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MeganMahajan\Documents\eps-us-analysis\InputData\bldgs\BCEUHOP\"/>
    </mc:Choice>
  </mc:AlternateContent>
  <xr:revisionPtr revIDLastSave="0" documentId="13_ncr:1_{F94F86C8-D51E-4725-ACB6-6F780CE67237}" xr6:coauthVersionLast="47" xr6:coauthVersionMax="47" xr10:uidLastSave="{00000000-0000-0000-0000-000000000000}"/>
  <bookViews>
    <workbookView xWindow="-120" yWindow="-120" windowWidth="29040" windowHeight="17520" tabRatio="905" firstSheet="2" activeTab="4" xr2:uid="{00000000-000D-0000-FFFF-FFFF00000000}"/>
  </bookViews>
  <sheets>
    <sheet name="About" sheetId="1" r:id="rId1"/>
    <sheet name="AEO22 Table 4" sheetId="28" r:id="rId2"/>
    <sheet name="AEO23 Table 4" sheetId="36" r:id="rId3"/>
    <sheet name="AEO22 Table 5" sheetId="29" r:id="rId4"/>
    <sheet name="AEO23 Table 5" sheetId="37" r:id="rId5"/>
    <sheet name="District Heat" sheetId="19" r:id="rId6"/>
    <sheet name="District Heat Fuel Use Data" sheetId="35" r:id="rId7"/>
    <sheet name="RECS HC2.1" sheetId="22" r:id="rId8"/>
    <sheet name="Water and Waste" sheetId="34" r:id="rId9"/>
    <sheet name="Heat Pump DOE Rule Adjustment" sheetId="38" r:id="rId10"/>
    <sheet name="Calculations" sheetId="30" r:id="rId11"/>
    <sheet name="BCEU-urban-residential-heating" sheetId="18" r:id="rId12"/>
    <sheet name="BCEU-urban-residential-cooling" sheetId="20" r:id="rId13"/>
    <sheet name="BCEU-urban-residential-lighting" sheetId="11" r:id="rId14"/>
    <sheet name="BCEU-urban-residential-appl" sheetId="12" r:id="rId15"/>
    <sheet name="BCEU-urban-residential-other" sheetId="13" r:id="rId16"/>
    <sheet name="BCEU-rural-residential-heating" sheetId="23" r:id="rId17"/>
    <sheet name="BCEU-rural-residential-cooling" sheetId="24" r:id="rId18"/>
    <sheet name="BCEU-rural-residential-lighting" sheetId="25" r:id="rId19"/>
    <sheet name="BCEU-rural-residential-appl" sheetId="26" r:id="rId20"/>
    <sheet name="BCEU-rural-residential-other" sheetId="27" r:id="rId21"/>
    <sheet name="BCEU-commercial-heating" sheetId="21" r:id="rId22"/>
    <sheet name="BCEU-commercial-cooling" sheetId="14" r:id="rId23"/>
    <sheet name="BCEU-commercial-lighting" sheetId="15" r:id="rId24"/>
    <sheet name="BCEU-commercial-appl" sheetId="16" r:id="rId25"/>
    <sheet name="BCEU-commercial-other" sheetId="17" r:id="rId26"/>
    <sheet name="BCEU-all-envelope" sheetId="31" r:id="rId27"/>
  </sheets>
  <externalReferences>
    <externalReference r:id="rId28"/>
    <externalReference r:id="rId29"/>
  </externalReferences>
  <definedNames>
    <definedName name="Fraction_coal">About!$C$66</definedName>
    <definedName name="gal_per_barrel">[1]About!$A$63</definedName>
    <definedName name="Percent_rural">About!$A$105</definedName>
    <definedName name="Percent_urban">About!$A$104</definedName>
    <definedName name="quadrillion">About!$B$107</definedName>
    <definedName name="Table4">'AEO22 Table 4'!$C$34:$AH$74</definedName>
    <definedName name="Table4_1">'AEO22 Table 4'!$C$1:$AH$1</definedName>
    <definedName name="Table4_1_22">'AEO23 Table 4'!$C$1:$AG$1</definedName>
    <definedName name="Table4_22">'AEO23 Table 4'!$C$34:$AG$74</definedName>
    <definedName name="Table4_A">'AEO22 Table 4'!$A$34:$A$74</definedName>
    <definedName name="Table4_A_22">'AEO23 Table 4'!$A$34:$A$74</definedName>
    <definedName name="Table5">'AEO22 Table 5'!$C$29:$AH$58</definedName>
    <definedName name="Table5_1">'AEO22 Table 5'!$C$1:$AH$1</definedName>
    <definedName name="Table5_1_22">'AEO23 Table 5'!$C$1:$AG$1</definedName>
    <definedName name="Table5_22">'AEO23 Table 5'!$C$29:$AG$58</definedName>
    <definedName name="Table5_A">'AEO22 Table 5'!$A$29:$A$58</definedName>
    <definedName name="Table5_A_22">'AEO23 Table 5'!$A$29:$A$58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201" i="30" l="1"/>
  <c r="M201" i="30"/>
  <c r="L201" i="30"/>
  <c r="N198" i="30"/>
  <c r="M198" i="30"/>
  <c r="L198" i="30"/>
  <c r="N197" i="30"/>
  <c r="M197" i="30"/>
  <c r="L197" i="30"/>
  <c r="N194" i="30"/>
  <c r="M194" i="30"/>
  <c r="L194" i="30"/>
  <c r="N189" i="30"/>
  <c r="M189" i="30"/>
  <c r="L189" i="30"/>
  <c r="N188" i="30"/>
  <c r="M188" i="30"/>
  <c r="L188" i="30"/>
  <c r="N187" i="30"/>
  <c r="M187" i="30"/>
  <c r="L187" i="30"/>
  <c r="N186" i="30"/>
  <c r="M186" i="30"/>
  <c r="L186" i="30"/>
  <c r="N181" i="30"/>
  <c r="M181" i="30"/>
  <c r="L181" i="30"/>
  <c r="N176" i="30"/>
  <c r="M176" i="30"/>
  <c r="L176" i="30"/>
  <c r="N175" i="30"/>
  <c r="M175" i="30"/>
  <c r="L175" i="30"/>
  <c r="N173" i="30"/>
  <c r="M173" i="30"/>
  <c r="L173" i="30"/>
  <c r="N160" i="30"/>
  <c r="M160" i="30"/>
  <c r="L160" i="30"/>
  <c r="N149" i="30"/>
  <c r="M149" i="30"/>
  <c r="L149" i="30"/>
  <c r="N147" i="30"/>
  <c r="M147" i="30"/>
  <c r="L147" i="30"/>
  <c r="N142" i="30"/>
  <c r="M142" i="30"/>
  <c r="L142" i="30"/>
  <c r="N138" i="30"/>
  <c r="M138" i="30"/>
  <c r="L138" i="30"/>
  <c r="N137" i="30"/>
  <c r="M137" i="30"/>
  <c r="L137" i="30"/>
  <c r="N136" i="30"/>
  <c r="M136" i="30"/>
  <c r="L136" i="30"/>
  <c r="N134" i="30"/>
  <c r="M134" i="30"/>
  <c r="M202" i="30" s="1"/>
  <c r="L134" i="30"/>
  <c r="L202" i="30" s="1"/>
  <c r="N129" i="30"/>
  <c r="M129" i="30"/>
  <c r="L129" i="30"/>
  <c r="N124" i="30"/>
  <c r="M124" i="30"/>
  <c r="L124" i="30"/>
  <c r="N123" i="30"/>
  <c r="M123" i="30"/>
  <c r="L123" i="30"/>
  <c r="N121" i="30"/>
  <c r="M121" i="30"/>
  <c r="L121" i="30"/>
  <c r="N116" i="30"/>
  <c r="M116" i="30"/>
  <c r="L116" i="30"/>
  <c r="N111" i="30"/>
  <c r="M111" i="30"/>
  <c r="L111" i="30"/>
  <c r="N110" i="30"/>
  <c r="M110" i="30"/>
  <c r="L110" i="30"/>
  <c r="N108" i="30"/>
  <c r="M108" i="30"/>
  <c r="L108" i="30"/>
  <c r="N95" i="30"/>
  <c r="M95" i="30"/>
  <c r="L95" i="30"/>
  <c r="N84" i="30"/>
  <c r="M84" i="30"/>
  <c r="L84" i="30"/>
  <c r="N82" i="30"/>
  <c r="M82" i="30"/>
  <c r="L82" i="30"/>
  <c r="N77" i="30"/>
  <c r="M77" i="30"/>
  <c r="L77" i="30"/>
  <c r="N74" i="30"/>
  <c r="M74" i="30"/>
  <c r="L74" i="30"/>
  <c r="N72" i="30"/>
  <c r="M72" i="30"/>
  <c r="L72" i="30"/>
  <c r="N71" i="30"/>
  <c r="M71" i="30"/>
  <c r="L71" i="30"/>
  <c r="N69" i="30"/>
  <c r="M69" i="30"/>
  <c r="L69" i="30"/>
  <c r="N64" i="30"/>
  <c r="M64" i="30"/>
  <c r="L64" i="30"/>
  <c r="N59" i="30"/>
  <c r="M59" i="30"/>
  <c r="L59" i="30"/>
  <c r="N58" i="30"/>
  <c r="M58" i="30"/>
  <c r="L58" i="30"/>
  <c r="N56" i="30"/>
  <c r="M56" i="30"/>
  <c r="L56" i="30"/>
  <c r="N51" i="30"/>
  <c r="M51" i="30"/>
  <c r="L51" i="30"/>
  <c r="N46" i="30"/>
  <c r="M46" i="30"/>
  <c r="L46" i="30"/>
  <c r="N45" i="30"/>
  <c r="M45" i="30"/>
  <c r="L45" i="30"/>
  <c r="N43" i="30"/>
  <c r="M43" i="30"/>
  <c r="L43" i="30"/>
  <c r="N30" i="30"/>
  <c r="M30" i="30"/>
  <c r="L30" i="30"/>
  <c r="N19" i="30"/>
  <c r="M19" i="30"/>
  <c r="L19" i="30"/>
  <c r="N17" i="30"/>
  <c r="M17" i="30"/>
  <c r="L17" i="30"/>
  <c r="N12" i="30"/>
  <c r="M12" i="30"/>
  <c r="L12" i="30"/>
  <c r="N9" i="30"/>
  <c r="M9" i="30"/>
  <c r="L9" i="30"/>
  <c r="N7" i="30"/>
  <c r="M7" i="30"/>
  <c r="L7" i="30"/>
  <c r="N6" i="30"/>
  <c r="M6" i="30"/>
  <c r="L6" i="30"/>
  <c r="N4" i="30"/>
  <c r="M4" i="30"/>
  <c r="L4" i="30"/>
  <c r="K201" i="30"/>
  <c r="K198" i="30"/>
  <c r="K197" i="30"/>
  <c r="K194" i="30"/>
  <c r="K189" i="30"/>
  <c r="K188" i="30"/>
  <c r="K187" i="30"/>
  <c r="K186" i="30"/>
  <c r="K181" i="30"/>
  <c r="K176" i="30"/>
  <c r="K175" i="30"/>
  <c r="K173" i="30"/>
  <c r="K160" i="30"/>
  <c r="K149" i="30"/>
  <c r="K147" i="30"/>
  <c r="K142" i="30"/>
  <c r="K138" i="30"/>
  <c r="K137" i="30"/>
  <c r="K136" i="30"/>
  <c r="K134" i="30"/>
  <c r="K202" i="30" s="1"/>
  <c r="K129" i="30"/>
  <c r="K124" i="30"/>
  <c r="K123" i="30"/>
  <c r="K121" i="30"/>
  <c r="K116" i="30"/>
  <c r="K111" i="30"/>
  <c r="K110" i="30"/>
  <c r="K108" i="30"/>
  <c r="K95" i="30"/>
  <c r="K84" i="30"/>
  <c r="K82" i="30"/>
  <c r="K77" i="30"/>
  <c r="K74" i="30"/>
  <c r="K72" i="30"/>
  <c r="K71" i="30"/>
  <c r="K69" i="30"/>
  <c r="K64" i="30"/>
  <c r="K59" i="30"/>
  <c r="K58" i="30"/>
  <c r="K56" i="30"/>
  <c r="K51" i="30"/>
  <c r="K46" i="30"/>
  <c r="K45" i="30"/>
  <c r="K43" i="30"/>
  <c r="K30" i="30"/>
  <c r="K19" i="30"/>
  <c r="K17" i="30"/>
  <c r="K12" i="30"/>
  <c r="K9" i="30"/>
  <c r="K7" i="30"/>
  <c r="K6" i="30"/>
  <c r="K4" i="30"/>
  <c r="K199" i="30" s="1"/>
  <c r="M23" i="38"/>
  <c r="J23" i="38"/>
  <c r="K23" i="38"/>
  <c r="L23" i="38"/>
  <c r="N23" i="38"/>
  <c r="O23" i="38"/>
  <c r="P23" i="38"/>
  <c r="Q23" i="38"/>
  <c r="R23" i="38"/>
  <c r="S23" i="38"/>
  <c r="T23" i="38"/>
  <c r="U23" i="38"/>
  <c r="V23" i="38"/>
  <c r="W23" i="38"/>
  <c r="X23" i="38"/>
  <c r="Y23" i="38"/>
  <c r="Z23" i="38"/>
  <c r="AA23" i="38"/>
  <c r="AB23" i="38"/>
  <c r="AC23" i="38"/>
  <c r="AD23" i="38"/>
  <c r="I23" i="38"/>
  <c r="I25" i="38" s="1"/>
  <c r="C30" i="38"/>
  <c r="D30" i="38"/>
  <c r="E30" i="38"/>
  <c r="F30" i="38"/>
  <c r="G30" i="38"/>
  <c r="H30" i="38"/>
  <c r="B30" i="38"/>
  <c r="D25" i="38"/>
  <c r="C25" i="38"/>
  <c r="H25" i="38"/>
  <c r="G25" i="38"/>
  <c r="E25" i="38"/>
  <c r="F25" i="38"/>
  <c r="J19" i="38"/>
  <c r="C19" i="38"/>
  <c r="D19" i="38"/>
  <c r="D33" i="38" s="1"/>
  <c r="D35" i="38" s="1"/>
  <c r="E19" i="38"/>
  <c r="E33" i="38" s="1"/>
  <c r="E35" i="38" s="1"/>
  <c r="F19" i="38"/>
  <c r="F33" i="38" s="1"/>
  <c r="F35" i="38" s="1"/>
  <c r="G19" i="38"/>
  <c r="H19" i="38"/>
  <c r="H33" i="38" s="1"/>
  <c r="H34" i="38" s="1"/>
  <c r="I19" i="38"/>
  <c r="I27" i="38" s="1"/>
  <c r="K19" i="38"/>
  <c r="L19" i="38"/>
  <c r="M19" i="38"/>
  <c r="N19" i="38"/>
  <c r="O19" i="38"/>
  <c r="P19" i="38"/>
  <c r="Q19" i="38"/>
  <c r="R19" i="38"/>
  <c r="S19" i="38"/>
  <c r="T19" i="38"/>
  <c r="U19" i="38"/>
  <c r="V19" i="38"/>
  <c r="W19" i="38"/>
  <c r="X19" i="38"/>
  <c r="Y19" i="38"/>
  <c r="Z19" i="38"/>
  <c r="AA19" i="38"/>
  <c r="AB19" i="38"/>
  <c r="AC19" i="38"/>
  <c r="AD19" i="38"/>
  <c r="AD20" i="38" s="1"/>
  <c r="AD32" i="38" s="1"/>
  <c r="B19" i="38"/>
  <c r="B12" i="38"/>
  <c r="B11" i="38"/>
  <c r="K24" i="38" s="1"/>
  <c r="B5" i="38"/>
  <c r="B7" i="38" s="1"/>
  <c r="B13" i="38" s="1"/>
  <c r="B3" i="38"/>
  <c r="O138" i="30"/>
  <c r="P138" i="30"/>
  <c r="Q138" i="30"/>
  <c r="R138" i="30"/>
  <c r="O190" i="30"/>
  <c r="P190" i="30" s="1"/>
  <c r="Q190" i="30" s="1"/>
  <c r="R190" i="30" s="1"/>
  <c r="S190" i="30" s="1"/>
  <c r="O191" i="30"/>
  <c r="P191" i="30" s="1"/>
  <c r="Q191" i="30" s="1"/>
  <c r="R191" i="30" s="1"/>
  <c r="S191" i="30" s="1"/>
  <c r="O192" i="30"/>
  <c r="P192" i="30" s="1"/>
  <c r="Q192" i="30" s="1"/>
  <c r="R192" i="30" s="1"/>
  <c r="S192" i="30" s="1"/>
  <c r="O193" i="30"/>
  <c r="P193" i="30" s="1"/>
  <c r="Q193" i="30" s="1"/>
  <c r="R193" i="30" s="1"/>
  <c r="S193" i="30" s="1"/>
  <c r="O195" i="30"/>
  <c r="P195" i="30" s="1"/>
  <c r="Q195" i="30" s="1"/>
  <c r="R195" i="30" s="1"/>
  <c r="S195" i="30" s="1"/>
  <c r="H9" i="19"/>
  <c r="I9" i="19"/>
  <c r="J9" i="19"/>
  <c r="K9" i="19"/>
  <c r="L9" i="19"/>
  <c r="M9" i="19"/>
  <c r="N9" i="19"/>
  <c r="S138" i="30" s="1"/>
  <c r="O9" i="19"/>
  <c r="P9" i="19"/>
  <c r="Q9" i="19"/>
  <c r="R9" i="19"/>
  <c r="S9" i="19"/>
  <c r="T9" i="19"/>
  <c r="U9" i="19"/>
  <c r="V9" i="19"/>
  <c r="W9" i="19"/>
  <c r="X9" i="19"/>
  <c r="Y9" i="19"/>
  <c r="Z9" i="19"/>
  <c r="AA9" i="19"/>
  <c r="AB9" i="19"/>
  <c r="AC9" i="19"/>
  <c r="AD9" i="19"/>
  <c r="AE9" i="19"/>
  <c r="AF9" i="19"/>
  <c r="AG9" i="19"/>
  <c r="AH9" i="19"/>
  <c r="AI9" i="19"/>
  <c r="G9" i="19"/>
  <c r="F9" i="19"/>
  <c r="AE3" i="21"/>
  <c r="AE7" i="21"/>
  <c r="AE8" i="21"/>
  <c r="AE9" i="21"/>
  <c r="AE11" i="21"/>
  <c r="AK201" i="30"/>
  <c r="AL201" i="30"/>
  <c r="AM201" i="30"/>
  <c r="AN201" i="30"/>
  <c r="O201" i="30"/>
  <c r="P201" i="30"/>
  <c r="Q201" i="30"/>
  <c r="R201" i="30"/>
  <c r="S201" i="30"/>
  <c r="T201" i="30"/>
  <c r="U201" i="30"/>
  <c r="V201" i="30"/>
  <c r="W201" i="30"/>
  <c r="X201" i="30"/>
  <c r="Y201" i="30"/>
  <c r="Z201" i="30"/>
  <c r="AA201" i="30"/>
  <c r="AB201" i="30"/>
  <c r="AC201" i="30"/>
  <c r="AD201" i="30"/>
  <c r="AE201" i="30"/>
  <c r="AF201" i="30"/>
  <c r="AG201" i="30"/>
  <c r="AH201" i="30"/>
  <c r="AI201" i="30"/>
  <c r="AJ201" i="30"/>
  <c r="O198" i="30"/>
  <c r="P198" i="30"/>
  <c r="Q198" i="30"/>
  <c r="R198" i="30"/>
  <c r="S198" i="30"/>
  <c r="T198" i="30"/>
  <c r="U198" i="30"/>
  <c r="V198" i="30"/>
  <c r="W198" i="30"/>
  <c r="X198" i="30"/>
  <c r="Y198" i="30"/>
  <c r="Z198" i="30"/>
  <c r="AA198" i="30"/>
  <c r="AB198" i="30"/>
  <c r="AC198" i="30"/>
  <c r="AD198" i="30"/>
  <c r="AE198" i="30"/>
  <c r="AF198" i="30"/>
  <c r="AG198" i="30"/>
  <c r="AH198" i="30"/>
  <c r="AI198" i="30"/>
  <c r="AJ198" i="30"/>
  <c r="AK198" i="30"/>
  <c r="AL198" i="30"/>
  <c r="AM198" i="30"/>
  <c r="AN198" i="30"/>
  <c r="N202" i="30" l="1"/>
  <c r="L199" i="30"/>
  <c r="N199" i="30"/>
  <c r="M199" i="30"/>
  <c r="K20" i="38"/>
  <c r="E34" i="38"/>
  <c r="R108" i="30"/>
  <c r="R43" i="30"/>
  <c r="F34" i="38"/>
  <c r="D34" i="38"/>
  <c r="B33" i="38"/>
  <c r="B34" i="38" s="1"/>
  <c r="G33" i="38"/>
  <c r="H35" i="38"/>
  <c r="C33" i="38"/>
  <c r="J27" i="38"/>
  <c r="W20" i="38"/>
  <c r="W32" i="38" s="1"/>
  <c r="I29" i="38"/>
  <c r="Y20" i="38"/>
  <c r="Y32" i="38" s="1"/>
  <c r="Q20" i="38"/>
  <c r="Q32" i="38" s="1"/>
  <c r="AB20" i="38"/>
  <c r="AB32" i="38" s="1"/>
  <c r="T20" i="38"/>
  <c r="T32" i="38" s="1"/>
  <c r="L20" i="38"/>
  <c r="O20" i="38"/>
  <c r="O32" i="38" s="1"/>
  <c r="V20" i="38"/>
  <c r="V32" i="38" s="1"/>
  <c r="N20" i="38"/>
  <c r="N32" i="38" s="1"/>
  <c r="AC20" i="38"/>
  <c r="AC32" i="38" s="1"/>
  <c r="U20" i="38"/>
  <c r="U32" i="38" s="1"/>
  <c r="M20" i="38"/>
  <c r="AA20" i="38"/>
  <c r="AA32" i="38" s="1"/>
  <c r="S20" i="38"/>
  <c r="S32" i="38" s="1"/>
  <c r="Z20" i="38"/>
  <c r="Z32" i="38" s="1"/>
  <c r="R20" i="38"/>
  <c r="R32" i="38" s="1"/>
  <c r="I20" i="38"/>
  <c r="J20" i="38"/>
  <c r="X20" i="38"/>
  <c r="X32" i="38" s="1"/>
  <c r="P20" i="38"/>
  <c r="P32" i="38" s="1"/>
  <c r="I24" i="38"/>
  <c r="O24" i="38"/>
  <c r="H24" i="38"/>
  <c r="G24" i="38"/>
  <c r="P24" i="38"/>
  <c r="B24" i="38"/>
  <c r="Y24" i="38"/>
  <c r="F24" i="38"/>
  <c r="X24" i="38"/>
  <c r="E24" i="38"/>
  <c r="W24" i="38"/>
  <c r="D24" i="38"/>
  <c r="Q24" i="38"/>
  <c r="C24" i="38"/>
  <c r="AD24" i="38"/>
  <c r="V24" i="38"/>
  <c r="N24" i="38"/>
  <c r="AC24" i="38"/>
  <c r="U24" i="38"/>
  <c r="M24" i="38"/>
  <c r="AB24" i="38"/>
  <c r="T24" i="38"/>
  <c r="L24" i="38"/>
  <c r="AA24" i="38"/>
  <c r="S24" i="38"/>
  <c r="Z24" i="38"/>
  <c r="R24" i="38"/>
  <c r="J24" i="38"/>
  <c r="A105" i="1"/>
  <c r="A104" i="1"/>
  <c r="B54" i="35"/>
  <c r="A32" i="35"/>
  <c r="B58" i="35" s="1"/>
  <c r="O108" i="30" l="1"/>
  <c r="O43" i="30"/>
  <c r="B35" i="38"/>
  <c r="C35" i="38"/>
  <c r="C34" i="38"/>
  <c r="G35" i="38"/>
  <c r="G34" i="38"/>
  <c r="P108" i="30"/>
  <c r="P43" i="30"/>
  <c r="I28" i="38"/>
  <c r="I30" i="38" s="1"/>
  <c r="I31" i="38" s="1"/>
  <c r="K27" i="38"/>
  <c r="X25" i="38"/>
  <c r="M25" i="38"/>
  <c r="AB25" i="38"/>
  <c r="L25" i="38"/>
  <c r="N25" i="38"/>
  <c r="R25" i="38"/>
  <c r="V25" i="38"/>
  <c r="P25" i="38"/>
  <c r="AD25" i="38"/>
  <c r="Q25" i="38"/>
  <c r="Y25" i="38"/>
  <c r="K25" i="38"/>
  <c r="S25" i="38"/>
  <c r="AA25" i="38"/>
  <c r="U25" i="38"/>
  <c r="AC25" i="38"/>
  <c r="O25" i="38"/>
  <c r="J25" i="38"/>
  <c r="J28" i="38" s="1"/>
  <c r="W25" i="38"/>
  <c r="T25" i="38"/>
  <c r="Z25" i="38"/>
  <c r="D18" i="19"/>
  <c r="D24" i="19" s="1"/>
  <c r="C19" i="19"/>
  <c r="C25" i="19" s="1"/>
  <c r="D19" i="19"/>
  <c r="D25" i="19" s="1"/>
  <c r="C20" i="19"/>
  <c r="C26" i="19" s="1"/>
  <c r="B20" i="19"/>
  <c r="B26" i="19" s="1"/>
  <c r="B21" i="19"/>
  <c r="B27" i="19" s="1"/>
  <c r="B18" i="19"/>
  <c r="B24" i="19" s="1"/>
  <c r="C12" i="19"/>
  <c r="C18" i="19" s="1"/>
  <c r="C24" i="19" s="1"/>
  <c r="D12" i="19"/>
  <c r="C13" i="19"/>
  <c r="D13" i="19"/>
  <c r="C14" i="19"/>
  <c r="D14" i="19"/>
  <c r="D20" i="19" s="1"/>
  <c r="D26" i="19" s="1"/>
  <c r="C15" i="19"/>
  <c r="C21" i="19" s="1"/>
  <c r="C27" i="19" s="1"/>
  <c r="D15" i="19"/>
  <c r="D21" i="19" s="1"/>
  <c r="D27" i="19" s="1"/>
  <c r="B13" i="19"/>
  <c r="B19" i="19" s="1"/>
  <c r="B25" i="19" s="1"/>
  <c r="B14" i="19"/>
  <c r="B15" i="19"/>
  <c r="B12" i="19"/>
  <c r="A21" i="35"/>
  <c r="Q108" i="30" l="1"/>
  <c r="Q43" i="30"/>
  <c r="I33" i="38"/>
  <c r="J29" i="38"/>
  <c r="J30" i="38" s="1"/>
  <c r="K28" i="38"/>
  <c r="K29" i="38"/>
  <c r="L27" i="38"/>
  <c r="B14" i="35"/>
  <c r="C13" i="35" s="1"/>
  <c r="B13" i="35"/>
  <c r="B12" i="35"/>
  <c r="C12" i="35" s="1"/>
  <c r="B11" i="35"/>
  <c r="C11" i="35" s="1"/>
  <c r="B10" i="35"/>
  <c r="C10" i="35" s="1"/>
  <c r="I35" i="38" l="1"/>
  <c r="I34" i="38"/>
  <c r="K30" i="38"/>
  <c r="K31" i="38" s="1"/>
  <c r="K33" i="38" s="1"/>
  <c r="J31" i="38"/>
  <c r="J33" i="38" s="1"/>
  <c r="L28" i="38"/>
  <c r="L29" i="38"/>
  <c r="M27" i="38"/>
  <c r="D12" i="35"/>
  <c r="C14" i="35"/>
  <c r="D13" i="35" s="1"/>
  <c r="J35" i="38" l="1"/>
  <c r="J34" i="38"/>
  <c r="K35" i="38"/>
  <c r="K34" i="38"/>
  <c r="S108" i="30"/>
  <c r="S43" i="30"/>
  <c r="L30" i="38"/>
  <c r="L31" i="38" s="1"/>
  <c r="L33" i="38" s="1"/>
  <c r="M28" i="38"/>
  <c r="M29" i="38"/>
  <c r="N27" i="38"/>
  <c r="D11" i="35"/>
  <c r="D10" i="35"/>
  <c r="U43" i="30" l="1"/>
  <c r="U108" i="30"/>
  <c r="L35" i="38"/>
  <c r="L34" i="38"/>
  <c r="T108" i="30"/>
  <c r="T43" i="30"/>
  <c r="M30" i="38"/>
  <c r="M31" i="38" s="1"/>
  <c r="M33" i="38" s="1"/>
  <c r="N28" i="38"/>
  <c r="N29" i="38"/>
  <c r="O27" i="38"/>
  <c r="AE9" i="34"/>
  <c r="AD9" i="34"/>
  <c r="AC9" i="34"/>
  <c r="W9" i="34"/>
  <c r="V9" i="34"/>
  <c r="U9" i="34"/>
  <c r="O9" i="34"/>
  <c r="N9" i="34"/>
  <c r="M9" i="34"/>
  <c r="G9" i="34"/>
  <c r="F9" i="34"/>
  <c r="E9" i="34"/>
  <c r="H6" i="34"/>
  <c r="G6" i="34"/>
  <c r="AJ9" i="34" s="1"/>
  <c r="F6" i="34"/>
  <c r="T9" i="34" s="1"/>
  <c r="E6" i="34"/>
  <c r="L9" i="34" s="1"/>
  <c r="D6" i="34"/>
  <c r="D9" i="34" s="1"/>
  <c r="C6" i="34"/>
  <c r="B6" i="34"/>
  <c r="N30" i="38" l="1"/>
  <c r="N31" i="38" s="1"/>
  <c r="N33" i="38" s="1"/>
  <c r="N34" i="38" s="1"/>
  <c r="M35" i="38"/>
  <c r="M34" i="38"/>
  <c r="V43" i="30"/>
  <c r="V108" i="30"/>
  <c r="O28" i="38"/>
  <c r="O29" i="38"/>
  <c r="P27" i="38"/>
  <c r="H9" i="34"/>
  <c r="P9" i="34"/>
  <c r="X9" i="34"/>
  <c r="AF9" i="34"/>
  <c r="I9" i="34"/>
  <c r="Q9" i="34"/>
  <c r="Y9" i="34"/>
  <c r="AG9" i="34"/>
  <c r="J9" i="34"/>
  <c r="R9" i="34"/>
  <c r="Z9" i="34"/>
  <c r="AH9" i="34"/>
  <c r="K9" i="34"/>
  <c r="S9" i="34"/>
  <c r="AA9" i="34"/>
  <c r="AI9" i="34"/>
  <c r="AB9" i="34"/>
  <c r="N35" i="38" l="1"/>
  <c r="O30" i="38"/>
  <c r="O31" i="38" s="1"/>
  <c r="O33" i="38" s="1"/>
  <c r="O35" i="38" s="1"/>
  <c r="X108" i="30"/>
  <c r="X43" i="30"/>
  <c r="W108" i="30"/>
  <c r="W43" i="30"/>
  <c r="P28" i="38"/>
  <c r="P29" i="38"/>
  <c r="Q27" i="38"/>
  <c r="O197" i="30"/>
  <c r="P197" i="30"/>
  <c r="Q197" i="30"/>
  <c r="R197" i="30"/>
  <c r="S197" i="30"/>
  <c r="T197" i="30"/>
  <c r="U197" i="30"/>
  <c r="V197" i="30"/>
  <c r="W197" i="30"/>
  <c r="X197" i="30"/>
  <c r="Y197" i="30"/>
  <c r="Z197" i="30"/>
  <c r="AA197" i="30"/>
  <c r="AB197" i="30"/>
  <c r="AC197" i="30"/>
  <c r="AD197" i="30"/>
  <c r="AE197" i="30"/>
  <c r="AF197" i="30"/>
  <c r="AG197" i="30"/>
  <c r="AH197" i="30"/>
  <c r="AI197" i="30"/>
  <c r="AJ197" i="30"/>
  <c r="AK197" i="30"/>
  <c r="AL197" i="30"/>
  <c r="AM197" i="30"/>
  <c r="AN197" i="30"/>
  <c r="B6" i="17"/>
  <c r="C6" i="17"/>
  <c r="D6" i="17"/>
  <c r="E6" i="17"/>
  <c r="F6" i="17"/>
  <c r="G6" i="17"/>
  <c r="H6" i="17"/>
  <c r="I6" i="17"/>
  <c r="J6" i="17"/>
  <c r="K6" i="17"/>
  <c r="L6" i="17"/>
  <c r="M6" i="17"/>
  <c r="N6" i="17"/>
  <c r="O6" i="17"/>
  <c r="P6" i="17"/>
  <c r="Q6" i="17"/>
  <c r="R6" i="17"/>
  <c r="S6" i="17"/>
  <c r="T6" i="17"/>
  <c r="U6" i="17"/>
  <c r="V6" i="17"/>
  <c r="W6" i="17"/>
  <c r="X6" i="17"/>
  <c r="Y6" i="17"/>
  <c r="Z6" i="17"/>
  <c r="AA6" i="17"/>
  <c r="AB6" i="17"/>
  <c r="AC6" i="17"/>
  <c r="AD6" i="17"/>
  <c r="AE6" i="17"/>
  <c r="B7" i="17"/>
  <c r="C7" i="17"/>
  <c r="D7" i="17"/>
  <c r="E7" i="17"/>
  <c r="F7" i="17"/>
  <c r="G7" i="17"/>
  <c r="H7" i="17"/>
  <c r="I7" i="17"/>
  <c r="J7" i="17"/>
  <c r="K7" i="17"/>
  <c r="L7" i="17"/>
  <c r="M7" i="17"/>
  <c r="N7" i="17"/>
  <c r="O7" i="17"/>
  <c r="P7" i="17"/>
  <c r="Q7" i="17"/>
  <c r="R7" i="17"/>
  <c r="S7" i="17"/>
  <c r="T7" i="17"/>
  <c r="U7" i="17"/>
  <c r="V7" i="17"/>
  <c r="W7" i="17"/>
  <c r="X7" i="17"/>
  <c r="Y7" i="17"/>
  <c r="Z7" i="17"/>
  <c r="AA7" i="17"/>
  <c r="AB7" i="17"/>
  <c r="AC7" i="17"/>
  <c r="AD7" i="17"/>
  <c r="AE7" i="17"/>
  <c r="B8" i="17"/>
  <c r="C8" i="17"/>
  <c r="D8" i="17"/>
  <c r="E8" i="17"/>
  <c r="F8" i="17"/>
  <c r="G8" i="17"/>
  <c r="H8" i="17"/>
  <c r="I8" i="17"/>
  <c r="J8" i="17"/>
  <c r="K8" i="17"/>
  <c r="L8" i="17"/>
  <c r="M8" i="17"/>
  <c r="N8" i="17"/>
  <c r="O8" i="17"/>
  <c r="P8" i="17"/>
  <c r="Q8" i="17"/>
  <c r="R8" i="17"/>
  <c r="S8" i="17"/>
  <c r="T8" i="17"/>
  <c r="U8" i="17"/>
  <c r="V8" i="17"/>
  <c r="W8" i="17"/>
  <c r="X8" i="17"/>
  <c r="Y8" i="17"/>
  <c r="Z8" i="17"/>
  <c r="AA8" i="17"/>
  <c r="AB8" i="17"/>
  <c r="AC8" i="17"/>
  <c r="AD8" i="17"/>
  <c r="AE8" i="17"/>
  <c r="B9" i="17"/>
  <c r="C9" i="17"/>
  <c r="D9" i="17"/>
  <c r="E9" i="17"/>
  <c r="F9" i="17"/>
  <c r="G9" i="17"/>
  <c r="H9" i="17"/>
  <c r="I9" i="17"/>
  <c r="J9" i="17"/>
  <c r="K9" i="17"/>
  <c r="L9" i="17"/>
  <c r="M9" i="17"/>
  <c r="N9" i="17"/>
  <c r="O9" i="17"/>
  <c r="P9" i="17"/>
  <c r="Q9" i="17"/>
  <c r="R9" i="17"/>
  <c r="S9" i="17"/>
  <c r="T9" i="17"/>
  <c r="U9" i="17"/>
  <c r="V9" i="17"/>
  <c r="W9" i="17"/>
  <c r="X9" i="17"/>
  <c r="Y9" i="17"/>
  <c r="Z9" i="17"/>
  <c r="AA9" i="17"/>
  <c r="AB9" i="17"/>
  <c r="AC9" i="17"/>
  <c r="AD9" i="17"/>
  <c r="AE9" i="17"/>
  <c r="B11" i="17"/>
  <c r="C11" i="17"/>
  <c r="D11" i="17"/>
  <c r="E11" i="17"/>
  <c r="F11" i="17"/>
  <c r="G11" i="17"/>
  <c r="H11" i="17"/>
  <c r="I11" i="17"/>
  <c r="J11" i="17"/>
  <c r="K11" i="17"/>
  <c r="L11" i="17"/>
  <c r="M11" i="17"/>
  <c r="N11" i="17"/>
  <c r="O11" i="17"/>
  <c r="P11" i="17"/>
  <c r="Q11" i="17"/>
  <c r="R11" i="17"/>
  <c r="S11" i="17"/>
  <c r="T11" i="17"/>
  <c r="U11" i="17"/>
  <c r="V11" i="17"/>
  <c r="W11" i="17"/>
  <c r="X11" i="17"/>
  <c r="Y11" i="17"/>
  <c r="Z11" i="17"/>
  <c r="AA11" i="17"/>
  <c r="AB11" i="17"/>
  <c r="AC11" i="17"/>
  <c r="AD11" i="17"/>
  <c r="AE11" i="17"/>
  <c r="B3" i="16"/>
  <c r="C3" i="16"/>
  <c r="D3" i="16"/>
  <c r="E3" i="16"/>
  <c r="F3" i="16"/>
  <c r="G3" i="16"/>
  <c r="H3" i="16"/>
  <c r="I3" i="16"/>
  <c r="J3" i="16"/>
  <c r="K3" i="16"/>
  <c r="L3" i="16"/>
  <c r="M3" i="16"/>
  <c r="N3" i="16"/>
  <c r="O3" i="16"/>
  <c r="P3" i="16"/>
  <c r="Q3" i="16"/>
  <c r="R3" i="16"/>
  <c r="S3" i="16"/>
  <c r="T3" i="16"/>
  <c r="U3" i="16"/>
  <c r="V3" i="16"/>
  <c r="W3" i="16"/>
  <c r="X3" i="16"/>
  <c r="Y3" i="16"/>
  <c r="Z3" i="16"/>
  <c r="AA3" i="16"/>
  <c r="AB3" i="16"/>
  <c r="AC3" i="16"/>
  <c r="AD3" i="16"/>
  <c r="AE3" i="16"/>
  <c r="B6" i="16"/>
  <c r="C6" i="16"/>
  <c r="D6" i="16"/>
  <c r="E6" i="16"/>
  <c r="F6" i="16"/>
  <c r="G6" i="16"/>
  <c r="H6" i="16"/>
  <c r="I6" i="16"/>
  <c r="J6" i="16"/>
  <c r="K6" i="16"/>
  <c r="L6" i="16"/>
  <c r="M6" i="16"/>
  <c r="N6" i="16"/>
  <c r="O6" i="16"/>
  <c r="P6" i="16"/>
  <c r="Q6" i="16"/>
  <c r="R6" i="16"/>
  <c r="S6" i="16"/>
  <c r="T6" i="16"/>
  <c r="U6" i="16"/>
  <c r="V6" i="16"/>
  <c r="W6" i="16"/>
  <c r="X6" i="16"/>
  <c r="Y6" i="16"/>
  <c r="Z6" i="16"/>
  <c r="AA6" i="16"/>
  <c r="AB6" i="16"/>
  <c r="AC6" i="16"/>
  <c r="AD6" i="16"/>
  <c r="AE6" i="16"/>
  <c r="B7" i="16"/>
  <c r="C7" i="16"/>
  <c r="D7" i="16"/>
  <c r="E7" i="16"/>
  <c r="F7" i="16"/>
  <c r="G7" i="16"/>
  <c r="H7" i="16"/>
  <c r="I7" i="16"/>
  <c r="J7" i="16"/>
  <c r="K7" i="16"/>
  <c r="L7" i="16"/>
  <c r="M7" i="16"/>
  <c r="N7" i="16"/>
  <c r="O7" i="16"/>
  <c r="P7" i="16"/>
  <c r="Q7" i="16"/>
  <c r="R7" i="16"/>
  <c r="S7" i="16"/>
  <c r="T7" i="16"/>
  <c r="U7" i="16"/>
  <c r="V7" i="16"/>
  <c r="W7" i="16"/>
  <c r="X7" i="16"/>
  <c r="Y7" i="16"/>
  <c r="Z7" i="16"/>
  <c r="AA7" i="16"/>
  <c r="AB7" i="16"/>
  <c r="AC7" i="16"/>
  <c r="AD7" i="16"/>
  <c r="AE7" i="16"/>
  <c r="B8" i="16"/>
  <c r="C8" i="16"/>
  <c r="D8" i="16"/>
  <c r="E8" i="16"/>
  <c r="F8" i="16"/>
  <c r="G8" i="16"/>
  <c r="H8" i="16"/>
  <c r="I8" i="16"/>
  <c r="J8" i="16"/>
  <c r="K8" i="16"/>
  <c r="L8" i="16"/>
  <c r="M8" i="16"/>
  <c r="N8" i="16"/>
  <c r="O8" i="16"/>
  <c r="P8" i="16"/>
  <c r="Q8" i="16"/>
  <c r="R8" i="16"/>
  <c r="S8" i="16"/>
  <c r="T8" i="16"/>
  <c r="U8" i="16"/>
  <c r="V8" i="16"/>
  <c r="W8" i="16"/>
  <c r="X8" i="16"/>
  <c r="Y8" i="16"/>
  <c r="Z8" i="16"/>
  <c r="AA8" i="16"/>
  <c r="AB8" i="16"/>
  <c r="AC8" i="16"/>
  <c r="AD8" i="16"/>
  <c r="AE8" i="16"/>
  <c r="B9" i="16"/>
  <c r="C9" i="16"/>
  <c r="D9" i="16"/>
  <c r="E9" i="16"/>
  <c r="F9" i="16"/>
  <c r="G9" i="16"/>
  <c r="H9" i="16"/>
  <c r="I9" i="16"/>
  <c r="J9" i="16"/>
  <c r="K9" i="16"/>
  <c r="L9" i="16"/>
  <c r="M9" i="16"/>
  <c r="N9" i="16"/>
  <c r="O9" i="16"/>
  <c r="P9" i="16"/>
  <c r="Q9" i="16"/>
  <c r="R9" i="16"/>
  <c r="S9" i="16"/>
  <c r="T9" i="16"/>
  <c r="U9" i="16"/>
  <c r="V9" i="16"/>
  <c r="W9" i="16"/>
  <c r="X9" i="16"/>
  <c r="Y9" i="16"/>
  <c r="Z9" i="16"/>
  <c r="AA9" i="16"/>
  <c r="AB9" i="16"/>
  <c r="AC9" i="16"/>
  <c r="AD9" i="16"/>
  <c r="AE9" i="16"/>
  <c r="B11" i="16"/>
  <c r="C11" i="16"/>
  <c r="D11" i="16"/>
  <c r="E11" i="16"/>
  <c r="F11" i="16"/>
  <c r="G11" i="16"/>
  <c r="H11" i="16"/>
  <c r="I11" i="16"/>
  <c r="J11" i="16"/>
  <c r="K11" i="16"/>
  <c r="L11" i="16"/>
  <c r="M11" i="16"/>
  <c r="N11" i="16"/>
  <c r="O11" i="16"/>
  <c r="P11" i="16"/>
  <c r="Q11" i="16"/>
  <c r="R11" i="16"/>
  <c r="S11" i="16"/>
  <c r="T11" i="16"/>
  <c r="U11" i="16"/>
  <c r="V11" i="16"/>
  <c r="W11" i="16"/>
  <c r="X11" i="16"/>
  <c r="Y11" i="16"/>
  <c r="Z11" i="16"/>
  <c r="AA11" i="16"/>
  <c r="AB11" i="16"/>
  <c r="AC11" i="16"/>
  <c r="AD11" i="16"/>
  <c r="AE11" i="16"/>
  <c r="B3" i="15"/>
  <c r="C3" i="15"/>
  <c r="D3" i="15"/>
  <c r="E3" i="15"/>
  <c r="F3" i="15"/>
  <c r="G3" i="15"/>
  <c r="H3" i="15"/>
  <c r="I3" i="15"/>
  <c r="J3" i="15"/>
  <c r="K3" i="15"/>
  <c r="L3" i="15"/>
  <c r="M3" i="15"/>
  <c r="N3" i="15"/>
  <c r="O3" i="15"/>
  <c r="P3" i="15"/>
  <c r="Q3" i="15"/>
  <c r="R3" i="15"/>
  <c r="S3" i="15"/>
  <c r="T3" i="15"/>
  <c r="U3" i="15"/>
  <c r="V3" i="15"/>
  <c r="W3" i="15"/>
  <c r="X3" i="15"/>
  <c r="Y3" i="15"/>
  <c r="Z3" i="15"/>
  <c r="AA3" i="15"/>
  <c r="AB3" i="15"/>
  <c r="AC3" i="15"/>
  <c r="AD3" i="15"/>
  <c r="AE3" i="15"/>
  <c r="B4" i="15"/>
  <c r="C4" i="15"/>
  <c r="D4" i="15"/>
  <c r="E4" i="15"/>
  <c r="F4" i="15"/>
  <c r="G4" i="15"/>
  <c r="H4" i="15"/>
  <c r="I4" i="15"/>
  <c r="J4" i="15"/>
  <c r="K4" i="15"/>
  <c r="L4" i="15"/>
  <c r="M4" i="15"/>
  <c r="N4" i="15"/>
  <c r="O4" i="15"/>
  <c r="P4" i="15"/>
  <c r="Q4" i="15"/>
  <c r="R4" i="15"/>
  <c r="S4" i="15"/>
  <c r="T4" i="15"/>
  <c r="U4" i="15"/>
  <c r="V4" i="15"/>
  <c r="W4" i="15"/>
  <c r="X4" i="15"/>
  <c r="Y4" i="15"/>
  <c r="Z4" i="15"/>
  <c r="AA4" i="15"/>
  <c r="AB4" i="15"/>
  <c r="AC4" i="15"/>
  <c r="AD4" i="15"/>
  <c r="AE4" i="15"/>
  <c r="B5" i="15"/>
  <c r="C5" i="15"/>
  <c r="D5" i="15"/>
  <c r="E5" i="15"/>
  <c r="F5" i="15"/>
  <c r="G5" i="15"/>
  <c r="H5" i="15"/>
  <c r="I5" i="15"/>
  <c r="J5" i="15"/>
  <c r="K5" i="15"/>
  <c r="L5" i="15"/>
  <c r="M5" i="15"/>
  <c r="N5" i="15"/>
  <c r="O5" i="15"/>
  <c r="P5" i="15"/>
  <c r="Q5" i="15"/>
  <c r="R5" i="15"/>
  <c r="S5" i="15"/>
  <c r="T5" i="15"/>
  <c r="U5" i="15"/>
  <c r="V5" i="15"/>
  <c r="W5" i="15"/>
  <c r="X5" i="15"/>
  <c r="Y5" i="15"/>
  <c r="Z5" i="15"/>
  <c r="AA5" i="15"/>
  <c r="AB5" i="15"/>
  <c r="AC5" i="15"/>
  <c r="AD5" i="15"/>
  <c r="AE5" i="15"/>
  <c r="B6" i="15"/>
  <c r="C6" i="15"/>
  <c r="D6" i="15"/>
  <c r="E6" i="15"/>
  <c r="F6" i="15"/>
  <c r="G6" i="15"/>
  <c r="H6" i="15"/>
  <c r="I6" i="15"/>
  <c r="J6" i="15"/>
  <c r="K6" i="15"/>
  <c r="L6" i="15"/>
  <c r="M6" i="15"/>
  <c r="N6" i="15"/>
  <c r="O6" i="15"/>
  <c r="P6" i="15"/>
  <c r="Q6" i="15"/>
  <c r="R6" i="15"/>
  <c r="S6" i="15"/>
  <c r="T6" i="15"/>
  <c r="U6" i="15"/>
  <c r="V6" i="15"/>
  <c r="W6" i="15"/>
  <c r="X6" i="15"/>
  <c r="Y6" i="15"/>
  <c r="Z6" i="15"/>
  <c r="AA6" i="15"/>
  <c r="AB6" i="15"/>
  <c r="AC6" i="15"/>
  <c r="AD6" i="15"/>
  <c r="AE6" i="15"/>
  <c r="B7" i="15"/>
  <c r="C7" i="15"/>
  <c r="D7" i="15"/>
  <c r="E7" i="15"/>
  <c r="F7" i="15"/>
  <c r="G7" i="15"/>
  <c r="H7" i="15"/>
  <c r="I7" i="15"/>
  <c r="J7" i="15"/>
  <c r="K7" i="15"/>
  <c r="L7" i="15"/>
  <c r="M7" i="15"/>
  <c r="N7" i="15"/>
  <c r="O7" i="15"/>
  <c r="P7" i="15"/>
  <c r="Q7" i="15"/>
  <c r="R7" i="15"/>
  <c r="S7" i="15"/>
  <c r="T7" i="15"/>
  <c r="U7" i="15"/>
  <c r="V7" i="15"/>
  <c r="W7" i="15"/>
  <c r="X7" i="15"/>
  <c r="Y7" i="15"/>
  <c r="Z7" i="15"/>
  <c r="AA7" i="15"/>
  <c r="AB7" i="15"/>
  <c r="AC7" i="15"/>
  <c r="AD7" i="15"/>
  <c r="AE7" i="15"/>
  <c r="B8" i="15"/>
  <c r="C8" i="15"/>
  <c r="D8" i="15"/>
  <c r="E8" i="15"/>
  <c r="F8" i="15"/>
  <c r="G8" i="15"/>
  <c r="H8" i="15"/>
  <c r="I8" i="15"/>
  <c r="J8" i="15"/>
  <c r="K8" i="15"/>
  <c r="L8" i="15"/>
  <c r="M8" i="15"/>
  <c r="N8" i="15"/>
  <c r="O8" i="15"/>
  <c r="P8" i="15"/>
  <c r="Q8" i="15"/>
  <c r="R8" i="15"/>
  <c r="S8" i="15"/>
  <c r="T8" i="15"/>
  <c r="U8" i="15"/>
  <c r="V8" i="15"/>
  <c r="W8" i="15"/>
  <c r="X8" i="15"/>
  <c r="Y8" i="15"/>
  <c r="Z8" i="15"/>
  <c r="AA8" i="15"/>
  <c r="AB8" i="15"/>
  <c r="AC8" i="15"/>
  <c r="AD8" i="15"/>
  <c r="AE8" i="15"/>
  <c r="B9" i="15"/>
  <c r="C9" i="15"/>
  <c r="D9" i="15"/>
  <c r="E9" i="15"/>
  <c r="F9" i="15"/>
  <c r="G9" i="15"/>
  <c r="H9" i="15"/>
  <c r="I9" i="15"/>
  <c r="J9" i="15"/>
  <c r="K9" i="15"/>
  <c r="L9" i="15"/>
  <c r="M9" i="15"/>
  <c r="N9" i="15"/>
  <c r="O9" i="15"/>
  <c r="P9" i="15"/>
  <c r="Q9" i="15"/>
  <c r="R9" i="15"/>
  <c r="S9" i="15"/>
  <c r="T9" i="15"/>
  <c r="U9" i="15"/>
  <c r="V9" i="15"/>
  <c r="W9" i="15"/>
  <c r="X9" i="15"/>
  <c r="Y9" i="15"/>
  <c r="Z9" i="15"/>
  <c r="AA9" i="15"/>
  <c r="AB9" i="15"/>
  <c r="AC9" i="15"/>
  <c r="AD9" i="15"/>
  <c r="AE9" i="15"/>
  <c r="B10" i="15"/>
  <c r="C10" i="15"/>
  <c r="D10" i="15"/>
  <c r="E10" i="15"/>
  <c r="F10" i="15"/>
  <c r="G10" i="15"/>
  <c r="H10" i="15"/>
  <c r="I10" i="15"/>
  <c r="J10" i="15"/>
  <c r="K10" i="15"/>
  <c r="L10" i="15"/>
  <c r="M10" i="15"/>
  <c r="N10" i="15"/>
  <c r="O10" i="15"/>
  <c r="P10" i="15"/>
  <c r="Q10" i="15"/>
  <c r="R10" i="15"/>
  <c r="S10" i="15"/>
  <c r="T10" i="15"/>
  <c r="U10" i="15"/>
  <c r="V10" i="15"/>
  <c r="W10" i="15"/>
  <c r="X10" i="15"/>
  <c r="Y10" i="15"/>
  <c r="Z10" i="15"/>
  <c r="AA10" i="15"/>
  <c r="AB10" i="15"/>
  <c r="AC10" i="15"/>
  <c r="AD10" i="15"/>
  <c r="AE10" i="15"/>
  <c r="B11" i="15"/>
  <c r="C11" i="15"/>
  <c r="D11" i="15"/>
  <c r="E11" i="15"/>
  <c r="F11" i="15"/>
  <c r="G11" i="15"/>
  <c r="H11" i="15"/>
  <c r="I11" i="15"/>
  <c r="J11" i="15"/>
  <c r="K11" i="15"/>
  <c r="L11" i="15"/>
  <c r="M11" i="15"/>
  <c r="N11" i="15"/>
  <c r="O11" i="15"/>
  <c r="P11" i="15"/>
  <c r="Q11" i="15"/>
  <c r="R11" i="15"/>
  <c r="S11" i="15"/>
  <c r="T11" i="15"/>
  <c r="U11" i="15"/>
  <c r="V11" i="15"/>
  <c r="W11" i="15"/>
  <c r="X11" i="15"/>
  <c r="Y11" i="15"/>
  <c r="Z11" i="15"/>
  <c r="AA11" i="15"/>
  <c r="AB11" i="15"/>
  <c r="AC11" i="15"/>
  <c r="AD11" i="15"/>
  <c r="AE11" i="15"/>
  <c r="B3" i="14"/>
  <c r="C3" i="14"/>
  <c r="D3" i="14"/>
  <c r="E3" i="14"/>
  <c r="F3" i="14"/>
  <c r="G3" i="14"/>
  <c r="H3" i="14"/>
  <c r="I3" i="14"/>
  <c r="J3" i="14"/>
  <c r="K3" i="14"/>
  <c r="L3" i="14"/>
  <c r="M3" i="14"/>
  <c r="N3" i="14"/>
  <c r="O3" i="14"/>
  <c r="P3" i="14"/>
  <c r="Q3" i="14"/>
  <c r="R3" i="14"/>
  <c r="S3" i="14"/>
  <c r="T3" i="14"/>
  <c r="U3" i="14"/>
  <c r="V3" i="14"/>
  <c r="W3" i="14"/>
  <c r="X3" i="14"/>
  <c r="Y3" i="14"/>
  <c r="Z3" i="14"/>
  <c r="AA3" i="14"/>
  <c r="AB3" i="14"/>
  <c r="AC3" i="14"/>
  <c r="AD3" i="14"/>
  <c r="AE3" i="14"/>
  <c r="B5" i="14"/>
  <c r="C5" i="14"/>
  <c r="D5" i="14"/>
  <c r="E5" i="14"/>
  <c r="F5" i="14"/>
  <c r="G5" i="14"/>
  <c r="H5" i="14"/>
  <c r="I5" i="14"/>
  <c r="J5" i="14"/>
  <c r="K5" i="14"/>
  <c r="L5" i="14"/>
  <c r="M5" i="14"/>
  <c r="N5" i="14"/>
  <c r="O5" i="14"/>
  <c r="P5" i="14"/>
  <c r="Q5" i="14"/>
  <c r="R5" i="14"/>
  <c r="S5" i="14"/>
  <c r="T5" i="14"/>
  <c r="U5" i="14"/>
  <c r="V5" i="14"/>
  <c r="W5" i="14"/>
  <c r="X5" i="14"/>
  <c r="Y5" i="14"/>
  <c r="Z5" i="14"/>
  <c r="AA5" i="14"/>
  <c r="AB5" i="14"/>
  <c r="AC5" i="14"/>
  <c r="AD5" i="14"/>
  <c r="AE5" i="14"/>
  <c r="B6" i="14"/>
  <c r="C6" i="14"/>
  <c r="D6" i="14"/>
  <c r="E6" i="14"/>
  <c r="F6" i="14"/>
  <c r="G6" i="14"/>
  <c r="H6" i="14"/>
  <c r="I6" i="14"/>
  <c r="J6" i="14"/>
  <c r="K6" i="14"/>
  <c r="L6" i="14"/>
  <c r="M6" i="14"/>
  <c r="N6" i="14"/>
  <c r="O6" i="14"/>
  <c r="P6" i="14"/>
  <c r="Q6" i="14"/>
  <c r="R6" i="14"/>
  <c r="S6" i="14"/>
  <c r="T6" i="14"/>
  <c r="U6" i="14"/>
  <c r="V6" i="14"/>
  <c r="W6" i="14"/>
  <c r="X6" i="14"/>
  <c r="Y6" i="14"/>
  <c r="Z6" i="14"/>
  <c r="AA6" i="14"/>
  <c r="AB6" i="14"/>
  <c r="AC6" i="14"/>
  <c r="AD6" i="14"/>
  <c r="AE6" i="14"/>
  <c r="B7" i="14"/>
  <c r="C7" i="14"/>
  <c r="D7" i="14"/>
  <c r="E7" i="14"/>
  <c r="F7" i="14"/>
  <c r="G7" i="14"/>
  <c r="H7" i="14"/>
  <c r="I7" i="14"/>
  <c r="J7" i="14"/>
  <c r="K7" i="14"/>
  <c r="L7" i="14"/>
  <c r="M7" i="14"/>
  <c r="N7" i="14"/>
  <c r="O7" i="14"/>
  <c r="P7" i="14"/>
  <c r="Q7" i="14"/>
  <c r="R7" i="14"/>
  <c r="S7" i="14"/>
  <c r="T7" i="14"/>
  <c r="U7" i="14"/>
  <c r="V7" i="14"/>
  <c r="W7" i="14"/>
  <c r="X7" i="14"/>
  <c r="Y7" i="14"/>
  <c r="Z7" i="14"/>
  <c r="AA7" i="14"/>
  <c r="AB7" i="14"/>
  <c r="AC7" i="14"/>
  <c r="AD7" i="14"/>
  <c r="AE7" i="14"/>
  <c r="B8" i="14"/>
  <c r="C8" i="14"/>
  <c r="D8" i="14"/>
  <c r="E8" i="14"/>
  <c r="F8" i="14"/>
  <c r="G8" i="14"/>
  <c r="H8" i="14"/>
  <c r="I8" i="14"/>
  <c r="J8" i="14"/>
  <c r="K8" i="14"/>
  <c r="L8" i="14"/>
  <c r="M8" i="14"/>
  <c r="N8" i="14"/>
  <c r="O8" i="14"/>
  <c r="P8" i="14"/>
  <c r="Q8" i="14"/>
  <c r="R8" i="14"/>
  <c r="S8" i="14"/>
  <c r="T8" i="14"/>
  <c r="U8" i="14"/>
  <c r="V8" i="14"/>
  <c r="W8" i="14"/>
  <c r="X8" i="14"/>
  <c r="Y8" i="14"/>
  <c r="Z8" i="14"/>
  <c r="AA8" i="14"/>
  <c r="AB8" i="14"/>
  <c r="AC8" i="14"/>
  <c r="AD8" i="14"/>
  <c r="AE8" i="14"/>
  <c r="B9" i="14"/>
  <c r="C9" i="14"/>
  <c r="D9" i="14"/>
  <c r="E9" i="14"/>
  <c r="F9" i="14"/>
  <c r="G9" i="14"/>
  <c r="H9" i="14"/>
  <c r="I9" i="14"/>
  <c r="J9" i="14"/>
  <c r="K9" i="14"/>
  <c r="L9" i="14"/>
  <c r="M9" i="14"/>
  <c r="N9" i="14"/>
  <c r="O9" i="14"/>
  <c r="P9" i="14"/>
  <c r="Q9" i="14"/>
  <c r="R9" i="14"/>
  <c r="S9" i="14"/>
  <c r="T9" i="14"/>
  <c r="U9" i="14"/>
  <c r="V9" i="14"/>
  <c r="W9" i="14"/>
  <c r="X9" i="14"/>
  <c r="Y9" i="14"/>
  <c r="Z9" i="14"/>
  <c r="AA9" i="14"/>
  <c r="AB9" i="14"/>
  <c r="AC9" i="14"/>
  <c r="AD9" i="14"/>
  <c r="AE9" i="14"/>
  <c r="B10" i="14"/>
  <c r="C10" i="14"/>
  <c r="D10" i="14"/>
  <c r="E10" i="14"/>
  <c r="F10" i="14"/>
  <c r="G10" i="14"/>
  <c r="H10" i="14"/>
  <c r="I10" i="14"/>
  <c r="J10" i="14"/>
  <c r="K10" i="14"/>
  <c r="L10" i="14"/>
  <c r="M10" i="14"/>
  <c r="N10" i="14"/>
  <c r="O10" i="14"/>
  <c r="P10" i="14"/>
  <c r="Q10" i="14"/>
  <c r="R10" i="14"/>
  <c r="S10" i="14"/>
  <c r="T10" i="14"/>
  <c r="U10" i="14"/>
  <c r="V10" i="14"/>
  <c r="W10" i="14"/>
  <c r="X10" i="14"/>
  <c r="Y10" i="14"/>
  <c r="Z10" i="14"/>
  <c r="AA10" i="14"/>
  <c r="AB10" i="14"/>
  <c r="AC10" i="14"/>
  <c r="AD10" i="14"/>
  <c r="AE10" i="14"/>
  <c r="B11" i="14"/>
  <c r="C11" i="14"/>
  <c r="D11" i="14"/>
  <c r="E11" i="14"/>
  <c r="F11" i="14"/>
  <c r="G11" i="14"/>
  <c r="H11" i="14"/>
  <c r="I11" i="14"/>
  <c r="J11" i="14"/>
  <c r="K11" i="14"/>
  <c r="L11" i="14"/>
  <c r="M11" i="14"/>
  <c r="N11" i="14"/>
  <c r="O11" i="14"/>
  <c r="P11" i="14"/>
  <c r="Q11" i="14"/>
  <c r="R11" i="14"/>
  <c r="S11" i="14"/>
  <c r="T11" i="14"/>
  <c r="U11" i="14"/>
  <c r="V11" i="14"/>
  <c r="W11" i="14"/>
  <c r="X11" i="14"/>
  <c r="Y11" i="14"/>
  <c r="Z11" i="14"/>
  <c r="AA11" i="14"/>
  <c r="AB11" i="14"/>
  <c r="AC11" i="14"/>
  <c r="AD11" i="14"/>
  <c r="AE11" i="14"/>
  <c r="B3" i="21"/>
  <c r="C3" i="21"/>
  <c r="D3" i="21"/>
  <c r="E3" i="21"/>
  <c r="F3" i="21"/>
  <c r="G3" i="21"/>
  <c r="H3" i="21"/>
  <c r="I3" i="21"/>
  <c r="J3" i="21"/>
  <c r="K3" i="21"/>
  <c r="L3" i="21"/>
  <c r="M3" i="21"/>
  <c r="N3" i="21"/>
  <c r="O3" i="21"/>
  <c r="P3" i="21"/>
  <c r="Q3" i="21"/>
  <c r="R3" i="21"/>
  <c r="S3" i="21"/>
  <c r="T3" i="21"/>
  <c r="U3" i="21"/>
  <c r="V3" i="21"/>
  <c r="W3" i="21"/>
  <c r="X3" i="21"/>
  <c r="Y3" i="21"/>
  <c r="Z3" i="21"/>
  <c r="AA3" i="21"/>
  <c r="AB3" i="21"/>
  <c r="AC3" i="21"/>
  <c r="AD3" i="21"/>
  <c r="B7" i="21"/>
  <c r="C7" i="21"/>
  <c r="D7" i="21"/>
  <c r="E7" i="21"/>
  <c r="F7" i="21"/>
  <c r="G7" i="21"/>
  <c r="H7" i="21"/>
  <c r="I7" i="21"/>
  <c r="J7" i="21"/>
  <c r="K7" i="21"/>
  <c r="L7" i="21"/>
  <c r="M7" i="21"/>
  <c r="N7" i="21"/>
  <c r="O7" i="21"/>
  <c r="P7" i="21"/>
  <c r="Q7" i="21"/>
  <c r="R7" i="21"/>
  <c r="S7" i="21"/>
  <c r="T7" i="21"/>
  <c r="U7" i="21"/>
  <c r="V7" i="21"/>
  <c r="W7" i="21"/>
  <c r="X7" i="21"/>
  <c r="Y7" i="21"/>
  <c r="Z7" i="21"/>
  <c r="AA7" i="21"/>
  <c r="AB7" i="21"/>
  <c r="AC7" i="21"/>
  <c r="AD7" i="21"/>
  <c r="B8" i="21"/>
  <c r="C8" i="21"/>
  <c r="D8" i="21"/>
  <c r="E8" i="21"/>
  <c r="F8" i="21"/>
  <c r="G8" i="21"/>
  <c r="H8" i="21"/>
  <c r="I8" i="21"/>
  <c r="J8" i="21"/>
  <c r="K8" i="21"/>
  <c r="L8" i="21"/>
  <c r="M8" i="21"/>
  <c r="N8" i="21"/>
  <c r="O8" i="21"/>
  <c r="P8" i="21"/>
  <c r="Q8" i="21"/>
  <c r="R8" i="21"/>
  <c r="S8" i="21"/>
  <c r="T8" i="21"/>
  <c r="U8" i="21"/>
  <c r="V8" i="21"/>
  <c r="W8" i="21"/>
  <c r="X8" i="21"/>
  <c r="Y8" i="21"/>
  <c r="Z8" i="21"/>
  <c r="AA8" i="21"/>
  <c r="AB8" i="21"/>
  <c r="AC8" i="21"/>
  <c r="AD8" i="21"/>
  <c r="B9" i="21"/>
  <c r="C9" i="21"/>
  <c r="D9" i="21"/>
  <c r="E9" i="21"/>
  <c r="F9" i="21"/>
  <c r="G9" i="21"/>
  <c r="H9" i="21"/>
  <c r="I9" i="21"/>
  <c r="J9" i="21"/>
  <c r="K9" i="21"/>
  <c r="L9" i="21"/>
  <c r="M9" i="21"/>
  <c r="N9" i="21"/>
  <c r="O9" i="21"/>
  <c r="P9" i="21"/>
  <c r="Q9" i="21"/>
  <c r="R9" i="21"/>
  <c r="S9" i="21"/>
  <c r="T9" i="21"/>
  <c r="U9" i="21"/>
  <c r="V9" i="21"/>
  <c r="W9" i="21"/>
  <c r="X9" i="21"/>
  <c r="Y9" i="21"/>
  <c r="Z9" i="21"/>
  <c r="AA9" i="21"/>
  <c r="AB9" i="21"/>
  <c r="AC9" i="21"/>
  <c r="AD9" i="21"/>
  <c r="B11" i="21"/>
  <c r="C11" i="21"/>
  <c r="D11" i="21"/>
  <c r="E11" i="21"/>
  <c r="F11" i="21"/>
  <c r="G11" i="21"/>
  <c r="H11" i="21"/>
  <c r="I11" i="21"/>
  <c r="J11" i="21"/>
  <c r="K11" i="21"/>
  <c r="L11" i="21"/>
  <c r="M11" i="21"/>
  <c r="N11" i="21"/>
  <c r="O11" i="21"/>
  <c r="P11" i="21"/>
  <c r="Q11" i="21"/>
  <c r="R11" i="21"/>
  <c r="S11" i="21"/>
  <c r="T11" i="21"/>
  <c r="U11" i="21"/>
  <c r="V11" i="21"/>
  <c r="W11" i="21"/>
  <c r="X11" i="21"/>
  <c r="Y11" i="21"/>
  <c r="Z11" i="21"/>
  <c r="AA11" i="21"/>
  <c r="AB11" i="21"/>
  <c r="AC11" i="21"/>
  <c r="AD11" i="21"/>
  <c r="B3" i="27"/>
  <c r="C3" i="27"/>
  <c r="D3" i="27"/>
  <c r="E3" i="27"/>
  <c r="F3" i="27"/>
  <c r="G3" i="27"/>
  <c r="H3" i="27"/>
  <c r="I3" i="27"/>
  <c r="J3" i="27"/>
  <c r="K3" i="27"/>
  <c r="L3" i="27"/>
  <c r="M3" i="27"/>
  <c r="N3" i="27"/>
  <c r="O3" i="27"/>
  <c r="P3" i="27"/>
  <c r="Q3" i="27"/>
  <c r="R3" i="27"/>
  <c r="S3" i="27"/>
  <c r="T3" i="27"/>
  <c r="U3" i="27"/>
  <c r="V3" i="27"/>
  <c r="W3" i="27"/>
  <c r="X3" i="27"/>
  <c r="Y3" i="27"/>
  <c r="Z3" i="27"/>
  <c r="AA3" i="27"/>
  <c r="AB3" i="27"/>
  <c r="AC3" i="27"/>
  <c r="AD3" i="27"/>
  <c r="AE3" i="27"/>
  <c r="B6" i="27"/>
  <c r="C6" i="27"/>
  <c r="D6" i="27"/>
  <c r="E6" i="27"/>
  <c r="F6" i="27"/>
  <c r="G6" i="27"/>
  <c r="H6" i="27"/>
  <c r="I6" i="27"/>
  <c r="J6" i="27"/>
  <c r="K6" i="27"/>
  <c r="L6" i="27"/>
  <c r="M6" i="27"/>
  <c r="N6" i="27"/>
  <c r="O6" i="27"/>
  <c r="P6" i="27"/>
  <c r="Q6" i="27"/>
  <c r="R6" i="27"/>
  <c r="S6" i="27"/>
  <c r="T6" i="27"/>
  <c r="U6" i="27"/>
  <c r="V6" i="27"/>
  <c r="W6" i="27"/>
  <c r="X6" i="27"/>
  <c r="Y6" i="27"/>
  <c r="Z6" i="27"/>
  <c r="AA6" i="27"/>
  <c r="AB6" i="27"/>
  <c r="AC6" i="27"/>
  <c r="AD6" i="27"/>
  <c r="AE6" i="27"/>
  <c r="B7" i="27"/>
  <c r="C7" i="27"/>
  <c r="D7" i="27"/>
  <c r="E7" i="27"/>
  <c r="F7" i="27"/>
  <c r="G7" i="27"/>
  <c r="H7" i="27"/>
  <c r="I7" i="27"/>
  <c r="J7" i="27"/>
  <c r="K7" i="27"/>
  <c r="L7" i="27"/>
  <c r="M7" i="27"/>
  <c r="N7" i="27"/>
  <c r="O7" i="27"/>
  <c r="P7" i="27"/>
  <c r="Q7" i="27"/>
  <c r="R7" i="27"/>
  <c r="S7" i="27"/>
  <c r="T7" i="27"/>
  <c r="U7" i="27"/>
  <c r="V7" i="27"/>
  <c r="W7" i="27"/>
  <c r="X7" i="27"/>
  <c r="Y7" i="27"/>
  <c r="Z7" i="27"/>
  <c r="AA7" i="27"/>
  <c r="AB7" i="27"/>
  <c r="AC7" i="27"/>
  <c r="AD7" i="27"/>
  <c r="AE7" i="27"/>
  <c r="B8" i="27"/>
  <c r="C8" i="27"/>
  <c r="D8" i="27"/>
  <c r="E8" i="27"/>
  <c r="F8" i="27"/>
  <c r="G8" i="27"/>
  <c r="H8" i="27"/>
  <c r="I8" i="27"/>
  <c r="J8" i="27"/>
  <c r="K8" i="27"/>
  <c r="L8" i="27"/>
  <c r="M8" i="27"/>
  <c r="N8" i="27"/>
  <c r="O8" i="27"/>
  <c r="P8" i="27"/>
  <c r="Q8" i="27"/>
  <c r="R8" i="27"/>
  <c r="S8" i="27"/>
  <c r="T8" i="27"/>
  <c r="U8" i="27"/>
  <c r="V8" i="27"/>
  <c r="W8" i="27"/>
  <c r="X8" i="27"/>
  <c r="Y8" i="27"/>
  <c r="Z8" i="27"/>
  <c r="AA8" i="27"/>
  <c r="AB8" i="27"/>
  <c r="AC8" i="27"/>
  <c r="AD8" i="27"/>
  <c r="AE8" i="27"/>
  <c r="B9" i="27"/>
  <c r="C9" i="27"/>
  <c r="D9" i="27"/>
  <c r="E9" i="27"/>
  <c r="F9" i="27"/>
  <c r="G9" i="27"/>
  <c r="H9" i="27"/>
  <c r="I9" i="27"/>
  <c r="J9" i="27"/>
  <c r="K9" i="27"/>
  <c r="L9" i="27"/>
  <c r="M9" i="27"/>
  <c r="N9" i="27"/>
  <c r="O9" i="27"/>
  <c r="P9" i="27"/>
  <c r="Q9" i="27"/>
  <c r="R9" i="27"/>
  <c r="S9" i="27"/>
  <c r="T9" i="27"/>
  <c r="U9" i="27"/>
  <c r="V9" i="27"/>
  <c r="W9" i="27"/>
  <c r="X9" i="27"/>
  <c r="Y9" i="27"/>
  <c r="Z9" i="27"/>
  <c r="AA9" i="27"/>
  <c r="AB9" i="27"/>
  <c r="AC9" i="27"/>
  <c r="AD9" i="27"/>
  <c r="AE9" i="27"/>
  <c r="B11" i="27"/>
  <c r="C11" i="27"/>
  <c r="D11" i="27"/>
  <c r="E11" i="27"/>
  <c r="F11" i="27"/>
  <c r="G11" i="27"/>
  <c r="H11" i="27"/>
  <c r="I11" i="27"/>
  <c r="J11" i="27"/>
  <c r="K11" i="27"/>
  <c r="L11" i="27"/>
  <c r="M11" i="27"/>
  <c r="N11" i="27"/>
  <c r="O11" i="27"/>
  <c r="P11" i="27"/>
  <c r="Q11" i="27"/>
  <c r="R11" i="27"/>
  <c r="S11" i="27"/>
  <c r="T11" i="27"/>
  <c r="U11" i="27"/>
  <c r="V11" i="27"/>
  <c r="W11" i="27"/>
  <c r="X11" i="27"/>
  <c r="Y11" i="27"/>
  <c r="Z11" i="27"/>
  <c r="AA11" i="27"/>
  <c r="AB11" i="27"/>
  <c r="AC11" i="27"/>
  <c r="AD11" i="27"/>
  <c r="AE11" i="27"/>
  <c r="B3" i="26"/>
  <c r="C3" i="26"/>
  <c r="D3" i="26"/>
  <c r="E3" i="26"/>
  <c r="F3" i="26"/>
  <c r="G3" i="26"/>
  <c r="H3" i="26"/>
  <c r="I3" i="26"/>
  <c r="J3" i="26"/>
  <c r="K3" i="26"/>
  <c r="L3" i="26"/>
  <c r="M3" i="26"/>
  <c r="N3" i="26"/>
  <c r="O3" i="26"/>
  <c r="P3" i="26"/>
  <c r="Q3" i="26"/>
  <c r="R3" i="26"/>
  <c r="S3" i="26"/>
  <c r="T3" i="26"/>
  <c r="U3" i="26"/>
  <c r="V3" i="26"/>
  <c r="W3" i="26"/>
  <c r="X3" i="26"/>
  <c r="Y3" i="26"/>
  <c r="Z3" i="26"/>
  <c r="AA3" i="26"/>
  <c r="AB3" i="26"/>
  <c r="AC3" i="26"/>
  <c r="AD3" i="26"/>
  <c r="AE3" i="26"/>
  <c r="B6" i="26"/>
  <c r="C6"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B7" i="26"/>
  <c r="C7"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B8" i="26"/>
  <c r="C8"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B9" i="26"/>
  <c r="C9"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B11" i="26"/>
  <c r="C11"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B3" i="25"/>
  <c r="C3" i="25"/>
  <c r="D3" i="25"/>
  <c r="E3" i="25"/>
  <c r="F3" i="25"/>
  <c r="G3" i="25"/>
  <c r="H3" i="25"/>
  <c r="I3" i="25"/>
  <c r="J3" i="25"/>
  <c r="K3" i="25"/>
  <c r="L3" i="25"/>
  <c r="M3" i="25"/>
  <c r="N3" i="25"/>
  <c r="O3" i="25"/>
  <c r="P3" i="25"/>
  <c r="Q3" i="25"/>
  <c r="R3" i="25"/>
  <c r="S3" i="25"/>
  <c r="T3" i="25"/>
  <c r="U3" i="25"/>
  <c r="V3" i="25"/>
  <c r="W3" i="25"/>
  <c r="X3" i="25"/>
  <c r="Y3" i="25"/>
  <c r="Z3" i="25"/>
  <c r="AA3" i="25"/>
  <c r="AB3" i="25"/>
  <c r="AC3" i="25"/>
  <c r="AD3" i="25"/>
  <c r="AE3" i="25"/>
  <c r="B4" i="25"/>
  <c r="C4" i="25"/>
  <c r="D4" i="25"/>
  <c r="E4" i="25"/>
  <c r="F4" i="25"/>
  <c r="G4" i="25"/>
  <c r="H4" i="25"/>
  <c r="I4" i="25"/>
  <c r="J4" i="25"/>
  <c r="K4" i="25"/>
  <c r="L4" i="25"/>
  <c r="M4" i="25"/>
  <c r="N4" i="25"/>
  <c r="O4" i="25"/>
  <c r="P4" i="25"/>
  <c r="Q4" i="25"/>
  <c r="R4" i="25"/>
  <c r="S4" i="25"/>
  <c r="T4" i="25"/>
  <c r="U4" i="25"/>
  <c r="V4" i="25"/>
  <c r="W4" i="25"/>
  <c r="X4" i="25"/>
  <c r="Y4" i="25"/>
  <c r="Z4" i="25"/>
  <c r="AA4" i="25"/>
  <c r="AB4" i="25"/>
  <c r="AC4" i="25"/>
  <c r="AD4" i="25"/>
  <c r="AE4" i="25"/>
  <c r="B5" i="25"/>
  <c r="C5" i="25"/>
  <c r="D5" i="25"/>
  <c r="E5" i="25"/>
  <c r="F5" i="25"/>
  <c r="G5" i="25"/>
  <c r="H5" i="25"/>
  <c r="I5" i="25"/>
  <c r="J5" i="25"/>
  <c r="K5" i="25"/>
  <c r="L5" i="25"/>
  <c r="M5" i="25"/>
  <c r="N5" i="25"/>
  <c r="O5" i="25"/>
  <c r="P5" i="25"/>
  <c r="Q5" i="25"/>
  <c r="R5" i="25"/>
  <c r="S5" i="25"/>
  <c r="T5" i="25"/>
  <c r="U5" i="25"/>
  <c r="V5" i="25"/>
  <c r="W5" i="25"/>
  <c r="X5" i="25"/>
  <c r="Y5" i="25"/>
  <c r="Z5" i="25"/>
  <c r="AA5" i="25"/>
  <c r="AB5" i="25"/>
  <c r="AC5" i="25"/>
  <c r="AD5" i="25"/>
  <c r="AE5" i="25"/>
  <c r="B6" i="25"/>
  <c r="C6" i="25"/>
  <c r="D6" i="25"/>
  <c r="E6" i="25"/>
  <c r="F6" i="25"/>
  <c r="G6" i="25"/>
  <c r="H6" i="25"/>
  <c r="I6" i="25"/>
  <c r="J6" i="25"/>
  <c r="K6" i="25"/>
  <c r="L6" i="25"/>
  <c r="M6" i="25"/>
  <c r="N6" i="25"/>
  <c r="O6" i="25"/>
  <c r="P6" i="25"/>
  <c r="Q6" i="25"/>
  <c r="R6" i="25"/>
  <c r="S6" i="25"/>
  <c r="T6" i="25"/>
  <c r="U6" i="25"/>
  <c r="V6" i="25"/>
  <c r="W6" i="25"/>
  <c r="X6" i="25"/>
  <c r="Y6" i="25"/>
  <c r="Z6" i="25"/>
  <c r="AA6" i="25"/>
  <c r="AB6" i="25"/>
  <c r="AC6" i="25"/>
  <c r="AD6" i="25"/>
  <c r="AE6" i="25"/>
  <c r="B7" i="25"/>
  <c r="C7" i="25"/>
  <c r="D7" i="25"/>
  <c r="E7" i="25"/>
  <c r="F7" i="25"/>
  <c r="G7" i="25"/>
  <c r="H7" i="25"/>
  <c r="I7" i="25"/>
  <c r="J7" i="25"/>
  <c r="K7" i="25"/>
  <c r="L7" i="25"/>
  <c r="M7" i="25"/>
  <c r="N7" i="25"/>
  <c r="O7" i="25"/>
  <c r="P7" i="25"/>
  <c r="Q7" i="25"/>
  <c r="R7" i="25"/>
  <c r="S7" i="25"/>
  <c r="T7" i="25"/>
  <c r="U7" i="25"/>
  <c r="V7" i="25"/>
  <c r="W7" i="25"/>
  <c r="X7" i="25"/>
  <c r="Y7" i="25"/>
  <c r="Z7" i="25"/>
  <c r="AA7" i="25"/>
  <c r="AB7" i="25"/>
  <c r="AC7" i="25"/>
  <c r="AD7" i="25"/>
  <c r="AE7" i="25"/>
  <c r="B8" i="25"/>
  <c r="C8" i="25"/>
  <c r="D8" i="25"/>
  <c r="E8" i="25"/>
  <c r="F8" i="25"/>
  <c r="G8" i="25"/>
  <c r="H8" i="25"/>
  <c r="I8" i="25"/>
  <c r="J8" i="25"/>
  <c r="K8" i="25"/>
  <c r="L8" i="25"/>
  <c r="M8" i="25"/>
  <c r="N8" i="25"/>
  <c r="O8" i="25"/>
  <c r="P8" i="25"/>
  <c r="Q8" i="25"/>
  <c r="R8" i="25"/>
  <c r="S8" i="25"/>
  <c r="T8" i="25"/>
  <c r="U8" i="25"/>
  <c r="V8" i="25"/>
  <c r="W8" i="25"/>
  <c r="X8" i="25"/>
  <c r="Y8" i="25"/>
  <c r="Z8" i="25"/>
  <c r="AA8" i="25"/>
  <c r="AB8" i="25"/>
  <c r="AC8" i="25"/>
  <c r="AD8" i="25"/>
  <c r="AE8" i="25"/>
  <c r="B9" i="25"/>
  <c r="C9" i="25"/>
  <c r="D9" i="25"/>
  <c r="E9" i="25"/>
  <c r="F9" i="25"/>
  <c r="G9" i="25"/>
  <c r="H9" i="25"/>
  <c r="I9" i="25"/>
  <c r="J9" i="25"/>
  <c r="K9" i="25"/>
  <c r="L9" i="25"/>
  <c r="M9" i="25"/>
  <c r="N9" i="25"/>
  <c r="O9" i="25"/>
  <c r="P9" i="25"/>
  <c r="Q9" i="25"/>
  <c r="R9" i="25"/>
  <c r="S9" i="25"/>
  <c r="T9" i="25"/>
  <c r="U9" i="25"/>
  <c r="V9" i="25"/>
  <c r="W9" i="25"/>
  <c r="X9" i="25"/>
  <c r="Y9" i="25"/>
  <c r="Z9" i="25"/>
  <c r="AA9" i="25"/>
  <c r="AB9" i="25"/>
  <c r="AC9" i="25"/>
  <c r="AD9" i="25"/>
  <c r="AE9" i="25"/>
  <c r="B10" i="25"/>
  <c r="C10" i="25"/>
  <c r="D10" i="25"/>
  <c r="E10" i="25"/>
  <c r="F10" i="25"/>
  <c r="G10" i="25"/>
  <c r="H10" i="25"/>
  <c r="I10" i="25"/>
  <c r="J10" i="25"/>
  <c r="K10" i="25"/>
  <c r="L10" i="25"/>
  <c r="M10" i="25"/>
  <c r="N10" i="25"/>
  <c r="O10" i="25"/>
  <c r="P10" i="25"/>
  <c r="Q10" i="25"/>
  <c r="R10" i="25"/>
  <c r="S10" i="25"/>
  <c r="T10" i="25"/>
  <c r="U10" i="25"/>
  <c r="V10" i="25"/>
  <c r="W10" i="25"/>
  <c r="X10" i="25"/>
  <c r="Y10" i="25"/>
  <c r="Z10" i="25"/>
  <c r="AA10" i="25"/>
  <c r="AB10" i="25"/>
  <c r="AC10" i="25"/>
  <c r="AD10" i="25"/>
  <c r="AE10" i="25"/>
  <c r="B11" i="25"/>
  <c r="C11" i="25"/>
  <c r="D11" i="25"/>
  <c r="E11" i="25"/>
  <c r="F11" i="25"/>
  <c r="G11" i="25"/>
  <c r="H11" i="25"/>
  <c r="I11" i="25"/>
  <c r="J11" i="25"/>
  <c r="K11" i="25"/>
  <c r="L11" i="25"/>
  <c r="M11" i="25"/>
  <c r="N11" i="25"/>
  <c r="O11" i="25"/>
  <c r="P11" i="25"/>
  <c r="Q11" i="25"/>
  <c r="R11" i="25"/>
  <c r="S11" i="25"/>
  <c r="T11" i="25"/>
  <c r="U11" i="25"/>
  <c r="V11" i="25"/>
  <c r="W11" i="25"/>
  <c r="X11" i="25"/>
  <c r="Y11" i="25"/>
  <c r="Z11" i="25"/>
  <c r="AA11" i="25"/>
  <c r="AB11" i="25"/>
  <c r="AC11" i="25"/>
  <c r="AD11" i="25"/>
  <c r="AE11" i="25"/>
  <c r="B3"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B5"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B6"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B7"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B8" i="24"/>
  <c r="C8" i="24"/>
  <c r="D8" i="24"/>
  <c r="E8" i="24"/>
  <c r="F8" i="24"/>
  <c r="G8" i="24"/>
  <c r="H8" i="24"/>
  <c r="I8" i="24"/>
  <c r="J8" i="24"/>
  <c r="K8" i="24"/>
  <c r="L8" i="24"/>
  <c r="M8" i="24"/>
  <c r="N8" i="24"/>
  <c r="O8" i="24"/>
  <c r="P8" i="24"/>
  <c r="Q8" i="24"/>
  <c r="R8" i="24"/>
  <c r="S8" i="24"/>
  <c r="T8" i="24"/>
  <c r="U8" i="24"/>
  <c r="V8" i="24"/>
  <c r="W8" i="24"/>
  <c r="X8" i="24"/>
  <c r="Y8" i="24"/>
  <c r="Z8" i="24"/>
  <c r="AA8" i="24"/>
  <c r="AB8" i="24"/>
  <c r="AC8" i="24"/>
  <c r="AD8" i="24"/>
  <c r="AE8" i="24"/>
  <c r="B9" i="24"/>
  <c r="C9" i="24"/>
  <c r="D9" i="24"/>
  <c r="E9" i="24"/>
  <c r="F9" i="24"/>
  <c r="G9" i="24"/>
  <c r="H9" i="24"/>
  <c r="I9" i="24"/>
  <c r="J9" i="24"/>
  <c r="K9" i="24"/>
  <c r="L9" i="24"/>
  <c r="M9" i="24"/>
  <c r="N9" i="24"/>
  <c r="O9" i="24"/>
  <c r="P9" i="24"/>
  <c r="Q9" i="24"/>
  <c r="R9" i="24"/>
  <c r="S9" i="24"/>
  <c r="T9" i="24"/>
  <c r="U9" i="24"/>
  <c r="V9" i="24"/>
  <c r="W9" i="24"/>
  <c r="X9" i="24"/>
  <c r="Y9" i="24"/>
  <c r="Z9" i="24"/>
  <c r="AA9" i="24"/>
  <c r="AB9" i="24"/>
  <c r="AC9" i="24"/>
  <c r="AD9" i="24"/>
  <c r="AE9" i="24"/>
  <c r="B10" i="24"/>
  <c r="C10" i="24"/>
  <c r="D10" i="24"/>
  <c r="E10" i="24"/>
  <c r="F10" i="24"/>
  <c r="G10" i="24"/>
  <c r="H10" i="24"/>
  <c r="I10" i="24"/>
  <c r="J10" i="24"/>
  <c r="K10" i="24"/>
  <c r="L10" i="24"/>
  <c r="M10" i="24"/>
  <c r="N10" i="24"/>
  <c r="O10" i="24"/>
  <c r="P10" i="24"/>
  <c r="Q10" i="24"/>
  <c r="R10" i="24"/>
  <c r="S10" i="24"/>
  <c r="T10" i="24"/>
  <c r="U10" i="24"/>
  <c r="V10" i="24"/>
  <c r="W10" i="24"/>
  <c r="X10" i="24"/>
  <c r="Y10" i="24"/>
  <c r="Z10" i="24"/>
  <c r="AA10" i="24"/>
  <c r="AB10" i="24"/>
  <c r="AC10" i="24"/>
  <c r="AD10" i="24"/>
  <c r="AE10" i="24"/>
  <c r="B11" i="24"/>
  <c r="C11" i="24"/>
  <c r="D11" i="24"/>
  <c r="E11" i="24"/>
  <c r="F11" i="24"/>
  <c r="G11" i="24"/>
  <c r="H11" i="24"/>
  <c r="I11" i="24"/>
  <c r="J11" i="24"/>
  <c r="K11" i="24"/>
  <c r="L11" i="24"/>
  <c r="M11" i="24"/>
  <c r="N11" i="24"/>
  <c r="O11" i="24"/>
  <c r="P11" i="24"/>
  <c r="Q11" i="24"/>
  <c r="R11" i="24"/>
  <c r="S11" i="24"/>
  <c r="T11" i="24"/>
  <c r="U11" i="24"/>
  <c r="V11" i="24"/>
  <c r="W11" i="24"/>
  <c r="X11" i="24"/>
  <c r="Y11" i="24"/>
  <c r="Z11" i="24"/>
  <c r="AA11" i="24"/>
  <c r="AB11" i="24"/>
  <c r="AC11" i="24"/>
  <c r="AD11" i="24"/>
  <c r="AE11" i="24"/>
  <c r="B3"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B6"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B8" i="23"/>
  <c r="C8" i="23"/>
  <c r="D8" i="23"/>
  <c r="E8" i="23"/>
  <c r="F8" i="23"/>
  <c r="G8" i="23"/>
  <c r="H8" i="23"/>
  <c r="I8" i="23"/>
  <c r="J8" i="23"/>
  <c r="K8" i="23"/>
  <c r="L8" i="23"/>
  <c r="M8" i="23"/>
  <c r="N8" i="23"/>
  <c r="O8" i="23"/>
  <c r="P8" i="23"/>
  <c r="Q8" i="23"/>
  <c r="R8" i="23"/>
  <c r="S8" i="23"/>
  <c r="T8" i="23"/>
  <c r="U8" i="23"/>
  <c r="V8" i="23"/>
  <c r="W8" i="23"/>
  <c r="X8" i="23"/>
  <c r="Y8" i="23"/>
  <c r="Z8" i="23"/>
  <c r="AA8" i="23"/>
  <c r="AB8" i="23"/>
  <c r="AC8" i="23"/>
  <c r="AD8" i="23"/>
  <c r="AE8" i="23"/>
  <c r="B9" i="23"/>
  <c r="C9" i="23"/>
  <c r="D9" i="23"/>
  <c r="E9" i="23"/>
  <c r="F9" i="23"/>
  <c r="G9" i="23"/>
  <c r="H9" i="23"/>
  <c r="I9" i="23"/>
  <c r="J9" i="23"/>
  <c r="K9" i="23"/>
  <c r="L9" i="23"/>
  <c r="M9" i="23"/>
  <c r="N9" i="23"/>
  <c r="O9" i="23"/>
  <c r="P9" i="23"/>
  <c r="Q9" i="23"/>
  <c r="R9" i="23"/>
  <c r="S9" i="23"/>
  <c r="T9" i="23"/>
  <c r="U9" i="23"/>
  <c r="V9" i="23"/>
  <c r="W9" i="23"/>
  <c r="X9" i="23"/>
  <c r="Y9" i="23"/>
  <c r="Z9" i="23"/>
  <c r="AA9" i="23"/>
  <c r="AB9" i="23"/>
  <c r="AC9" i="23"/>
  <c r="AD9" i="23"/>
  <c r="AE9" i="23"/>
  <c r="B11" i="23"/>
  <c r="C11" i="23"/>
  <c r="D11" i="23"/>
  <c r="E11" i="23"/>
  <c r="F11" i="23"/>
  <c r="G11" i="23"/>
  <c r="H11" i="23"/>
  <c r="I11" i="23"/>
  <c r="J11" i="23"/>
  <c r="K11" i="23"/>
  <c r="L11" i="23"/>
  <c r="M11" i="23"/>
  <c r="N11" i="23"/>
  <c r="O11" i="23"/>
  <c r="P11" i="23"/>
  <c r="Q11" i="23"/>
  <c r="R11" i="23"/>
  <c r="S11" i="23"/>
  <c r="T11" i="23"/>
  <c r="U11" i="23"/>
  <c r="V11" i="23"/>
  <c r="W11" i="23"/>
  <c r="X11" i="23"/>
  <c r="Y11" i="23"/>
  <c r="Z11" i="23"/>
  <c r="AA11" i="23"/>
  <c r="AB11" i="23"/>
  <c r="AC11" i="23"/>
  <c r="AD11" i="23"/>
  <c r="AE11" i="23"/>
  <c r="B3" i="13"/>
  <c r="C3" i="13"/>
  <c r="D3" i="13"/>
  <c r="E3" i="13"/>
  <c r="F3" i="13"/>
  <c r="G3" i="13"/>
  <c r="H3" i="13"/>
  <c r="I3" i="13"/>
  <c r="J3" i="13"/>
  <c r="K3" i="13"/>
  <c r="L3" i="13"/>
  <c r="M3" i="13"/>
  <c r="N3" i="13"/>
  <c r="O3" i="13"/>
  <c r="P3" i="13"/>
  <c r="Q3" i="13"/>
  <c r="R3" i="13"/>
  <c r="S3" i="13"/>
  <c r="T3" i="13"/>
  <c r="U3" i="13"/>
  <c r="V3" i="13"/>
  <c r="W3" i="13"/>
  <c r="X3" i="13"/>
  <c r="Y3" i="13"/>
  <c r="Z3" i="13"/>
  <c r="AA3" i="13"/>
  <c r="AB3" i="13"/>
  <c r="AC3" i="13"/>
  <c r="AD3" i="13"/>
  <c r="AE3" i="13"/>
  <c r="B6" i="13"/>
  <c r="C6" i="13"/>
  <c r="D6" i="13"/>
  <c r="E6" i="13"/>
  <c r="F6" i="13"/>
  <c r="G6" i="13"/>
  <c r="H6" i="13"/>
  <c r="I6" i="13"/>
  <c r="J6" i="13"/>
  <c r="K6" i="13"/>
  <c r="L6" i="13"/>
  <c r="M6" i="13"/>
  <c r="N6" i="13"/>
  <c r="O6" i="13"/>
  <c r="P6" i="13"/>
  <c r="Q6" i="13"/>
  <c r="R6" i="13"/>
  <c r="S6" i="13"/>
  <c r="T6" i="13"/>
  <c r="U6" i="13"/>
  <c r="V6" i="13"/>
  <c r="W6" i="13"/>
  <c r="X6" i="13"/>
  <c r="Y6" i="13"/>
  <c r="Z6" i="13"/>
  <c r="AA6" i="13"/>
  <c r="AB6" i="13"/>
  <c r="AC6" i="13"/>
  <c r="AD6" i="13"/>
  <c r="AE6" i="13"/>
  <c r="B7" i="13"/>
  <c r="C7" i="13"/>
  <c r="D7" i="13"/>
  <c r="E7" i="13"/>
  <c r="F7" i="13"/>
  <c r="G7" i="13"/>
  <c r="H7" i="13"/>
  <c r="I7" i="13"/>
  <c r="J7" i="13"/>
  <c r="K7" i="13"/>
  <c r="L7" i="13"/>
  <c r="M7" i="13"/>
  <c r="N7" i="13"/>
  <c r="O7" i="13"/>
  <c r="P7" i="13"/>
  <c r="Q7" i="13"/>
  <c r="R7" i="13"/>
  <c r="S7" i="13"/>
  <c r="T7" i="13"/>
  <c r="U7" i="13"/>
  <c r="V7" i="13"/>
  <c r="W7" i="13"/>
  <c r="X7" i="13"/>
  <c r="Y7" i="13"/>
  <c r="Z7" i="13"/>
  <c r="AA7" i="13"/>
  <c r="AB7" i="13"/>
  <c r="AC7" i="13"/>
  <c r="AD7" i="13"/>
  <c r="AE7" i="13"/>
  <c r="B8" i="13"/>
  <c r="C8" i="13"/>
  <c r="D8" i="13"/>
  <c r="E8" i="13"/>
  <c r="F8" i="13"/>
  <c r="G8" i="13"/>
  <c r="H8" i="13"/>
  <c r="I8" i="13"/>
  <c r="J8" i="13"/>
  <c r="K8" i="13"/>
  <c r="L8" i="13"/>
  <c r="M8" i="13"/>
  <c r="N8" i="13"/>
  <c r="O8" i="13"/>
  <c r="P8" i="13"/>
  <c r="Q8" i="13"/>
  <c r="R8" i="13"/>
  <c r="S8" i="13"/>
  <c r="T8" i="13"/>
  <c r="U8" i="13"/>
  <c r="V8" i="13"/>
  <c r="W8" i="13"/>
  <c r="X8" i="13"/>
  <c r="Y8" i="13"/>
  <c r="Z8" i="13"/>
  <c r="AA8" i="13"/>
  <c r="AB8" i="13"/>
  <c r="AC8" i="13"/>
  <c r="AD8" i="13"/>
  <c r="AE8" i="13"/>
  <c r="B9" i="13"/>
  <c r="C9" i="13"/>
  <c r="D9" i="13"/>
  <c r="E9" i="13"/>
  <c r="F9" i="13"/>
  <c r="G9" i="13"/>
  <c r="H9" i="13"/>
  <c r="I9" i="13"/>
  <c r="J9" i="13"/>
  <c r="K9" i="13"/>
  <c r="L9" i="13"/>
  <c r="M9" i="13"/>
  <c r="N9" i="13"/>
  <c r="O9" i="13"/>
  <c r="P9" i="13"/>
  <c r="Q9" i="13"/>
  <c r="R9" i="13"/>
  <c r="S9" i="13"/>
  <c r="T9" i="13"/>
  <c r="U9" i="13"/>
  <c r="V9" i="13"/>
  <c r="W9" i="13"/>
  <c r="X9" i="13"/>
  <c r="Y9" i="13"/>
  <c r="Z9" i="13"/>
  <c r="AA9" i="13"/>
  <c r="AB9" i="13"/>
  <c r="AC9" i="13"/>
  <c r="AD9" i="13"/>
  <c r="AE9" i="13"/>
  <c r="B11" i="13"/>
  <c r="C11" i="13"/>
  <c r="D11" i="13"/>
  <c r="E11" i="13"/>
  <c r="F11" i="13"/>
  <c r="G11" i="13"/>
  <c r="H11" i="13"/>
  <c r="I11" i="13"/>
  <c r="J11" i="13"/>
  <c r="K11" i="13"/>
  <c r="L11" i="13"/>
  <c r="M11" i="13"/>
  <c r="N11" i="13"/>
  <c r="O11" i="13"/>
  <c r="P11" i="13"/>
  <c r="Q11" i="13"/>
  <c r="R11" i="13"/>
  <c r="S11" i="13"/>
  <c r="T11" i="13"/>
  <c r="U11" i="13"/>
  <c r="V11" i="13"/>
  <c r="W11" i="13"/>
  <c r="X11" i="13"/>
  <c r="Y11" i="13"/>
  <c r="Z11" i="13"/>
  <c r="AA11" i="13"/>
  <c r="AB11" i="13"/>
  <c r="AC11" i="13"/>
  <c r="AD11" i="13"/>
  <c r="AE11" i="13"/>
  <c r="B3" i="12"/>
  <c r="C3" i="12"/>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B6" i="12"/>
  <c r="C6" i="12"/>
  <c r="D6" i="12"/>
  <c r="E6" i="12"/>
  <c r="F6" i="12"/>
  <c r="G6" i="12"/>
  <c r="H6" i="12"/>
  <c r="I6" i="12"/>
  <c r="J6" i="12"/>
  <c r="K6" i="12"/>
  <c r="L6" i="12"/>
  <c r="M6" i="12"/>
  <c r="N6" i="12"/>
  <c r="O6" i="12"/>
  <c r="P6" i="12"/>
  <c r="Q6" i="12"/>
  <c r="R6" i="12"/>
  <c r="S6" i="12"/>
  <c r="T6" i="12"/>
  <c r="U6" i="12"/>
  <c r="V6" i="12"/>
  <c r="W6" i="12"/>
  <c r="X6" i="12"/>
  <c r="Y6" i="12"/>
  <c r="Z6" i="12"/>
  <c r="AA6" i="12"/>
  <c r="AB6" i="12"/>
  <c r="AC6" i="12"/>
  <c r="AD6" i="12"/>
  <c r="AE6" i="12"/>
  <c r="B7" i="12"/>
  <c r="C7" i="12"/>
  <c r="D7" i="12"/>
  <c r="E7" i="12"/>
  <c r="F7" i="12"/>
  <c r="G7" i="12"/>
  <c r="H7" i="12"/>
  <c r="I7" i="12"/>
  <c r="J7" i="12"/>
  <c r="K7" i="12"/>
  <c r="L7" i="12"/>
  <c r="M7" i="12"/>
  <c r="N7" i="12"/>
  <c r="O7" i="12"/>
  <c r="P7" i="12"/>
  <c r="Q7" i="12"/>
  <c r="R7" i="12"/>
  <c r="S7" i="12"/>
  <c r="T7" i="12"/>
  <c r="U7" i="12"/>
  <c r="V7" i="12"/>
  <c r="W7" i="12"/>
  <c r="X7" i="12"/>
  <c r="Y7" i="12"/>
  <c r="Z7" i="12"/>
  <c r="AA7" i="12"/>
  <c r="AB7" i="12"/>
  <c r="AC7" i="12"/>
  <c r="AD7" i="12"/>
  <c r="AE7" i="12"/>
  <c r="B8" i="12"/>
  <c r="C8" i="12"/>
  <c r="D8" i="12"/>
  <c r="E8" i="12"/>
  <c r="F8" i="12"/>
  <c r="G8" i="12"/>
  <c r="H8" i="12"/>
  <c r="I8" i="12"/>
  <c r="J8" i="12"/>
  <c r="K8" i="12"/>
  <c r="L8" i="12"/>
  <c r="M8" i="12"/>
  <c r="N8" i="12"/>
  <c r="O8" i="12"/>
  <c r="P8" i="12"/>
  <c r="Q8" i="12"/>
  <c r="R8" i="12"/>
  <c r="S8" i="12"/>
  <c r="T8" i="12"/>
  <c r="U8" i="12"/>
  <c r="V8" i="12"/>
  <c r="W8" i="12"/>
  <c r="X8" i="12"/>
  <c r="Y8" i="12"/>
  <c r="Z8" i="12"/>
  <c r="AA8" i="12"/>
  <c r="AB8" i="12"/>
  <c r="AC8" i="12"/>
  <c r="AD8" i="12"/>
  <c r="AE8" i="12"/>
  <c r="B9"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B11"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B3" i="11"/>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B4"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B5"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B6" i="11"/>
  <c r="C6" i="11"/>
  <c r="D6" i="11"/>
  <c r="E6" i="11"/>
  <c r="F6" i="11"/>
  <c r="G6" i="11"/>
  <c r="H6" i="11"/>
  <c r="I6" i="11"/>
  <c r="J6" i="11"/>
  <c r="K6" i="11"/>
  <c r="L6" i="11"/>
  <c r="M6" i="11"/>
  <c r="N6" i="11"/>
  <c r="O6" i="11"/>
  <c r="P6" i="11"/>
  <c r="Q6" i="11"/>
  <c r="R6" i="11"/>
  <c r="S6" i="11"/>
  <c r="T6" i="11"/>
  <c r="U6" i="11"/>
  <c r="V6" i="11"/>
  <c r="W6" i="11"/>
  <c r="X6" i="11"/>
  <c r="Y6" i="11"/>
  <c r="Z6" i="11"/>
  <c r="AA6" i="11"/>
  <c r="AB6" i="11"/>
  <c r="AC6" i="11"/>
  <c r="AD6" i="11"/>
  <c r="AE6" i="11"/>
  <c r="B7" i="11"/>
  <c r="C7" i="11"/>
  <c r="D7" i="11"/>
  <c r="E7" i="11"/>
  <c r="F7" i="11"/>
  <c r="G7" i="11"/>
  <c r="H7" i="11"/>
  <c r="I7" i="11"/>
  <c r="J7" i="11"/>
  <c r="K7" i="11"/>
  <c r="L7" i="11"/>
  <c r="M7" i="11"/>
  <c r="N7" i="11"/>
  <c r="O7" i="11"/>
  <c r="P7" i="11"/>
  <c r="Q7" i="11"/>
  <c r="R7" i="11"/>
  <c r="S7" i="11"/>
  <c r="T7" i="11"/>
  <c r="U7" i="11"/>
  <c r="V7" i="11"/>
  <c r="W7" i="11"/>
  <c r="X7" i="11"/>
  <c r="Y7" i="11"/>
  <c r="Z7" i="11"/>
  <c r="AA7" i="11"/>
  <c r="AB7" i="11"/>
  <c r="AC7" i="11"/>
  <c r="AD7" i="11"/>
  <c r="AE7" i="11"/>
  <c r="B8" i="11"/>
  <c r="C8" i="11"/>
  <c r="D8" i="11"/>
  <c r="E8" i="11"/>
  <c r="F8" i="11"/>
  <c r="G8" i="11"/>
  <c r="H8" i="11"/>
  <c r="I8" i="11"/>
  <c r="J8" i="11"/>
  <c r="K8" i="11"/>
  <c r="L8" i="11"/>
  <c r="M8" i="11"/>
  <c r="N8" i="11"/>
  <c r="O8" i="11"/>
  <c r="P8" i="11"/>
  <c r="Q8" i="11"/>
  <c r="R8" i="11"/>
  <c r="S8" i="11"/>
  <c r="T8" i="11"/>
  <c r="U8" i="11"/>
  <c r="V8" i="11"/>
  <c r="W8" i="11"/>
  <c r="X8" i="11"/>
  <c r="Y8" i="11"/>
  <c r="Z8" i="11"/>
  <c r="AA8" i="11"/>
  <c r="AB8" i="11"/>
  <c r="AC8" i="11"/>
  <c r="AD8" i="11"/>
  <c r="AE8" i="11"/>
  <c r="B9"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B10"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B11"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B3" i="20"/>
  <c r="C3" i="20"/>
  <c r="D3" i="20"/>
  <c r="E3" i="20"/>
  <c r="F3" i="20"/>
  <c r="G3" i="20"/>
  <c r="H3" i="20"/>
  <c r="I3" i="20"/>
  <c r="J3" i="20"/>
  <c r="K3" i="20"/>
  <c r="L3" i="20"/>
  <c r="M3" i="20"/>
  <c r="N3" i="20"/>
  <c r="O3" i="20"/>
  <c r="P3" i="20"/>
  <c r="Q3" i="20"/>
  <c r="R3" i="20"/>
  <c r="S3" i="20"/>
  <c r="T3" i="20"/>
  <c r="U3" i="20"/>
  <c r="V3" i="20"/>
  <c r="W3" i="20"/>
  <c r="X3" i="20"/>
  <c r="Y3" i="20"/>
  <c r="Z3" i="20"/>
  <c r="AA3" i="20"/>
  <c r="AB3" i="20"/>
  <c r="AC3" i="20"/>
  <c r="AD3" i="20"/>
  <c r="AE3" i="20"/>
  <c r="B5"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AE5" i="20"/>
  <c r="B6" i="20"/>
  <c r="C6" i="20"/>
  <c r="D6" i="20"/>
  <c r="E6" i="20"/>
  <c r="F6" i="20"/>
  <c r="G6" i="20"/>
  <c r="H6" i="20"/>
  <c r="I6" i="20"/>
  <c r="J6" i="20"/>
  <c r="K6" i="20"/>
  <c r="L6" i="20"/>
  <c r="M6" i="20"/>
  <c r="N6" i="20"/>
  <c r="O6" i="20"/>
  <c r="P6" i="20"/>
  <c r="Q6" i="20"/>
  <c r="R6" i="20"/>
  <c r="S6" i="20"/>
  <c r="T6" i="20"/>
  <c r="U6" i="20"/>
  <c r="V6" i="20"/>
  <c r="W6" i="20"/>
  <c r="X6" i="20"/>
  <c r="Y6" i="20"/>
  <c r="Z6" i="20"/>
  <c r="AA6" i="20"/>
  <c r="AB6" i="20"/>
  <c r="AC6" i="20"/>
  <c r="AD6" i="20"/>
  <c r="AE6" i="20"/>
  <c r="B7" i="20"/>
  <c r="C7" i="20"/>
  <c r="D7" i="20"/>
  <c r="E7" i="20"/>
  <c r="F7" i="20"/>
  <c r="G7" i="20"/>
  <c r="H7" i="20"/>
  <c r="I7" i="20"/>
  <c r="J7" i="20"/>
  <c r="K7" i="20"/>
  <c r="L7" i="20"/>
  <c r="M7" i="20"/>
  <c r="N7" i="20"/>
  <c r="O7" i="20"/>
  <c r="P7" i="20"/>
  <c r="Q7" i="20"/>
  <c r="R7" i="20"/>
  <c r="S7" i="20"/>
  <c r="T7" i="20"/>
  <c r="U7" i="20"/>
  <c r="V7" i="20"/>
  <c r="W7" i="20"/>
  <c r="X7" i="20"/>
  <c r="Y7" i="20"/>
  <c r="Z7" i="20"/>
  <c r="AA7" i="20"/>
  <c r="AB7" i="20"/>
  <c r="AC7" i="20"/>
  <c r="AD7" i="20"/>
  <c r="AE7" i="20"/>
  <c r="B8" i="20"/>
  <c r="C8" i="20"/>
  <c r="D8" i="20"/>
  <c r="E8" i="20"/>
  <c r="F8" i="20"/>
  <c r="G8" i="20"/>
  <c r="H8" i="20"/>
  <c r="I8" i="20"/>
  <c r="J8" i="20"/>
  <c r="K8" i="20"/>
  <c r="L8" i="20"/>
  <c r="M8" i="20"/>
  <c r="N8" i="20"/>
  <c r="O8" i="20"/>
  <c r="P8" i="20"/>
  <c r="Q8" i="20"/>
  <c r="R8" i="20"/>
  <c r="S8" i="20"/>
  <c r="T8" i="20"/>
  <c r="U8" i="20"/>
  <c r="V8" i="20"/>
  <c r="W8" i="20"/>
  <c r="X8" i="20"/>
  <c r="Y8" i="20"/>
  <c r="Z8" i="20"/>
  <c r="AA8" i="20"/>
  <c r="AB8" i="20"/>
  <c r="AC8" i="20"/>
  <c r="AD8" i="20"/>
  <c r="AE8" i="20"/>
  <c r="B9" i="20"/>
  <c r="C9" i="20"/>
  <c r="D9" i="20"/>
  <c r="E9" i="20"/>
  <c r="F9" i="20"/>
  <c r="G9" i="20"/>
  <c r="H9" i="20"/>
  <c r="I9" i="20"/>
  <c r="J9" i="20"/>
  <c r="K9" i="20"/>
  <c r="L9" i="20"/>
  <c r="M9" i="20"/>
  <c r="N9" i="20"/>
  <c r="O9" i="20"/>
  <c r="P9" i="20"/>
  <c r="Q9" i="20"/>
  <c r="R9" i="20"/>
  <c r="S9" i="20"/>
  <c r="T9" i="20"/>
  <c r="U9" i="20"/>
  <c r="V9" i="20"/>
  <c r="W9" i="20"/>
  <c r="X9" i="20"/>
  <c r="Y9" i="20"/>
  <c r="Z9" i="20"/>
  <c r="AA9" i="20"/>
  <c r="AB9" i="20"/>
  <c r="AC9" i="20"/>
  <c r="AD9" i="20"/>
  <c r="AE9" i="20"/>
  <c r="B10" i="20"/>
  <c r="C10" i="20"/>
  <c r="D10" i="20"/>
  <c r="E10" i="20"/>
  <c r="F10" i="20"/>
  <c r="G10" i="20"/>
  <c r="H10" i="20"/>
  <c r="I10" i="20"/>
  <c r="J10" i="20"/>
  <c r="K10" i="20"/>
  <c r="L10" i="20"/>
  <c r="M10" i="20"/>
  <c r="N10" i="20"/>
  <c r="O10" i="20"/>
  <c r="P10" i="20"/>
  <c r="Q10" i="20"/>
  <c r="R10" i="20"/>
  <c r="S10" i="20"/>
  <c r="T10" i="20"/>
  <c r="U10" i="20"/>
  <c r="V10" i="20"/>
  <c r="W10" i="20"/>
  <c r="X10" i="20"/>
  <c r="Y10" i="20"/>
  <c r="Z10" i="20"/>
  <c r="AA10" i="20"/>
  <c r="AB10" i="20"/>
  <c r="AC10" i="20"/>
  <c r="AD10" i="20"/>
  <c r="AE10" i="20"/>
  <c r="B11" i="20"/>
  <c r="C11" i="20"/>
  <c r="D11" i="20"/>
  <c r="E11" i="20"/>
  <c r="F11" i="20"/>
  <c r="G11" i="20"/>
  <c r="H11" i="20"/>
  <c r="I11" i="20"/>
  <c r="J11" i="20"/>
  <c r="K11" i="20"/>
  <c r="L11" i="20"/>
  <c r="M11" i="20"/>
  <c r="N11" i="20"/>
  <c r="O11" i="20"/>
  <c r="P11" i="20"/>
  <c r="Q11" i="20"/>
  <c r="R11" i="20"/>
  <c r="S11" i="20"/>
  <c r="T11" i="20"/>
  <c r="U11" i="20"/>
  <c r="V11" i="20"/>
  <c r="W11" i="20"/>
  <c r="X11" i="20"/>
  <c r="Y11" i="20"/>
  <c r="Z11" i="20"/>
  <c r="AA11" i="20"/>
  <c r="AB11" i="20"/>
  <c r="AC11" i="20"/>
  <c r="AD11" i="20"/>
  <c r="AE11" i="20"/>
  <c r="B3"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B6" i="18"/>
  <c r="C6" i="18"/>
  <c r="D6" i="18"/>
  <c r="E6" i="18"/>
  <c r="F6" i="18"/>
  <c r="G6" i="18"/>
  <c r="H6" i="18"/>
  <c r="I6" i="18"/>
  <c r="J6" i="18"/>
  <c r="K6" i="18"/>
  <c r="L6" i="18"/>
  <c r="M6" i="18"/>
  <c r="N6" i="18"/>
  <c r="O6" i="18"/>
  <c r="P6" i="18"/>
  <c r="Q6" i="18"/>
  <c r="R6" i="18"/>
  <c r="S6" i="18"/>
  <c r="T6" i="18"/>
  <c r="U6" i="18"/>
  <c r="V6" i="18"/>
  <c r="W6" i="18"/>
  <c r="X6" i="18"/>
  <c r="Y6" i="18"/>
  <c r="Z6" i="18"/>
  <c r="AA6" i="18"/>
  <c r="AB6" i="18"/>
  <c r="AC6" i="18"/>
  <c r="AD6" i="18"/>
  <c r="AE6" i="18"/>
  <c r="B8" i="18"/>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B9" i="18"/>
  <c r="C9" i="18"/>
  <c r="D9" i="18"/>
  <c r="E9" i="18"/>
  <c r="F9" i="18"/>
  <c r="G9" i="18"/>
  <c r="H9" i="18"/>
  <c r="I9" i="18"/>
  <c r="J9" i="18"/>
  <c r="K9" i="18"/>
  <c r="L9" i="18"/>
  <c r="M9" i="18"/>
  <c r="N9" i="18"/>
  <c r="O9" i="18"/>
  <c r="P9" i="18"/>
  <c r="Q9" i="18"/>
  <c r="R9" i="18"/>
  <c r="S9" i="18"/>
  <c r="T9" i="18"/>
  <c r="U9" i="18"/>
  <c r="V9" i="18"/>
  <c r="W9" i="18"/>
  <c r="X9" i="18"/>
  <c r="Y9" i="18"/>
  <c r="Z9" i="18"/>
  <c r="AA9" i="18"/>
  <c r="AB9" i="18"/>
  <c r="AC9" i="18"/>
  <c r="AD9" i="18"/>
  <c r="AE9" i="18"/>
  <c r="B11" i="18"/>
  <c r="C11" i="18"/>
  <c r="D11" i="18"/>
  <c r="E11" i="18"/>
  <c r="F11" i="18"/>
  <c r="G11" i="18"/>
  <c r="H11" i="18"/>
  <c r="I11" i="18"/>
  <c r="J11" i="18"/>
  <c r="K11" i="18"/>
  <c r="L11" i="18"/>
  <c r="M11" i="18"/>
  <c r="N11" i="18"/>
  <c r="O11" i="18"/>
  <c r="P11" i="18"/>
  <c r="Q11" i="18"/>
  <c r="R11" i="18"/>
  <c r="S11" i="18"/>
  <c r="T11" i="18"/>
  <c r="U11" i="18"/>
  <c r="V11" i="18"/>
  <c r="W11" i="18"/>
  <c r="X11" i="18"/>
  <c r="Y11" i="18"/>
  <c r="Z11" i="18"/>
  <c r="AA11" i="18"/>
  <c r="AB11" i="18"/>
  <c r="AC11" i="18"/>
  <c r="AD11" i="18"/>
  <c r="AE11" i="18"/>
  <c r="O34" i="38" l="1"/>
  <c r="Y108" i="30"/>
  <c r="Y43" i="30"/>
  <c r="Q29" i="38"/>
  <c r="Q28" i="38"/>
  <c r="R27" i="38"/>
  <c r="P30" i="38"/>
  <c r="P31" i="38" s="1"/>
  <c r="P33" i="38" s="1"/>
  <c r="B107" i="1"/>
  <c r="P35" i="38" l="1"/>
  <c r="P34" i="38"/>
  <c r="Q30" i="38"/>
  <c r="Q31" i="38" s="1"/>
  <c r="Q33" i="38" s="1"/>
  <c r="R29" i="38"/>
  <c r="R28" i="38"/>
  <c r="S27" i="38"/>
  <c r="Q137" i="30"/>
  <c r="R137" i="30"/>
  <c r="S137" i="30"/>
  <c r="P142" i="30"/>
  <c r="O142" i="30"/>
  <c r="Q142" i="30"/>
  <c r="O137" i="30"/>
  <c r="R142" i="30"/>
  <c r="I10" i="21" s="1"/>
  <c r="P137" i="30"/>
  <c r="S142" i="30"/>
  <c r="Z189" i="30"/>
  <c r="AH189" i="30"/>
  <c r="T188" i="30"/>
  <c r="O188" i="30" s="1"/>
  <c r="P188" i="30" s="1"/>
  <c r="Q188" i="30" s="1"/>
  <c r="R188" i="30" s="1"/>
  <c r="S188" i="30" s="1"/>
  <c r="AB188" i="30"/>
  <c r="AJ188" i="30"/>
  <c r="V187" i="30"/>
  <c r="AD187" i="30"/>
  <c r="AL187" i="30"/>
  <c r="X186" i="30"/>
  <c r="O2" i="17" s="1"/>
  <c r="AF186" i="30"/>
  <c r="W2" i="17" s="1"/>
  <c r="AN186" i="30"/>
  <c r="AE2" i="17" s="1"/>
  <c r="R181" i="30"/>
  <c r="I10" i="16" s="1"/>
  <c r="Z181" i="30"/>
  <c r="Q10" i="16" s="1"/>
  <c r="AH181" i="30"/>
  <c r="Y10" i="16" s="1"/>
  <c r="T176" i="30"/>
  <c r="AB176" i="30"/>
  <c r="AJ176" i="30"/>
  <c r="AA5" i="16" s="1"/>
  <c r="V175" i="30"/>
  <c r="M4" i="16" s="1"/>
  <c r="AD175" i="30"/>
  <c r="U4" i="16" s="1"/>
  <c r="AL175" i="30"/>
  <c r="AC4" i="16" s="1"/>
  <c r="P173" i="30"/>
  <c r="G2" i="16" s="1"/>
  <c r="X173" i="30"/>
  <c r="O2" i="16" s="1"/>
  <c r="AF173" i="30"/>
  <c r="W2" i="16" s="1"/>
  <c r="AN173" i="30"/>
  <c r="AE2" i="16" s="1"/>
  <c r="R160" i="30"/>
  <c r="I2" i="15" s="1"/>
  <c r="Z160" i="30"/>
  <c r="Q2" i="15" s="1"/>
  <c r="AH160" i="30"/>
  <c r="T149" i="30"/>
  <c r="K4" i="14" s="1"/>
  <c r="AB149" i="30"/>
  <c r="S4" i="14" s="1"/>
  <c r="AJ149" i="30"/>
  <c r="AA4" i="14" s="1"/>
  <c r="V147" i="30"/>
  <c r="M2" i="14" s="1"/>
  <c r="AD147" i="30"/>
  <c r="U2" i="14" s="1"/>
  <c r="AL147" i="30"/>
  <c r="AC2" i="14" s="1"/>
  <c r="X142" i="30"/>
  <c r="AF142" i="30"/>
  <c r="AN142" i="30"/>
  <c r="AE10" i="21" s="1"/>
  <c r="Z137" i="30"/>
  <c r="AH137" i="30"/>
  <c r="T136" i="30"/>
  <c r="AB136" i="30"/>
  <c r="AJ136" i="30"/>
  <c r="V134" i="30"/>
  <c r="M2" i="21" s="1"/>
  <c r="AD134" i="30"/>
  <c r="U2" i="21" s="1"/>
  <c r="AL134" i="30"/>
  <c r="AA189" i="30"/>
  <c r="AI189" i="30"/>
  <c r="U188" i="30"/>
  <c r="AC188" i="30"/>
  <c r="AK188" i="30"/>
  <c r="W187" i="30"/>
  <c r="AE187" i="30"/>
  <c r="AM187" i="30"/>
  <c r="Y186" i="30"/>
  <c r="P2" i="17" s="1"/>
  <c r="AG186" i="30"/>
  <c r="X2" i="17" s="1"/>
  <c r="B2" i="17"/>
  <c r="S181" i="30"/>
  <c r="J10" i="16" s="1"/>
  <c r="AA181" i="30"/>
  <c r="R10" i="16" s="1"/>
  <c r="AI181" i="30"/>
  <c r="U176" i="30"/>
  <c r="L5" i="16" s="1"/>
  <c r="AC176" i="30"/>
  <c r="T5" i="16" s="1"/>
  <c r="AK176" i="30"/>
  <c r="AB5" i="16" s="1"/>
  <c r="O175" i="30"/>
  <c r="W175" i="30"/>
  <c r="N4" i="16" s="1"/>
  <c r="AE175" i="30"/>
  <c r="V4" i="16" s="1"/>
  <c r="AM175" i="30"/>
  <c r="Q173" i="30"/>
  <c r="H2" i="16" s="1"/>
  <c r="Y173" i="30"/>
  <c r="P2" i="16" s="1"/>
  <c r="AG173" i="30"/>
  <c r="X2" i="16" s="1"/>
  <c r="S160" i="30"/>
  <c r="J2" i="15" s="1"/>
  <c r="AA160" i="30"/>
  <c r="R2" i="15" s="1"/>
  <c r="AI160" i="30"/>
  <c r="U149" i="30"/>
  <c r="L4" i="14" s="1"/>
  <c r="AC149" i="30"/>
  <c r="T4" i="14" s="1"/>
  <c r="AK149" i="30"/>
  <c r="AB4" i="14" s="1"/>
  <c r="O147" i="30"/>
  <c r="W147" i="30"/>
  <c r="N2" i="14" s="1"/>
  <c r="AE147" i="30"/>
  <c r="V2" i="14" s="1"/>
  <c r="AM147" i="30"/>
  <c r="AD2" i="14" s="1"/>
  <c r="Y142" i="30"/>
  <c r="AG142" i="30"/>
  <c r="X10" i="21" s="1"/>
  <c r="AA137" i="30"/>
  <c r="AI137" i="30"/>
  <c r="U136" i="30"/>
  <c r="AC136" i="30"/>
  <c r="AK136" i="30"/>
  <c r="O134" i="30"/>
  <c r="W134" i="30"/>
  <c r="AE134" i="30"/>
  <c r="AM134" i="30"/>
  <c r="AD2" i="21" s="1"/>
  <c r="T189" i="30"/>
  <c r="O189" i="30" s="1"/>
  <c r="P189" i="30" s="1"/>
  <c r="Q189" i="30" s="1"/>
  <c r="R189" i="30" s="1"/>
  <c r="S189" i="30" s="1"/>
  <c r="AB189" i="30"/>
  <c r="AJ189" i="30"/>
  <c r="V188" i="30"/>
  <c r="AD188" i="30"/>
  <c r="AL188" i="30"/>
  <c r="X187" i="30"/>
  <c r="AF187" i="30"/>
  <c r="AN187" i="30"/>
  <c r="Z186" i="30"/>
  <c r="AH186" i="30"/>
  <c r="Y2" i="17" s="1"/>
  <c r="T181" i="30"/>
  <c r="K10" i="16" s="1"/>
  <c r="AB181" i="30"/>
  <c r="S10" i="16" s="1"/>
  <c r="AJ181" i="30"/>
  <c r="AA10" i="16" s="1"/>
  <c r="V176" i="30"/>
  <c r="M5" i="16" s="1"/>
  <c r="AD176" i="30"/>
  <c r="AL176" i="30"/>
  <c r="P175" i="30"/>
  <c r="G4" i="16" s="1"/>
  <c r="X175" i="30"/>
  <c r="O4" i="16" s="1"/>
  <c r="AF175" i="30"/>
  <c r="W4" i="16" s="1"/>
  <c r="AN175" i="30"/>
  <c r="AE4" i="16" s="1"/>
  <c r="R173" i="30"/>
  <c r="I2" i="16" s="1"/>
  <c r="Z173" i="30"/>
  <c r="Q2" i="16" s="1"/>
  <c r="AH173" i="30"/>
  <c r="Y2" i="16" s="1"/>
  <c r="T160" i="30"/>
  <c r="K2" i="15" s="1"/>
  <c r="AB160" i="30"/>
  <c r="S2" i="15" s="1"/>
  <c r="AJ160" i="30"/>
  <c r="V149" i="30"/>
  <c r="M4" i="14" s="1"/>
  <c r="AD149" i="30"/>
  <c r="U4" i="14" s="1"/>
  <c r="AL149" i="30"/>
  <c r="AC4" i="14" s="1"/>
  <c r="P147" i="30"/>
  <c r="G2" i="14" s="1"/>
  <c r="X147" i="30"/>
  <c r="O2" i="14" s="1"/>
  <c r="AF147" i="30"/>
  <c r="W2" i="14" s="1"/>
  <c r="AN147" i="30"/>
  <c r="AE2" i="14" s="1"/>
  <c r="Z142" i="30"/>
  <c r="AH142" i="30"/>
  <c r="T137" i="30"/>
  <c r="AB137" i="30"/>
  <c r="AJ137" i="30"/>
  <c r="V136" i="30"/>
  <c r="AD136" i="30"/>
  <c r="AL136" i="30"/>
  <c r="P134" i="30"/>
  <c r="G2" i="21" s="1"/>
  <c r="X134" i="30"/>
  <c r="O2" i="21" s="1"/>
  <c r="AF134" i="30"/>
  <c r="W2" i="21" s="1"/>
  <c r="AN134" i="30"/>
  <c r="AE2" i="21" s="1"/>
  <c r="U189" i="30"/>
  <c r="AC189" i="30"/>
  <c r="AK189" i="30"/>
  <c r="W188" i="30"/>
  <c r="AE188" i="30"/>
  <c r="AM188" i="30"/>
  <c r="Y187" i="30"/>
  <c r="AG187" i="30"/>
  <c r="AA186" i="30"/>
  <c r="R2" i="17" s="1"/>
  <c r="AI186" i="30"/>
  <c r="Z2" i="17" s="1"/>
  <c r="U181" i="30"/>
  <c r="L10" i="16" s="1"/>
  <c r="AC181" i="30"/>
  <c r="T10" i="16" s="1"/>
  <c r="AK181" i="30"/>
  <c r="AB10" i="16" s="1"/>
  <c r="O176" i="30"/>
  <c r="W176" i="30"/>
  <c r="N5" i="16" s="1"/>
  <c r="AE176" i="30"/>
  <c r="V5" i="16" s="1"/>
  <c r="AM176" i="30"/>
  <c r="AD5" i="16" s="1"/>
  <c r="Q175" i="30"/>
  <c r="H4" i="16" s="1"/>
  <c r="Y175" i="30"/>
  <c r="P4" i="16" s="1"/>
  <c r="AG175" i="30"/>
  <c r="S173" i="30"/>
  <c r="J2" i="16" s="1"/>
  <c r="AA173" i="30"/>
  <c r="R2" i="16" s="1"/>
  <c r="AI173" i="30"/>
  <c r="Z2" i="16" s="1"/>
  <c r="U160" i="30"/>
  <c r="L2" i="15" s="1"/>
  <c r="AC160" i="30"/>
  <c r="T2" i="15" s="1"/>
  <c r="AK160" i="30"/>
  <c r="AB2" i="15" s="1"/>
  <c r="O149" i="30"/>
  <c r="W149" i="30"/>
  <c r="N4" i="14" s="1"/>
  <c r="AE149" i="30"/>
  <c r="V4" i="14" s="1"/>
  <c r="AM149" i="30"/>
  <c r="Q147" i="30"/>
  <c r="H2" i="14" s="1"/>
  <c r="Y147" i="30"/>
  <c r="P2" i="14" s="1"/>
  <c r="AG147" i="30"/>
  <c r="X2" i="14" s="1"/>
  <c r="AA142" i="30"/>
  <c r="AI142" i="30"/>
  <c r="Z10" i="21" s="1"/>
  <c r="U137" i="30"/>
  <c r="AC137" i="30"/>
  <c r="AK137" i="30"/>
  <c r="W136" i="30"/>
  <c r="AE136" i="30"/>
  <c r="AM136" i="30"/>
  <c r="Q134" i="30"/>
  <c r="H2" i="21" s="1"/>
  <c r="Y134" i="30"/>
  <c r="P2" i="21" s="1"/>
  <c r="AG134" i="30"/>
  <c r="X2" i="21" s="1"/>
  <c r="V189" i="30"/>
  <c r="AD189" i="30"/>
  <c r="AL189" i="30"/>
  <c r="X188" i="30"/>
  <c r="AF188" i="30"/>
  <c r="AN188" i="30"/>
  <c r="Z187" i="30"/>
  <c r="AH187" i="30"/>
  <c r="T186" i="30"/>
  <c r="AB186" i="30"/>
  <c r="S2" i="17" s="1"/>
  <c r="AJ186" i="30"/>
  <c r="AA2" i="17" s="1"/>
  <c r="V181" i="30"/>
  <c r="M10" i="16" s="1"/>
  <c r="AD181" i="30"/>
  <c r="U10" i="16" s="1"/>
  <c r="AL181" i="30"/>
  <c r="AC10" i="16" s="1"/>
  <c r="P176" i="30"/>
  <c r="X176" i="30"/>
  <c r="O5" i="16" s="1"/>
  <c r="AF176" i="30"/>
  <c r="W5" i="16" s="1"/>
  <c r="AN176" i="30"/>
  <c r="R175" i="30"/>
  <c r="I4" i="16" s="1"/>
  <c r="Z175" i="30"/>
  <c r="Q4" i="16" s="1"/>
  <c r="AH175" i="30"/>
  <c r="Y4" i="16" s="1"/>
  <c r="T173" i="30"/>
  <c r="K2" i="16" s="1"/>
  <c r="AB173" i="30"/>
  <c r="S2" i="16" s="1"/>
  <c r="AJ173" i="30"/>
  <c r="AA2" i="16" s="1"/>
  <c r="V160" i="30"/>
  <c r="M2" i="15" s="1"/>
  <c r="AD160" i="30"/>
  <c r="U2" i="15" s="1"/>
  <c r="AL160" i="30"/>
  <c r="AC2" i="15" s="1"/>
  <c r="P149" i="30"/>
  <c r="X149" i="30"/>
  <c r="O4" i="14" s="1"/>
  <c r="AF149" i="30"/>
  <c r="AN149" i="30"/>
  <c r="AE4" i="14" s="1"/>
  <c r="R147" i="30"/>
  <c r="I2" i="14" s="1"/>
  <c r="Z147" i="30"/>
  <c r="Q2" i="14" s="1"/>
  <c r="AH147" i="30"/>
  <c r="Y2" i="14" s="1"/>
  <c r="T142" i="30"/>
  <c r="K10" i="21" s="1"/>
  <c r="AB142" i="30"/>
  <c r="AJ142" i="30"/>
  <c r="AA10" i="21" s="1"/>
  <c r="V137" i="30"/>
  <c r="AD137" i="30"/>
  <c r="AL137" i="30"/>
  <c r="X136" i="30"/>
  <c r="AF136" i="30"/>
  <c r="AN136" i="30"/>
  <c r="R134" i="30"/>
  <c r="I2" i="21" s="1"/>
  <c r="Z134" i="30"/>
  <c r="Q2" i="21" s="1"/>
  <c r="AH134" i="30"/>
  <c r="W189" i="30"/>
  <c r="AE189" i="30"/>
  <c r="AM189" i="30"/>
  <c r="Y188" i="30"/>
  <c r="AG188" i="30"/>
  <c r="AA187" i="30"/>
  <c r="AI187" i="30"/>
  <c r="U186" i="30"/>
  <c r="L2" i="17" s="1"/>
  <c r="AC186" i="30"/>
  <c r="T2" i="17" s="1"/>
  <c r="AK186" i="30"/>
  <c r="O181" i="30"/>
  <c r="W181" i="30"/>
  <c r="N10" i="16" s="1"/>
  <c r="AE181" i="30"/>
  <c r="V10" i="16" s="1"/>
  <c r="AM181" i="30"/>
  <c r="Q176" i="30"/>
  <c r="Y176" i="30"/>
  <c r="P5" i="16" s="1"/>
  <c r="AG176" i="30"/>
  <c r="X5" i="16" s="1"/>
  <c r="S175" i="30"/>
  <c r="J4" i="16" s="1"/>
  <c r="AA175" i="30"/>
  <c r="R4" i="16" s="1"/>
  <c r="AI175" i="30"/>
  <c r="Z4" i="16" s="1"/>
  <c r="U173" i="30"/>
  <c r="L2" i="16" s="1"/>
  <c r="AC173" i="30"/>
  <c r="T2" i="16" s="1"/>
  <c r="AK173" i="30"/>
  <c r="AB2" i="16" s="1"/>
  <c r="O160" i="30"/>
  <c r="W160" i="30"/>
  <c r="N2" i="15" s="1"/>
  <c r="AE160" i="30"/>
  <c r="V2" i="15" s="1"/>
  <c r="AM160" i="30"/>
  <c r="AD2" i="15" s="1"/>
  <c r="Q149" i="30"/>
  <c r="H4" i="14" s="1"/>
  <c r="Y149" i="30"/>
  <c r="P4" i="14" s="1"/>
  <c r="AG149" i="30"/>
  <c r="X4" i="14" s="1"/>
  <c r="S147" i="30"/>
  <c r="J2" i="14" s="1"/>
  <c r="AA147" i="30"/>
  <c r="R2" i="14" s="1"/>
  <c r="AI147" i="30"/>
  <c r="Z2" i="14" s="1"/>
  <c r="U142" i="30"/>
  <c r="AC142" i="30"/>
  <c r="AC194" i="30" s="1"/>
  <c r="AK142" i="30"/>
  <c r="AB10" i="21" s="1"/>
  <c r="W137" i="30"/>
  <c r="AE137" i="30"/>
  <c r="AM137" i="30"/>
  <c r="Y136" i="30"/>
  <c r="AG136" i="30"/>
  <c r="S134" i="30"/>
  <c r="J2" i="21" s="1"/>
  <c r="AA134" i="30"/>
  <c r="R2" i="21" s="1"/>
  <c r="AI134" i="30"/>
  <c r="Z2" i="21" s="1"/>
  <c r="X189" i="30"/>
  <c r="AF189" i="30"/>
  <c r="AN189" i="30"/>
  <c r="Z188" i="30"/>
  <c r="AH188" i="30"/>
  <c r="T187" i="30"/>
  <c r="O187" i="30" s="1"/>
  <c r="P187" i="30" s="1"/>
  <c r="Q187" i="30" s="1"/>
  <c r="R187" i="30" s="1"/>
  <c r="S187" i="30" s="1"/>
  <c r="AB187" i="30"/>
  <c r="AJ187" i="30"/>
  <c r="V186" i="30"/>
  <c r="M2" i="17" s="1"/>
  <c r="AD186" i="30"/>
  <c r="U2" i="17" s="1"/>
  <c r="AL186" i="30"/>
  <c r="AC2" i="17" s="1"/>
  <c r="P181" i="30"/>
  <c r="G10" i="16" s="1"/>
  <c r="X181" i="30"/>
  <c r="AF181" i="30"/>
  <c r="W10" i="16" s="1"/>
  <c r="AN181" i="30"/>
  <c r="AE10" i="16" s="1"/>
  <c r="R176" i="30"/>
  <c r="I5" i="16" s="1"/>
  <c r="Z176" i="30"/>
  <c r="Q5" i="16" s="1"/>
  <c r="AH176" i="30"/>
  <c r="Y5" i="16" s="1"/>
  <c r="T175" i="30"/>
  <c r="K4" i="16" s="1"/>
  <c r="AB175" i="30"/>
  <c r="S4" i="16" s="1"/>
  <c r="AJ175" i="30"/>
  <c r="AA4" i="16" s="1"/>
  <c r="V173" i="30"/>
  <c r="M2" i="16" s="1"/>
  <c r="AD173" i="30"/>
  <c r="U2" i="16" s="1"/>
  <c r="AL173" i="30"/>
  <c r="AC2" i="16" s="1"/>
  <c r="P160" i="30"/>
  <c r="G2" i="15" s="1"/>
  <c r="X160" i="30"/>
  <c r="O2" i="15" s="1"/>
  <c r="AF160" i="30"/>
  <c r="W2" i="15" s="1"/>
  <c r="AN160" i="30"/>
  <c r="AE2" i="15" s="1"/>
  <c r="R149" i="30"/>
  <c r="I4" i="14" s="1"/>
  <c r="Z149" i="30"/>
  <c r="AH149" i="30"/>
  <c r="Y4" i="14" s="1"/>
  <c r="T147" i="30"/>
  <c r="K2" i="14" s="1"/>
  <c r="AB147" i="30"/>
  <c r="S2" i="14" s="1"/>
  <c r="AJ147" i="30"/>
  <c r="AA2" i="14" s="1"/>
  <c r="V142" i="30"/>
  <c r="AD142" i="30"/>
  <c r="AL142" i="30"/>
  <c r="X137" i="30"/>
  <c r="AF137" i="30"/>
  <c r="AN137" i="30"/>
  <c r="Z136" i="30"/>
  <c r="AH136" i="30"/>
  <c r="T134" i="30"/>
  <c r="K2" i="21" s="1"/>
  <c r="AB134" i="30"/>
  <c r="S2" i="21" s="1"/>
  <c r="AJ134" i="30"/>
  <c r="AA2" i="21" s="1"/>
  <c r="U187" i="30"/>
  <c r="Y181" i="30"/>
  <c r="P10" i="16" s="1"/>
  <c r="AC175" i="30"/>
  <c r="T4" i="16" s="1"/>
  <c r="AG160" i="30"/>
  <c r="X2" i="15" s="1"/>
  <c r="AK147" i="30"/>
  <c r="AB2" i="14" s="1"/>
  <c r="Y189" i="30"/>
  <c r="AC187" i="30"/>
  <c r="AG181" i="30"/>
  <c r="X10" i="16" s="1"/>
  <c r="AK175" i="30"/>
  <c r="AB4" i="16" s="1"/>
  <c r="AG189" i="30"/>
  <c r="AK187" i="30"/>
  <c r="O173" i="30"/>
  <c r="S149" i="30"/>
  <c r="J4" i="14" s="1"/>
  <c r="W142" i="30"/>
  <c r="AA136" i="30"/>
  <c r="S176" i="30"/>
  <c r="J5" i="16" s="1"/>
  <c r="W173" i="30"/>
  <c r="N2" i="16" s="1"/>
  <c r="AA149" i="30"/>
  <c r="R4" i="14" s="1"/>
  <c r="AE142" i="30"/>
  <c r="AI136" i="30"/>
  <c r="W186" i="30"/>
  <c r="N2" i="17" s="1"/>
  <c r="AA176" i="30"/>
  <c r="R5" i="16" s="1"/>
  <c r="AE173" i="30"/>
  <c r="V2" i="16" s="1"/>
  <c r="AI149" i="30"/>
  <c r="Z4" i="14" s="1"/>
  <c r="AM142" i="30"/>
  <c r="AA188" i="30"/>
  <c r="AE186" i="30"/>
  <c r="V2" i="17" s="1"/>
  <c r="AI176" i="30"/>
  <c r="Z5" i="16" s="1"/>
  <c r="AM173" i="30"/>
  <c r="AD2" i="16" s="1"/>
  <c r="U134" i="30"/>
  <c r="L2" i="21" s="1"/>
  <c r="AM186" i="30"/>
  <c r="AD2" i="17" s="1"/>
  <c r="Y137" i="30"/>
  <c r="AC147" i="30"/>
  <c r="T2" i="14" s="1"/>
  <c r="X77" i="30"/>
  <c r="Q181" i="30"/>
  <c r="H10" i="16" s="1"/>
  <c r="AG137" i="30"/>
  <c r="V82" i="30"/>
  <c r="AC134" i="30"/>
  <c r="T2" i="21" s="1"/>
  <c r="Y160" i="30"/>
  <c r="P2" i="15" s="1"/>
  <c r="R95" i="30"/>
  <c r="Z74" i="30"/>
  <c r="U175" i="30"/>
  <c r="L4" i="16" s="1"/>
  <c r="AK134" i="30"/>
  <c r="AB2" i="21" s="1"/>
  <c r="T84" i="30"/>
  <c r="AD71" i="30"/>
  <c r="Q160" i="30"/>
  <c r="H2" i="15" s="1"/>
  <c r="AF69" i="30"/>
  <c r="AI188" i="30"/>
  <c r="U147" i="30"/>
  <c r="L2" i="14" s="1"/>
  <c r="O116" i="30"/>
  <c r="AB72" i="30"/>
  <c r="R64" i="30"/>
  <c r="AF129" i="30"/>
  <c r="AJ123" i="30"/>
  <c r="Q129" i="30"/>
  <c r="U123" i="30"/>
  <c r="Y116" i="30"/>
  <c r="AC110" i="30"/>
  <c r="R116" i="30"/>
  <c r="V110" i="30"/>
  <c r="O123" i="30"/>
  <c r="S116" i="30"/>
  <c r="W110" i="30"/>
  <c r="AD124" i="30"/>
  <c r="AH121" i="30"/>
  <c r="AL111" i="30"/>
  <c r="W124" i="30"/>
  <c r="AA121" i="30"/>
  <c r="AE111" i="30"/>
  <c r="P124" i="30"/>
  <c r="T121" i="30"/>
  <c r="X111" i="30"/>
  <c r="AG111" i="30"/>
  <c r="AA95" i="30"/>
  <c r="AE82" i="30"/>
  <c r="AI74" i="30"/>
  <c r="AM71" i="30"/>
  <c r="AH111" i="30"/>
  <c r="AB95" i="30"/>
  <c r="AF82" i="30"/>
  <c r="AJ74" i="30"/>
  <c r="AN71" i="30"/>
  <c r="AG110" i="30"/>
  <c r="AK95" i="30"/>
  <c r="O72" i="30"/>
  <c r="S69" i="30"/>
  <c r="P84" i="30"/>
  <c r="T77" i="30"/>
  <c r="X72" i="30"/>
  <c r="AB69" i="30"/>
  <c r="Y84" i="30"/>
  <c r="AC77" i="30"/>
  <c r="AG72" i="30"/>
  <c r="AK69" i="30"/>
  <c r="AH84" i="30"/>
  <c r="AL77" i="30"/>
  <c r="AI4" i="30"/>
  <c r="AE7" i="30"/>
  <c r="AA12" i="30"/>
  <c r="AC71" i="30"/>
  <c r="AK121" i="30"/>
  <c r="Z12" i="30"/>
  <c r="Q4" i="30"/>
  <c r="AM17" i="30"/>
  <c r="AG51" i="30"/>
  <c r="Q74" i="30"/>
  <c r="X7" i="30"/>
  <c r="AD58" i="30"/>
  <c r="AD6" i="30"/>
  <c r="Z9" i="30"/>
  <c r="V17" i="30"/>
  <c r="V58" i="30"/>
  <c r="AH95" i="30"/>
  <c r="AC59" i="30"/>
  <c r="AG56" i="30"/>
  <c r="AK46" i="30"/>
  <c r="O17" i="30"/>
  <c r="AL59" i="30"/>
  <c r="P45" i="30"/>
  <c r="T30" i="30"/>
  <c r="Q58" i="30"/>
  <c r="U51" i="30"/>
  <c r="Y45" i="30"/>
  <c r="AC30" i="30"/>
  <c r="AD64" i="30"/>
  <c r="AH6" i="30"/>
  <c r="AN129" i="30"/>
  <c r="Y129" i="30"/>
  <c r="AC123" i="30"/>
  <c r="AG116" i="30"/>
  <c r="R129" i="30"/>
  <c r="V123" i="30"/>
  <c r="Z116" i="30"/>
  <c r="S129" i="30"/>
  <c r="W123" i="30"/>
  <c r="AA116" i="30"/>
  <c r="AE110" i="30"/>
  <c r="AL124" i="30"/>
  <c r="P110" i="30"/>
  <c r="AE124" i="30"/>
  <c r="AI121" i="30"/>
  <c r="AM111" i="30"/>
  <c r="X124" i="30"/>
  <c r="AB121" i="30"/>
  <c r="AF111" i="30"/>
  <c r="AD110" i="30"/>
  <c r="AI95" i="30"/>
  <c r="AM82" i="30"/>
  <c r="Q69" i="30"/>
  <c r="AF110" i="30"/>
  <c r="AJ95" i="30"/>
  <c r="AN82" i="30"/>
  <c r="R69" i="30"/>
  <c r="O84" i="30"/>
  <c r="S77" i="30"/>
  <c r="W72" i="30"/>
  <c r="AA69" i="30"/>
  <c r="X84" i="30"/>
  <c r="AB77" i="30"/>
  <c r="AF72" i="30"/>
  <c r="AJ69" i="30"/>
  <c r="AG84" i="30"/>
  <c r="AK77" i="30"/>
  <c r="Y124" i="30"/>
  <c r="P74" i="30"/>
  <c r="T71" i="30"/>
  <c r="AA4" i="30"/>
  <c r="W7" i="30"/>
  <c r="S12" i="30"/>
  <c r="AA72" i="30"/>
  <c r="AJ4" i="30"/>
  <c r="AM6" i="30"/>
  <c r="AI9" i="30"/>
  <c r="AE17" i="30"/>
  <c r="AE56" i="30"/>
  <c r="O77" i="30"/>
  <c r="AB12" i="30"/>
  <c r="T72" i="30"/>
  <c r="V6" i="30"/>
  <c r="R9" i="30"/>
  <c r="AJ19" i="30"/>
  <c r="T59" i="30"/>
  <c r="AK59" i="30"/>
  <c r="O45" i="30"/>
  <c r="S30" i="30"/>
  <c r="P58" i="30"/>
  <c r="T51" i="30"/>
  <c r="P7" i="30"/>
  <c r="R124" i="30"/>
  <c r="V121" i="30"/>
  <c r="AG129" i="30"/>
  <c r="AK123" i="30"/>
  <c r="Z129" i="30"/>
  <c r="AD123" i="30"/>
  <c r="AH116" i="30"/>
  <c r="AA129" i="30"/>
  <c r="AE123" i="30"/>
  <c r="AI116" i="30"/>
  <c r="P123" i="30"/>
  <c r="T116" i="30"/>
  <c r="X110" i="30"/>
  <c r="AM124" i="30"/>
  <c r="Q110" i="30"/>
  <c r="AF124" i="30"/>
  <c r="AJ121" i="30"/>
  <c r="AN111" i="30"/>
  <c r="AM110" i="30"/>
  <c r="Q77" i="30"/>
  <c r="U72" i="30"/>
  <c r="Y69" i="30"/>
  <c r="AN110" i="30"/>
  <c r="R77" i="30"/>
  <c r="V72" i="30"/>
  <c r="Z69" i="30"/>
  <c r="W84" i="30"/>
  <c r="AA77" i="30"/>
  <c r="AE72" i="30"/>
  <c r="AI69" i="30"/>
  <c r="AF84" i="30"/>
  <c r="AJ77" i="30"/>
  <c r="AN72" i="30"/>
  <c r="Q124" i="30"/>
  <c r="O74" i="30"/>
  <c r="S71" i="30"/>
  <c r="AC121" i="30"/>
  <c r="P95" i="30"/>
  <c r="T82" i="30"/>
  <c r="X74" i="30"/>
  <c r="AB71" i="30"/>
  <c r="S4" i="30"/>
  <c r="O7" i="30"/>
  <c r="Y74" i="30"/>
  <c r="AN7" i="30"/>
  <c r="AF56" i="30"/>
  <c r="AE6" i="30"/>
  <c r="AA9" i="30"/>
  <c r="W17" i="30"/>
  <c r="AC58" i="30"/>
  <c r="R17" i="30"/>
  <c r="AN12" i="30"/>
  <c r="AH30" i="30"/>
  <c r="P69" i="30"/>
  <c r="AB110" i="30"/>
  <c r="O58" i="30"/>
  <c r="S51" i="30"/>
  <c r="W45" i="30"/>
  <c r="AA30" i="30"/>
  <c r="T64" i="30"/>
  <c r="X58" i="30"/>
  <c r="AB51" i="30"/>
  <c r="AF45" i="30"/>
  <c r="AJ30" i="30"/>
  <c r="AC64" i="30"/>
  <c r="AG58" i="30"/>
  <c r="AK51" i="30"/>
  <c r="O19" i="30"/>
  <c r="P59" i="30"/>
  <c r="AJ12" i="30"/>
  <c r="Z124" i="30"/>
  <c r="AD121" i="30"/>
  <c r="O121" i="30"/>
  <c r="S111" i="30"/>
  <c r="AH129" i="30"/>
  <c r="AL123" i="30"/>
  <c r="AI129" i="30"/>
  <c r="AM123" i="30"/>
  <c r="T129" i="30"/>
  <c r="X123" i="30"/>
  <c r="AB116" i="30"/>
  <c r="Q123" i="30"/>
  <c r="U116" i="30"/>
  <c r="Y110" i="30"/>
  <c r="AN124" i="30"/>
  <c r="R110" i="30"/>
  <c r="U84" i="30"/>
  <c r="Y77" i="30"/>
  <c r="AC72" i="30"/>
  <c r="AG69" i="30"/>
  <c r="V84" i="30"/>
  <c r="Z77" i="30"/>
  <c r="AD72" i="30"/>
  <c r="AH69" i="30"/>
  <c r="AE84" i="30"/>
  <c r="AI77" i="30"/>
  <c r="AM72" i="30"/>
  <c r="AM129" i="30"/>
  <c r="AN84" i="30"/>
  <c r="R71" i="30"/>
  <c r="U121" i="30"/>
  <c r="O95" i="30"/>
  <c r="S82" i="30"/>
  <c r="W74" i="30"/>
  <c r="AA71" i="30"/>
  <c r="R111" i="30"/>
  <c r="X95" i="30"/>
  <c r="AB82" i="30"/>
  <c r="AF74" i="30"/>
  <c r="AJ71" i="30"/>
  <c r="AK9" i="30"/>
  <c r="AG17" i="30"/>
  <c r="AM56" i="30"/>
  <c r="W77" i="30"/>
  <c r="V9" i="30"/>
  <c r="V71" i="30"/>
  <c r="W6" i="30"/>
  <c r="S9" i="30"/>
  <c r="AA59" i="30"/>
  <c r="AN4" i="30"/>
  <c r="AJ7" i="30"/>
  <c r="AF12" i="30"/>
  <c r="Z17" i="30"/>
  <c r="AH124" i="30"/>
  <c r="AL121" i="30"/>
  <c r="S124" i="30"/>
  <c r="W121" i="30"/>
  <c r="AA111" i="30"/>
  <c r="P121" i="30"/>
  <c r="T111" i="30"/>
  <c r="Q121" i="30"/>
  <c r="U111" i="30"/>
  <c r="AB129" i="30"/>
  <c r="AF123" i="30"/>
  <c r="AJ116" i="30"/>
  <c r="U129" i="30"/>
  <c r="Y123" i="30"/>
  <c r="AC116" i="30"/>
  <c r="R123" i="30"/>
  <c r="V116" i="30"/>
  <c r="Z110" i="30"/>
  <c r="AC84" i="30"/>
  <c r="AG77" i="30"/>
  <c r="AK72" i="30"/>
  <c r="AD84" i="30"/>
  <c r="AH77" i="30"/>
  <c r="AL72" i="30"/>
  <c r="AE129" i="30"/>
  <c r="AM84" i="30"/>
  <c r="Q71" i="30"/>
  <c r="R82" i="30"/>
  <c r="V74" i="30"/>
  <c r="Z71" i="30"/>
  <c r="Q111" i="30"/>
  <c r="W95" i="30"/>
  <c r="AA82" i="30"/>
  <c r="AE74" i="30"/>
  <c r="AI71" i="30"/>
  <c r="T110" i="30"/>
  <c r="AF95" i="30"/>
  <c r="AJ82" i="30"/>
  <c r="AN74" i="30"/>
  <c r="AG6" i="30"/>
  <c r="AC9" i="30"/>
  <c r="Y17" i="30"/>
  <c r="AK58" i="30"/>
  <c r="U82" i="30"/>
  <c r="O6" i="30"/>
  <c r="Y64" i="30"/>
  <c r="AH4" i="30"/>
  <c r="AF4" i="30"/>
  <c r="AB7" i="30"/>
  <c r="X12" i="30"/>
  <c r="AD45" i="30"/>
  <c r="AA64" i="30"/>
  <c r="AE58" i="30"/>
  <c r="AI51" i="30"/>
  <c r="AM45" i="30"/>
  <c r="AN56" i="30"/>
  <c r="P116" i="30"/>
  <c r="AA124" i="30"/>
  <c r="AE121" i="30"/>
  <c r="AI111" i="30"/>
  <c r="T124" i="30"/>
  <c r="X121" i="30"/>
  <c r="AB111" i="30"/>
  <c r="U124" i="30"/>
  <c r="Y121" i="30"/>
  <c r="AC111" i="30"/>
  <c r="AJ129" i="30"/>
  <c r="AN123" i="30"/>
  <c r="AC129" i="30"/>
  <c r="AG123" i="30"/>
  <c r="AK116" i="30"/>
  <c r="V129" i="30"/>
  <c r="Z123" i="30"/>
  <c r="AD116" i="30"/>
  <c r="O129" i="30"/>
  <c r="AK84" i="30"/>
  <c r="O71" i="30"/>
  <c r="W129" i="30"/>
  <c r="AL84" i="30"/>
  <c r="P71" i="30"/>
  <c r="AI123" i="30"/>
  <c r="Q82" i="30"/>
  <c r="U74" i="30"/>
  <c r="Y71" i="30"/>
  <c r="AN116" i="30"/>
  <c r="V95" i="30"/>
  <c r="Z82" i="30"/>
  <c r="AD74" i="30"/>
  <c r="AH71" i="30"/>
  <c r="S110" i="30"/>
  <c r="AE95" i="30"/>
  <c r="AI82" i="30"/>
  <c r="AM74" i="30"/>
  <c r="AJ110" i="30"/>
  <c r="AN95" i="30"/>
  <c r="R72" i="30"/>
  <c r="V69" i="30"/>
  <c r="Y6" i="30"/>
  <c r="U9" i="30"/>
  <c r="Q17" i="30"/>
  <c r="AI59" i="30"/>
  <c r="S84" i="30"/>
  <c r="R30" i="30"/>
  <c r="AK7" i="30"/>
  <c r="AG12" i="30"/>
  <c r="W69" i="30"/>
  <c r="AK110" i="30"/>
  <c r="P6" i="30"/>
  <c r="X4" i="30"/>
  <c r="T7" i="30"/>
  <c r="P12" i="30"/>
  <c r="AB46" i="30"/>
  <c r="AN77" i="30"/>
  <c r="AI64" i="30"/>
  <c r="AM58" i="30"/>
  <c r="U19" i="30"/>
  <c r="R56" i="30"/>
  <c r="P129" i="30"/>
  <c r="AM121" i="30"/>
  <c r="AJ111" i="30"/>
  <c r="AL116" i="30"/>
  <c r="S74" i="30"/>
  <c r="P82" i="30"/>
  <c r="U95" i="30"/>
  <c r="Q72" i="30"/>
  <c r="V77" i="30"/>
  <c r="AF6" i="30"/>
  <c r="AK45" i="30"/>
  <c r="P4" i="30"/>
  <c r="AL82" i="30"/>
  <c r="AA51" i="30"/>
  <c r="AC19" i="30"/>
  <c r="Z56" i="30"/>
  <c r="AN45" i="30"/>
  <c r="AD19" i="30"/>
  <c r="AM59" i="30"/>
  <c r="O46" i="30"/>
  <c r="V64" i="30"/>
  <c r="P46" i="30"/>
  <c r="X19" i="30"/>
  <c r="Y59" i="30"/>
  <c r="AC56" i="30"/>
  <c r="AG46" i="30"/>
  <c r="P51" i="30"/>
  <c r="T45" i="30"/>
  <c r="X30" i="30"/>
  <c r="AL9" i="30"/>
  <c r="AF17" i="30"/>
  <c r="AK6" i="30"/>
  <c r="AG9" i="30"/>
  <c r="AC17" i="30"/>
  <c r="W56" i="30"/>
  <c r="AK82" i="30"/>
  <c r="AH17" i="30"/>
  <c r="AN17" i="30"/>
  <c r="V4" i="30"/>
  <c r="R7" i="30"/>
  <c r="T46" i="30"/>
  <c r="AH74" i="30"/>
  <c r="AF7" i="30"/>
  <c r="X17" i="30"/>
  <c r="AM9" i="30"/>
  <c r="AI17" i="30"/>
  <c r="Q51" i="30"/>
  <c r="AE77" i="30"/>
  <c r="AD111" i="30"/>
  <c r="AE116" i="30"/>
  <c r="Q84" i="30"/>
  <c r="T4" i="30"/>
  <c r="W58" i="30"/>
  <c r="O59" i="30"/>
  <c r="R58" i="30"/>
  <c r="AI58" i="30"/>
  <c r="V56" i="30"/>
  <c r="X6" i="30"/>
  <c r="AL110" i="30"/>
  <c r="AK4" i="30"/>
  <c r="AK71" i="30"/>
  <c r="X129" i="30"/>
  <c r="Q116" i="30"/>
  <c r="V124" i="30"/>
  <c r="S121" i="30"/>
  <c r="P111" i="30"/>
  <c r="AA74" i="30"/>
  <c r="X82" i="30"/>
  <c r="AC95" i="30"/>
  <c r="AH110" i="30"/>
  <c r="T69" i="30"/>
  <c r="Y72" i="30"/>
  <c r="AD77" i="30"/>
  <c r="AI12" i="30"/>
  <c r="AI46" i="30"/>
  <c r="AL6" i="30"/>
  <c r="AJ84" i="30"/>
  <c r="U46" i="30"/>
  <c r="AK19" i="30"/>
  <c r="AH56" i="30"/>
  <c r="AL19" i="30"/>
  <c r="Y58" i="30"/>
  <c r="W46" i="30"/>
  <c r="AL64" i="30"/>
  <c r="T56" i="30"/>
  <c r="X46" i="30"/>
  <c r="AF19" i="30"/>
  <c r="AG59" i="30"/>
  <c r="AK56" i="30"/>
  <c r="O30" i="30"/>
  <c r="P64" i="30"/>
  <c r="T58" i="30"/>
  <c r="X51" i="30"/>
  <c r="AB45" i="30"/>
  <c r="AF30" i="30"/>
  <c r="T12" i="30"/>
  <c r="AL45" i="30"/>
  <c r="AC6" i="30"/>
  <c r="Y9" i="30"/>
  <c r="U17" i="30"/>
  <c r="U58" i="30"/>
  <c r="AI84" i="30"/>
  <c r="AN9" i="30"/>
  <c r="AJ17" i="30"/>
  <c r="R51" i="30"/>
  <c r="AF77" i="30"/>
  <c r="AH51" i="30"/>
  <c r="AI6" i="30"/>
  <c r="AE9" i="30"/>
  <c r="AA17" i="30"/>
  <c r="O56" i="30"/>
  <c r="AC82" i="30"/>
  <c r="AF71" i="30"/>
  <c r="AD59" i="30"/>
  <c r="AI56" i="30"/>
  <c r="Z45" i="30"/>
  <c r="Q19" i="30"/>
  <c r="AH19" i="30"/>
  <c r="AA7" i="30"/>
  <c r="AL7" i="30"/>
  <c r="AN69" i="30"/>
  <c r="AG7" i="30"/>
  <c r="Y111" i="30"/>
  <c r="T123" i="30"/>
  <c r="AC124" i="30"/>
  <c r="R121" i="30"/>
  <c r="O111" i="30"/>
  <c r="S123" i="30"/>
  <c r="W71" i="30"/>
  <c r="T74" i="30"/>
  <c r="Y82" i="30"/>
  <c r="AD95" i="30"/>
  <c r="AI110" i="30"/>
  <c r="U69" i="30"/>
  <c r="Z72" i="30"/>
  <c r="S19" i="30"/>
  <c r="AG4" i="30"/>
  <c r="U71" i="30"/>
  <c r="S64" i="30"/>
  <c r="AC46" i="30"/>
  <c r="AB64" i="30"/>
  <c r="AJ51" i="30"/>
  <c r="P17" i="30"/>
  <c r="AE46" i="30"/>
  <c r="U30" i="30"/>
  <c r="X59" i="30"/>
  <c r="AB56" i="30"/>
  <c r="AF46" i="30"/>
  <c r="AN19" i="30"/>
  <c r="O51" i="30"/>
  <c r="S45" i="30"/>
  <c r="W30" i="30"/>
  <c r="X64" i="30"/>
  <c r="AB58" i="30"/>
  <c r="AF51" i="30"/>
  <c r="AJ45" i="30"/>
  <c r="AN30" i="30"/>
  <c r="T19" i="30"/>
  <c r="Z64" i="30"/>
  <c r="U6" i="30"/>
  <c r="Q9" i="30"/>
  <c r="AI19" i="30"/>
  <c r="S59" i="30"/>
  <c r="AG95" i="30"/>
  <c r="AJ59" i="30"/>
  <c r="AJ46" i="30"/>
  <c r="AJ6" i="30"/>
  <c r="AF9" i="30"/>
  <c r="AB17" i="30"/>
  <c r="P56" i="30"/>
  <c r="AD82" i="30"/>
  <c r="X69" i="30"/>
  <c r="AA6" i="30"/>
  <c r="W9" i="30"/>
  <c r="S17" i="30"/>
  <c r="AA84" i="30"/>
  <c r="AJ124" i="30"/>
  <c r="S95" i="30"/>
  <c r="U7" i="30"/>
  <c r="V51" i="30"/>
  <c r="W12" i="30"/>
  <c r="AL12" i="30"/>
  <c r="AC12" i="30"/>
  <c r="AE59" i="30"/>
  <c r="AB123" i="30"/>
  <c r="U110" i="30"/>
  <c r="AK124" i="30"/>
  <c r="Z121" i="30"/>
  <c r="W111" i="30"/>
  <c r="W116" i="30"/>
  <c r="AE71" i="30"/>
  <c r="AB74" i="30"/>
  <c r="AG82" i="30"/>
  <c r="AL95" i="30"/>
  <c r="AC69" i="30"/>
  <c r="AH72" i="30"/>
  <c r="Q30" i="30"/>
  <c r="Y4" i="30"/>
  <c r="S72" i="30"/>
  <c r="AH9" i="30"/>
  <c r="AE45" i="30"/>
  <c r="AJ64" i="30"/>
  <c r="U64" i="30"/>
  <c r="S56" i="30"/>
  <c r="AM46" i="30"/>
  <c r="AK30" i="30"/>
  <c r="AF59" i="30"/>
  <c r="AJ56" i="30"/>
  <c r="AN46" i="30"/>
  <c r="O64" i="30"/>
  <c r="S58" i="30"/>
  <c r="W51" i="30"/>
  <c r="AA45" i="30"/>
  <c r="AE30" i="30"/>
  <c r="AF64" i="30"/>
  <c r="AJ58" i="30"/>
  <c r="AN51" i="30"/>
  <c r="R19" i="30"/>
  <c r="AL58" i="30"/>
  <c r="AM12" i="30"/>
  <c r="AG30" i="30"/>
  <c r="Q64" i="30"/>
  <c r="AB59" i="30"/>
  <c r="AB6" i="30"/>
  <c r="X9" i="30"/>
  <c r="T17" i="30"/>
  <c r="AB84" i="30"/>
  <c r="AH64" i="30"/>
  <c r="P77" i="30"/>
  <c r="S6" i="30"/>
  <c r="O9" i="30"/>
  <c r="AA19" i="30"/>
  <c r="Y95" i="30"/>
  <c r="AL129" i="30"/>
  <c r="AK74" i="30"/>
  <c r="AL69" i="30"/>
  <c r="AD17" i="30"/>
  <c r="AD46" i="30"/>
  <c r="AG45" i="30"/>
  <c r="AE64" i="30"/>
  <c r="R59" i="30"/>
  <c r="AC45" i="30"/>
  <c r="X116" i="30"/>
  <c r="AB124" i="30"/>
  <c r="AG121" i="30"/>
  <c r="V111" i="30"/>
  <c r="AD129" i="30"/>
  <c r="AA123" i="30"/>
  <c r="X71" i="30"/>
  <c r="AC74" i="30"/>
  <c r="AH82" i="30"/>
  <c r="AM95" i="30"/>
  <c r="AD69" i="30"/>
  <c r="AG64" i="30"/>
  <c r="AC7" i="30"/>
  <c r="AG124" i="30"/>
  <c r="AL17" i="30"/>
  <c r="U59" i="30"/>
  <c r="V59" i="30"/>
  <c r="V46" i="30"/>
  <c r="AK64" i="30"/>
  <c r="AA56" i="30"/>
  <c r="Q45" i="30"/>
  <c r="W19" i="30"/>
  <c r="AN59" i="30"/>
  <c r="R45" i="30"/>
  <c r="V30" i="30"/>
  <c r="W64" i="30"/>
  <c r="AA58" i="30"/>
  <c r="AE51" i="30"/>
  <c r="AI45" i="30"/>
  <c r="AM30" i="30"/>
  <c r="AN64" i="30"/>
  <c r="R46" i="30"/>
  <c r="Z19" i="30"/>
  <c r="Z4" i="30"/>
  <c r="AM4" i="30"/>
  <c r="AI7" i="30"/>
  <c r="AE12" i="30"/>
  <c r="O69" i="30"/>
  <c r="AA110" i="30"/>
  <c r="AN6" i="30"/>
  <c r="R74" i="30"/>
  <c r="T6" i="30"/>
  <c r="P9" i="30"/>
  <c r="AB19" i="30"/>
  <c r="Z95" i="30"/>
  <c r="R4" i="30"/>
  <c r="AK12" i="30"/>
  <c r="Y30" i="30"/>
  <c r="AM69" i="30"/>
  <c r="AF116" i="30"/>
  <c r="AE69" i="30"/>
  <c r="AB30" i="30"/>
  <c r="AE19" i="30"/>
  <c r="AD30" i="30"/>
  <c r="AM51" i="30"/>
  <c r="Z46" i="30"/>
  <c r="AE4" i="30"/>
  <c r="AB4" i="30"/>
  <c r="Z30" i="30"/>
  <c r="AD7" i="30"/>
  <c r="AI124" i="30"/>
  <c r="AF121" i="30"/>
  <c r="AK111" i="30"/>
  <c r="AK129" i="30"/>
  <c r="AH123" i="30"/>
  <c r="O82" i="30"/>
  <c r="AM116" i="30"/>
  <c r="AG71" i="30"/>
  <c r="AL74" i="30"/>
  <c r="R84" i="30"/>
  <c r="Q6" i="30"/>
  <c r="Q95" i="30"/>
  <c r="Y12" i="30"/>
  <c r="Z51" i="30"/>
  <c r="Q56" i="30"/>
  <c r="AI30" i="30"/>
  <c r="AF58" i="30"/>
  <c r="AL46" i="30"/>
  <c r="W59" i="30"/>
  <c r="AM19" i="30"/>
  <c r="Z58" i="30"/>
  <c r="AD51" i="30"/>
  <c r="AH45" i="30"/>
  <c r="AL30" i="30"/>
  <c r="AM64" i="30"/>
  <c r="Q46" i="30"/>
  <c r="Y19" i="30"/>
  <c r="Z59" i="30"/>
  <c r="AD56" i="30"/>
  <c r="AH46" i="30"/>
  <c r="V7" i="30"/>
  <c r="W4" i="30"/>
  <c r="S7" i="30"/>
  <c r="O12" i="30"/>
  <c r="AA46" i="30"/>
  <c r="R6" i="30"/>
  <c r="AJ9" i="30"/>
  <c r="AL4" i="30"/>
  <c r="AH7" i="30"/>
  <c r="AD12" i="30"/>
  <c r="AL71" i="30"/>
  <c r="Z111" i="30"/>
  <c r="AB9" i="30"/>
  <c r="AC4" i="30"/>
  <c r="Y7" i="30"/>
  <c r="U12" i="30"/>
  <c r="U45" i="30"/>
  <c r="AI72" i="30"/>
  <c r="AN121" i="30"/>
  <c r="O110" i="30"/>
  <c r="O124" i="30"/>
  <c r="W82" i="30"/>
  <c r="T95" i="30"/>
  <c r="P72" i="30"/>
  <c r="U77" i="30"/>
  <c r="Z84" i="30"/>
  <c r="AM7" i="30"/>
  <c r="Q12" i="30"/>
  <c r="X56" i="30"/>
  <c r="Y56" i="30"/>
  <c r="AN58" i="30"/>
  <c r="X45" i="30"/>
  <c r="V19" i="30"/>
  <c r="AH58" i="30"/>
  <c r="P19" i="30"/>
  <c r="AC51" i="30"/>
  <c r="AG19" i="30"/>
  <c r="V12" i="30"/>
  <c r="S46" i="30"/>
  <c r="AD4" i="30"/>
  <c r="AH59" i="30"/>
  <c r="AK17" i="30"/>
  <c r="V45" i="30"/>
  <c r="AG74" i="30"/>
  <c r="T9" i="30"/>
  <c r="AL56" i="30"/>
  <c r="Y51" i="30"/>
  <c r="AJ72" i="30"/>
  <c r="Q7" i="30"/>
  <c r="Z7" i="30"/>
  <c r="AL51" i="30"/>
  <c r="AM77" i="30"/>
  <c r="O4" i="30"/>
  <c r="Q59" i="30"/>
  <c r="P30" i="30"/>
  <c r="AD9" i="30"/>
  <c r="R12" i="30"/>
  <c r="U56" i="30"/>
  <c r="Z6" i="30"/>
  <c r="AH12" i="30"/>
  <c r="U4" i="30"/>
  <c r="Y46" i="30"/>
  <c r="X4" i="16"/>
  <c r="Q2" i="17"/>
  <c r="H5" i="16"/>
  <c r="AE5" i="16"/>
  <c r="G5" i="16"/>
  <c r="AD4" i="16"/>
  <c r="V2" i="21"/>
  <c r="N2" i="21"/>
  <c r="R10" i="21"/>
  <c r="AC5" i="16"/>
  <c r="Z2" i="15"/>
  <c r="Q4" i="14"/>
  <c r="Z10" i="16"/>
  <c r="AB2" i="17"/>
  <c r="S5" i="16"/>
  <c r="K5" i="16"/>
  <c r="W4" i="14"/>
  <c r="G4" i="14"/>
  <c r="W10" i="21"/>
  <c r="AD4" i="14"/>
  <c r="U5" i="16"/>
  <c r="AA2" i="15"/>
  <c r="H10" i="21"/>
  <c r="Y2" i="15"/>
  <c r="O10" i="21"/>
  <c r="S10" i="21"/>
  <c r="X194" i="30" l="1"/>
  <c r="O10" i="16"/>
  <c r="AI194" i="30"/>
  <c r="AL194" i="30"/>
  <c r="AA194" i="30"/>
  <c r="AD194" i="30"/>
  <c r="Q35" i="38"/>
  <c r="Q34" i="38"/>
  <c r="Z108" i="30"/>
  <c r="Z43" i="30"/>
  <c r="Q2" i="12" s="1"/>
  <c r="S28" i="38"/>
  <c r="S29" i="38"/>
  <c r="T27" i="38"/>
  <c r="R30" i="38"/>
  <c r="R31" i="38" s="1"/>
  <c r="R33" i="38" s="1"/>
  <c r="Z194" i="30"/>
  <c r="AB194" i="30"/>
  <c r="B10" i="18"/>
  <c r="E10" i="12"/>
  <c r="E4" i="20"/>
  <c r="F5" i="16"/>
  <c r="B5" i="16"/>
  <c r="C5" i="16"/>
  <c r="E5" i="16"/>
  <c r="D5" i="16"/>
  <c r="E10" i="13"/>
  <c r="E5" i="18"/>
  <c r="F2" i="16"/>
  <c r="C2" i="16"/>
  <c r="B2" i="16"/>
  <c r="D2" i="16"/>
  <c r="E2" i="16"/>
  <c r="F4" i="14"/>
  <c r="B4" i="14"/>
  <c r="D4" i="14"/>
  <c r="C4" i="14"/>
  <c r="E4" i="14"/>
  <c r="AH194" i="30"/>
  <c r="K2" i="17"/>
  <c r="C2" i="17"/>
  <c r="C2" i="13"/>
  <c r="C10" i="21"/>
  <c r="B10" i="21"/>
  <c r="E10" i="21"/>
  <c r="D10" i="21"/>
  <c r="E2" i="18"/>
  <c r="B2" i="18"/>
  <c r="B4" i="18"/>
  <c r="E4" i="18"/>
  <c r="E4" i="12"/>
  <c r="B4" i="12"/>
  <c r="E2" i="21"/>
  <c r="C2" i="21"/>
  <c r="C2" i="15"/>
  <c r="D2" i="15"/>
  <c r="E2" i="15"/>
  <c r="B2" i="15"/>
  <c r="F2" i="15"/>
  <c r="E4" i="13"/>
  <c r="C4" i="13"/>
  <c r="D2" i="12"/>
  <c r="E2" i="12"/>
  <c r="B2" i="12"/>
  <c r="C2" i="12"/>
  <c r="F4" i="16"/>
  <c r="C4" i="16"/>
  <c r="B4" i="16"/>
  <c r="E4" i="16"/>
  <c r="D4" i="16"/>
  <c r="S136" i="30"/>
  <c r="O136" i="30"/>
  <c r="P136" i="30"/>
  <c r="R136" i="30"/>
  <c r="Q136" i="30"/>
  <c r="D5" i="13"/>
  <c r="F10" i="16"/>
  <c r="C10" i="16"/>
  <c r="E10" i="16"/>
  <c r="D10" i="16"/>
  <c r="B10" i="16"/>
  <c r="F2" i="14"/>
  <c r="B2" i="14"/>
  <c r="C2" i="14"/>
  <c r="D2" i="14"/>
  <c r="E2" i="14"/>
  <c r="T10" i="21"/>
  <c r="AE194" i="30"/>
  <c r="W194" i="30"/>
  <c r="Q10" i="21"/>
  <c r="V194" i="30"/>
  <c r="AN194" i="30"/>
  <c r="AG194" i="30"/>
  <c r="AF194" i="30"/>
  <c r="AJ194" i="30"/>
  <c r="AC10" i="21"/>
  <c r="AK194" i="30"/>
  <c r="T194" i="30"/>
  <c r="O194" i="30" s="1"/>
  <c r="P194" i="30" s="1"/>
  <c r="Q194" i="30" s="1"/>
  <c r="R194" i="30" s="1"/>
  <c r="S194" i="30" s="1"/>
  <c r="Y194" i="30"/>
  <c r="M10" i="21"/>
  <c r="U194" i="30"/>
  <c r="AM194" i="30"/>
  <c r="J10" i="21"/>
  <c r="L10" i="21"/>
  <c r="AD10" i="16"/>
  <c r="V10" i="21"/>
  <c r="N10" i="21"/>
  <c r="AH202" i="30"/>
  <c r="AA202" i="30"/>
  <c r="P10" i="21"/>
  <c r="D2" i="21"/>
  <c r="AC202" i="30"/>
  <c r="Y2" i="21"/>
  <c r="AB202" i="30"/>
  <c r="W202" i="30"/>
  <c r="AJ202" i="30"/>
  <c r="AE202" i="30"/>
  <c r="AL202" i="30"/>
  <c r="AM202" i="30"/>
  <c r="X202" i="30"/>
  <c r="AD10" i="21"/>
  <c r="AK202" i="30"/>
  <c r="AF202" i="30"/>
  <c r="G10" i="21"/>
  <c r="U10" i="21"/>
  <c r="Y10" i="21"/>
  <c r="AN202" i="30"/>
  <c r="Y202" i="30"/>
  <c r="L4" i="18"/>
  <c r="D4" i="18"/>
  <c r="AA4" i="18"/>
  <c r="S4" i="18"/>
  <c r="R4" i="18"/>
  <c r="J4" i="18"/>
  <c r="Y4" i="18"/>
  <c r="Q4" i="18"/>
  <c r="I4" i="18"/>
  <c r="H4" i="18"/>
  <c r="AD4" i="18"/>
  <c r="V4" i="18"/>
  <c r="N4" i="18"/>
  <c r="F4" i="18"/>
  <c r="R10" i="13"/>
  <c r="J10" i="13"/>
  <c r="B10" i="13"/>
  <c r="Y5" i="13"/>
  <c r="I5" i="13"/>
  <c r="H4" i="13"/>
  <c r="AE2" i="13"/>
  <c r="W2" i="13"/>
  <c r="G2" i="13"/>
  <c r="N10" i="12"/>
  <c r="F10" i="12"/>
  <c r="AC5" i="12"/>
  <c r="O4" i="18"/>
  <c r="Y10" i="13"/>
  <c r="Q10" i="13"/>
  <c r="X5" i="13"/>
  <c r="P5" i="13"/>
  <c r="H5" i="13"/>
  <c r="AE4" i="13"/>
  <c r="W4" i="13"/>
  <c r="O4" i="13"/>
  <c r="AD2" i="13"/>
  <c r="N2" i="13"/>
  <c r="F2" i="13"/>
  <c r="AC10" i="12"/>
  <c r="U10" i="12"/>
  <c r="M10" i="12"/>
  <c r="X10" i="13"/>
  <c r="P10" i="13"/>
  <c r="H10" i="13"/>
  <c r="AE5" i="13"/>
  <c r="W5" i="13"/>
  <c r="V4" i="13"/>
  <c r="N4" i="13"/>
  <c r="F4" i="13"/>
  <c r="AC2" i="13"/>
  <c r="U2" i="13"/>
  <c r="E2" i="13"/>
  <c r="G4" i="18"/>
  <c r="AE10" i="13"/>
  <c r="W10" i="13"/>
  <c r="O10" i="13"/>
  <c r="V5" i="13"/>
  <c r="N5" i="13"/>
  <c r="F5" i="13"/>
  <c r="AC4" i="13"/>
  <c r="U4" i="13"/>
  <c r="M4" i="13"/>
  <c r="T2" i="13"/>
  <c r="D2" i="13"/>
  <c r="AA10" i="12"/>
  <c r="S10" i="12"/>
  <c r="K10" i="12"/>
  <c r="C10" i="12"/>
  <c r="AC4" i="18"/>
  <c r="W4" i="18"/>
  <c r="AA10" i="13"/>
  <c r="S10" i="13"/>
  <c r="Z5" i="13"/>
  <c r="J5" i="13"/>
  <c r="B5" i="13"/>
  <c r="Y4" i="13"/>
  <c r="I4" i="13"/>
  <c r="P2" i="13"/>
  <c r="H2" i="13"/>
  <c r="AE10" i="12"/>
  <c r="W10" i="12"/>
  <c r="O10" i="12"/>
  <c r="G10" i="12"/>
  <c r="V5" i="12"/>
  <c r="U10" i="13"/>
  <c r="AC5" i="13"/>
  <c r="K5" i="13"/>
  <c r="S4" i="13"/>
  <c r="AA2" i="13"/>
  <c r="I2" i="13"/>
  <c r="B10" i="12"/>
  <c r="K5" i="12"/>
  <c r="C5" i="12"/>
  <c r="Z4" i="12"/>
  <c r="R4" i="12"/>
  <c r="J4" i="12"/>
  <c r="I2" i="12"/>
  <c r="X2" i="11"/>
  <c r="P2" i="11"/>
  <c r="H2" i="11"/>
  <c r="W4" i="20"/>
  <c r="G4" i="20"/>
  <c r="AD2" i="20"/>
  <c r="V2" i="20"/>
  <c r="N2" i="20"/>
  <c r="F2" i="20"/>
  <c r="U10" i="18"/>
  <c r="E10" i="18"/>
  <c r="AB5" i="18"/>
  <c r="T5" i="18"/>
  <c r="L5" i="18"/>
  <c r="D5" i="18"/>
  <c r="T7" i="18"/>
  <c r="D7" i="18"/>
  <c r="N2" i="18"/>
  <c r="V2" i="18"/>
  <c r="AD2" i="18"/>
  <c r="L5" i="12"/>
  <c r="K4" i="12"/>
  <c r="I2" i="11"/>
  <c r="X4" i="20"/>
  <c r="AE2" i="20"/>
  <c r="N10" i="18"/>
  <c r="AC7" i="18"/>
  <c r="T10" i="13"/>
  <c r="E5" i="13"/>
  <c r="R4" i="13"/>
  <c r="Z2" i="13"/>
  <c r="Q10" i="12"/>
  <c r="S5" i="12"/>
  <c r="B5" i="12"/>
  <c r="Y4" i="12"/>
  <c r="Q4" i="12"/>
  <c r="I4" i="12"/>
  <c r="P2" i="12"/>
  <c r="AE2" i="11"/>
  <c r="W2" i="11"/>
  <c r="O2" i="11"/>
  <c r="G2" i="11"/>
  <c r="AD4" i="20"/>
  <c r="N4" i="20"/>
  <c r="F4" i="20"/>
  <c r="AC2" i="20"/>
  <c r="U2" i="20"/>
  <c r="M2" i="20"/>
  <c r="AB10" i="18"/>
  <c r="L10" i="18"/>
  <c r="D10" i="18"/>
  <c r="AA5" i="18"/>
  <c r="S5" i="18"/>
  <c r="K5" i="18"/>
  <c r="C5" i="18"/>
  <c r="AA7" i="18"/>
  <c r="K7" i="18"/>
  <c r="G2" i="18"/>
  <c r="O2" i="18"/>
  <c r="W2" i="18"/>
  <c r="AE2" i="18"/>
  <c r="Z5" i="18"/>
  <c r="H2" i="18"/>
  <c r="D10" i="12"/>
  <c r="N10" i="13"/>
  <c r="AA5" i="13"/>
  <c r="Y2" i="13"/>
  <c r="P10" i="12"/>
  <c r="AE5" i="12"/>
  <c r="Q5" i="12"/>
  <c r="I5" i="12"/>
  <c r="P4" i="12"/>
  <c r="O2" i="12"/>
  <c r="G2" i="12"/>
  <c r="AD2" i="11"/>
  <c r="N2" i="11"/>
  <c r="F2" i="11"/>
  <c r="AC4" i="20"/>
  <c r="U4" i="20"/>
  <c r="M4" i="20"/>
  <c r="AB2" i="20"/>
  <c r="L2" i="20"/>
  <c r="AA10" i="18"/>
  <c r="S10" i="18"/>
  <c r="K10" i="18"/>
  <c r="C10" i="18"/>
  <c r="R5" i="18"/>
  <c r="B5" i="18"/>
  <c r="Z7" i="18"/>
  <c r="R7" i="18"/>
  <c r="B7" i="18"/>
  <c r="P2" i="18"/>
  <c r="B4" i="13"/>
  <c r="AA4" i="12"/>
  <c r="V10" i="18"/>
  <c r="M2" i="18"/>
  <c r="M10" i="13"/>
  <c r="U5" i="13"/>
  <c r="C5" i="13"/>
  <c r="K4" i="13"/>
  <c r="L10" i="12"/>
  <c r="AA5" i="12"/>
  <c r="P5" i="12"/>
  <c r="H5" i="12"/>
  <c r="AE4" i="12"/>
  <c r="W4" i="12"/>
  <c r="N2" i="12"/>
  <c r="F2" i="12"/>
  <c r="AC2" i="11"/>
  <c r="U2" i="11"/>
  <c r="E2" i="11"/>
  <c r="AB4" i="20"/>
  <c r="T4" i="20"/>
  <c r="L4" i="20"/>
  <c r="D4" i="20"/>
  <c r="AA2" i="20"/>
  <c r="S2" i="20"/>
  <c r="C2" i="20"/>
  <c r="Z10" i="18"/>
  <c r="R10" i="18"/>
  <c r="J10" i="18"/>
  <c r="Y5" i="18"/>
  <c r="Q5" i="18"/>
  <c r="Y7" i="18"/>
  <c r="Q7" i="18"/>
  <c r="I7" i="18"/>
  <c r="I2" i="18"/>
  <c r="Q2" i="18"/>
  <c r="J2" i="18"/>
  <c r="D2" i="18"/>
  <c r="L5" i="13"/>
  <c r="D5" i="12"/>
  <c r="C4" i="12"/>
  <c r="Q2" i="11"/>
  <c r="P4" i="20"/>
  <c r="F10" i="18"/>
  <c r="AC2" i="18"/>
  <c r="AD10" i="13"/>
  <c r="L10" i="13"/>
  <c r="T5" i="13"/>
  <c r="AB4" i="13"/>
  <c r="R2" i="13"/>
  <c r="Z10" i="12"/>
  <c r="J10" i="12"/>
  <c r="Y5" i="12"/>
  <c r="O5" i="12"/>
  <c r="G5" i="12"/>
  <c r="AD4" i="12"/>
  <c r="N4" i="12"/>
  <c r="F4" i="12"/>
  <c r="M2" i="12"/>
  <c r="AB2" i="11"/>
  <c r="L2" i="11"/>
  <c r="D2" i="11"/>
  <c r="AA4" i="20"/>
  <c r="S4" i="20"/>
  <c r="K4" i="20"/>
  <c r="C4" i="20"/>
  <c r="Z2" i="20"/>
  <c r="J2" i="20"/>
  <c r="B2" i="20"/>
  <c r="Y10" i="18"/>
  <c r="Q10" i="18"/>
  <c r="I10" i="18"/>
  <c r="X5" i="18"/>
  <c r="H5" i="18"/>
  <c r="X7" i="18"/>
  <c r="P7" i="18"/>
  <c r="H7" i="18"/>
  <c r="R2" i="18"/>
  <c r="V10" i="13"/>
  <c r="J2" i="13"/>
  <c r="AD10" i="18"/>
  <c r="F10" i="13"/>
  <c r="S5" i="13"/>
  <c r="AA4" i="13"/>
  <c r="D4" i="13"/>
  <c r="Q2" i="13"/>
  <c r="Y10" i="12"/>
  <c r="I10" i="12"/>
  <c r="N5" i="12"/>
  <c r="AC4" i="12"/>
  <c r="U4" i="12"/>
  <c r="M4" i="12"/>
  <c r="L2" i="12"/>
  <c r="AA2" i="11"/>
  <c r="S2" i="11"/>
  <c r="K2" i="11"/>
  <c r="C2" i="11"/>
  <c r="Z4" i="20"/>
  <c r="J4" i="20"/>
  <c r="B4" i="20"/>
  <c r="Y2" i="20"/>
  <c r="Q2" i="20"/>
  <c r="I2" i="20"/>
  <c r="X10" i="18"/>
  <c r="H10" i="18"/>
  <c r="AE5" i="18"/>
  <c r="W5" i="18"/>
  <c r="O5" i="18"/>
  <c r="G5" i="18"/>
  <c r="AE7" i="18"/>
  <c r="W7" i="18"/>
  <c r="G7" i="18"/>
  <c r="C2" i="18"/>
  <c r="K2" i="18"/>
  <c r="S2" i="18"/>
  <c r="AA2" i="18"/>
  <c r="N5" i="18"/>
  <c r="T2" i="18"/>
  <c r="D10" i="13"/>
  <c r="U5" i="12"/>
  <c r="S4" i="12"/>
  <c r="Y2" i="11"/>
  <c r="H4" i="20"/>
  <c r="G2" i="20"/>
  <c r="M7" i="18"/>
  <c r="AB10" i="13"/>
  <c r="M5" i="13"/>
  <c r="Z4" i="13"/>
  <c r="K2" i="13"/>
  <c r="H10" i="12"/>
  <c r="W5" i="12"/>
  <c r="M5" i="12"/>
  <c r="E5" i="12"/>
  <c r="AB4" i="12"/>
  <c r="T4" i="12"/>
  <c r="L4" i="12"/>
  <c r="K2" i="12"/>
  <c r="Z2" i="11"/>
  <c r="R2" i="11"/>
  <c r="J2" i="11"/>
  <c r="Y4" i="20"/>
  <c r="Q4" i="20"/>
  <c r="I4" i="20"/>
  <c r="X2" i="20"/>
  <c r="P2" i="20"/>
  <c r="H2" i="20"/>
  <c r="W10" i="18"/>
  <c r="O10" i="18"/>
  <c r="G10" i="18"/>
  <c r="AD5" i="18"/>
  <c r="V5" i="18"/>
  <c r="F5" i="18"/>
  <c r="V7" i="18"/>
  <c r="N7" i="18"/>
  <c r="F7" i="18"/>
  <c r="AB2" i="18"/>
  <c r="T10" i="12"/>
  <c r="J2" i="12"/>
  <c r="O2" i="20"/>
  <c r="U5" i="18"/>
  <c r="V202" i="30"/>
  <c r="AG202" i="30"/>
  <c r="T202" i="30"/>
  <c r="U202" i="30"/>
  <c r="F10" i="21"/>
  <c r="F2" i="21"/>
  <c r="AC2" i="21"/>
  <c r="AI202" i="30"/>
  <c r="AD202" i="30"/>
  <c r="Z202" i="30"/>
  <c r="J5" i="17"/>
  <c r="B5" i="17"/>
  <c r="H4" i="17"/>
  <c r="T5" i="17"/>
  <c r="S4" i="17"/>
  <c r="C4" i="17"/>
  <c r="AB3" i="17"/>
  <c r="AD3" i="17"/>
  <c r="AC3" i="17"/>
  <c r="M3" i="17"/>
  <c r="Z5" i="17"/>
  <c r="Y5" i="17"/>
  <c r="V5" i="17"/>
  <c r="U4" i="17"/>
  <c r="P4" i="17"/>
  <c r="U5" i="17"/>
  <c r="T4" i="17"/>
  <c r="P5" i="17"/>
  <c r="AE4" i="17"/>
  <c r="O4" i="17"/>
  <c r="S5" i="17"/>
  <c r="C5" i="17"/>
  <c r="R4" i="17"/>
  <c r="B4" i="17"/>
  <c r="G3" i="17"/>
  <c r="O3" i="17"/>
  <c r="T3" i="17"/>
  <c r="S3" i="17"/>
  <c r="Z3" i="17"/>
  <c r="J3" i="17"/>
  <c r="Y3" i="17"/>
  <c r="I3" i="17"/>
  <c r="AD5" i="17"/>
  <c r="AB4" i="17"/>
  <c r="G5" i="17"/>
  <c r="AA3" i="17"/>
  <c r="N3" i="17"/>
  <c r="Q4" i="17"/>
  <c r="I5" i="17"/>
  <c r="N5" i="17"/>
  <c r="M4" i="17"/>
  <c r="M5" i="17"/>
  <c r="L4" i="17"/>
  <c r="AB5" i="17"/>
  <c r="L5" i="17"/>
  <c r="AA4" i="17"/>
  <c r="K4" i="17"/>
  <c r="AE5" i="17"/>
  <c r="O5" i="17"/>
  <c r="AD4" i="17"/>
  <c r="N4" i="17"/>
  <c r="W3" i="17"/>
  <c r="X3" i="17"/>
  <c r="L3" i="17"/>
  <c r="K3" i="17"/>
  <c r="V3" i="17"/>
  <c r="F3" i="17"/>
  <c r="U3" i="17"/>
  <c r="E3" i="17"/>
  <c r="AC4" i="17"/>
  <c r="AC5" i="17"/>
  <c r="D5" i="17"/>
  <c r="W5" i="17"/>
  <c r="V4" i="17"/>
  <c r="F4" i="17"/>
  <c r="AE3" i="17"/>
  <c r="I4" i="17"/>
  <c r="R5" i="17"/>
  <c r="Y4" i="17"/>
  <c r="X4" i="17"/>
  <c r="F5" i="17"/>
  <c r="E4" i="17"/>
  <c r="Q5" i="17"/>
  <c r="E5" i="17"/>
  <c r="D4" i="17"/>
  <c r="X5" i="17"/>
  <c r="H5" i="17"/>
  <c r="W4" i="17"/>
  <c r="G4" i="17"/>
  <c r="AA5" i="17"/>
  <c r="K5" i="17"/>
  <c r="Z4" i="17"/>
  <c r="J4" i="17"/>
  <c r="P3" i="17"/>
  <c r="H3" i="17"/>
  <c r="D3" i="17"/>
  <c r="C3" i="17"/>
  <c r="R3" i="17"/>
  <c r="B3" i="17"/>
  <c r="Q3" i="17"/>
  <c r="K2" i="20"/>
  <c r="W2" i="20"/>
  <c r="L2" i="13"/>
  <c r="X2" i="13"/>
  <c r="AB2" i="13"/>
  <c r="J4" i="13"/>
  <c r="AD4" i="13"/>
  <c r="AB5" i="13"/>
  <c r="Z10" i="13"/>
  <c r="H2" i="12"/>
  <c r="V4" i="12"/>
  <c r="T5" i="12"/>
  <c r="X5" i="12"/>
  <c r="AB5" i="12"/>
  <c r="R10" i="12"/>
  <c r="V10" i="12"/>
  <c r="AD10" i="12"/>
  <c r="T2" i="11"/>
  <c r="AE4" i="20"/>
  <c r="O4" i="20"/>
  <c r="AE10" i="18"/>
  <c r="B2" i="13"/>
  <c r="M2" i="13"/>
  <c r="T4" i="13"/>
  <c r="Q5" i="13"/>
  <c r="C10" i="13"/>
  <c r="AC10" i="13"/>
  <c r="D4" i="12"/>
  <c r="O4" i="12"/>
  <c r="F5" i="12"/>
  <c r="X10" i="12"/>
  <c r="R4" i="20"/>
  <c r="AC10" i="18"/>
  <c r="M10" i="18"/>
  <c r="AC5" i="18"/>
  <c r="M5" i="18"/>
  <c r="I5" i="18"/>
  <c r="U7" i="18"/>
  <c r="E7" i="18"/>
  <c r="AE4" i="18"/>
  <c r="K4" i="18"/>
  <c r="C4" i="18"/>
  <c r="R2" i="20"/>
  <c r="S2" i="13"/>
  <c r="P4" i="13"/>
  <c r="G5" i="13"/>
  <c r="R5" i="13"/>
  <c r="I10" i="13"/>
  <c r="R5" i="12"/>
  <c r="M2" i="11"/>
  <c r="B2" i="11"/>
  <c r="V4" i="20"/>
  <c r="AB7" i="18"/>
  <c r="L7" i="18"/>
  <c r="Z4" i="18"/>
  <c r="X2" i="18"/>
  <c r="T2" i="20"/>
  <c r="L4" i="13"/>
  <c r="V2" i="11"/>
  <c r="S7" i="18"/>
  <c r="C7" i="18"/>
  <c r="U4" i="18"/>
  <c r="M4" i="18"/>
  <c r="U2" i="18"/>
  <c r="D2" i="20"/>
  <c r="O2" i="13"/>
  <c r="G4" i="13"/>
  <c r="K10" i="13"/>
  <c r="P5" i="18"/>
  <c r="O7" i="18"/>
  <c r="Y2" i="18"/>
  <c r="E2" i="20"/>
  <c r="H4" i="12"/>
  <c r="J5" i="12"/>
  <c r="AD7" i="18"/>
  <c r="X4" i="18"/>
  <c r="P4" i="18"/>
  <c r="Z2" i="18"/>
  <c r="V2" i="13"/>
  <c r="X4" i="13"/>
  <c r="O5" i="13"/>
  <c r="G10" i="13"/>
  <c r="X4" i="12"/>
  <c r="Z5" i="12"/>
  <c r="AB10" i="12"/>
  <c r="T10" i="18"/>
  <c r="J5" i="18"/>
  <c r="J7" i="18"/>
  <c r="AB4" i="18"/>
  <c r="T4" i="18"/>
  <c r="Q4" i="13"/>
  <c r="AD5" i="13"/>
  <c r="G4" i="12"/>
  <c r="AD5" i="12"/>
  <c r="P10" i="18"/>
  <c r="R35" i="38" l="1"/>
  <c r="R34" i="38"/>
  <c r="AA43" i="30"/>
  <c r="R2" i="12" s="1"/>
  <c r="AA108" i="30"/>
  <c r="R2" i="26" s="1"/>
  <c r="T28" i="38"/>
  <c r="T29" i="38"/>
  <c r="U27" i="38"/>
  <c r="V27" i="38" s="1"/>
  <c r="W27" i="38" s="1"/>
  <c r="X27" i="38" s="1"/>
  <c r="Y27" i="38" s="1"/>
  <c r="Z27" i="38" s="1"/>
  <c r="AA27" i="38" s="1"/>
  <c r="AB27" i="38" s="1"/>
  <c r="AC27" i="38" s="1"/>
  <c r="AD27" i="38" s="1"/>
  <c r="S30" i="38"/>
  <c r="S31" i="38" s="1"/>
  <c r="S33" i="38" s="1"/>
  <c r="B2" i="21"/>
  <c r="F2" i="18"/>
  <c r="J10" i="27"/>
  <c r="B10" i="27"/>
  <c r="Y5" i="27"/>
  <c r="Q5" i="27"/>
  <c r="I5" i="27"/>
  <c r="H4" i="27"/>
  <c r="AE2" i="27"/>
  <c r="W2" i="27"/>
  <c r="G2" i="27"/>
  <c r="U5" i="26"/>
  <c r="M5" i="26"/>
  <c r="E5" i="26"/>
  <c r="Y10" i="27"/>
  <c r="Q10" i="27"/>
  <c r="P5" i="27"/>
  <c r="AE4" i="27"/>
  <c r="W4" i="27"/>
  <c r="N2" i="27"/>
  <c r="AC10" i="26"/>
  <c r="U10" i="26"/>
  <c r="M10" i="26"/>
  <c r="AE5" i="27"/>
  <c r="W5" i="27"/>
  <c r="O5" i="27"/>
  <c r="G5" i="27"/>
  <c r="AD4" i="27"/>
  <c r="F4" i="27"/>
  <c r="AC2" i="27"/>
  <c r="U2" i="27"/>
  <c r="M2" i="27"/>
  <c r="E2" i="27"/>
  <c r="AB10" i="26"/>
  <c r="AC10" i="27"/>
  <c r="M10" i="27"/>
  <c r="E10" i="27"/>
  <c r="AB5" i="27"/>
  <c r="AA4" i="27"/>
  <c r="K4" i="27"/>
  <c r="C4" i="27"/>
  <c r="Y10" i="26"/>
  <c r="Q10" i="26"/>
  <c r="I10" i="26"/>
  <c r="X5" i="26"/>
  <c r="G10" i="27"/>
  <c r="V5" i="27"/>
  <c r="U4" i="27"/>
  <c r="T2" i="27"/>
  <c r="Z5" i="26"/>
  <c r="O5" i="26"/>
  <c r="F5" i="26"/>
  <c r="AB4" i="26"/>
  <c r="T4" i="26"/>
  <c r="K2" i="26"/>
  <c r="C2" i="26"/>
  <c r="Z2" i="25"/>
  <c r="B2" i="25"/>
  <c r="Y4" i="24"/>
  <c r="Q4" i="24"/>
  <c r="X2" i="24"/>
  <c r="P2" i="24"/>
  <c r="AE10" i="23"/>
  <c r="O10" i="23"/>
  <c r="AD7" i="23"/>
  <c r="V7" i="23"/>
  <c r="N7" i="23"/>
  <c r="M5" i="23"/>
  <c r="E5" i="23"/>
  <c r="AB4" i="23"/>
  <c r="T4" i="23"/>
  <c r="L4" i="23"/>
  <c r="AA2" i="23"/>
  <c r="S2" i="23"/>
  <c r="K2" i="23"/>
  <c r="V10" i="27"/>
  <c r="F10" i="27"/>
  <c r="U5" i="27"/>
  <c r="D4" i="27"/>
  <c r="S2" i="27"/>
  <c r="C2" i="27"/>
  <c r="R10" i="26"/>
  <c r="D10" i="26"/>
  <c r="D5" i="26"/>
  <c r="S4" i="26"/>
  <c r="C4" i="26"/>
  <c r="B2" i="26"/>
  <c r="Q2" i="25"/>
  <c r="I2" i="25"/>
  <c r="X4" i="24"/>
  <c r="P4" i="24"/>
  <c r="AE2" i="24"/>
  <c r="W2" i="24"/>
  <c r="O2" i="24"/>
  <c r="G2" i="24"/>
  <c r="AD10" i="23"/>
  <c r="V10" i="23"/>
  <c r="N10" i="23"/>
  <c r="AC7" i="23"/>
  <c r="U7" i="23"/>
  <c r="M7" i="23"/>
  <c r="E7" i="23"/>
  <c r="AB5" i="23"/>
  <c r="T5" i="23"/>
  <c r="L5" i="23"/>
  <c r="K4" i="23"/>
  <c r="C4" i="23"/>
  <c r="Z2" i="23"/>
  <c r="J2" i="23"/>
  <c r="T10" i="27"/>
  <c r="S5" i="27"/>
  <c r="R4" i="27"/>
  <c r="B4" i="27"/>
  <c r="Q2" i="27"/>
  <c r="P10" i="26"/>
  <c r="W5" i="26"/>
  <c r="L5" i="26"/>
  <c r="C5" i="26"/>
  <c r="Z4" i="26"/>
  <c r="B4" i="26"/>
  <c r="Q2" i="26"/>
  <c r="I2" i="26"/>
  <c r="X2" i="25"/>
  <c r="P2" i="25"/>
  <c r="O4" i="24"/>
  <c r="G4" i="24"/>
  <c r="AD2" i="24"/>
  <c r="V2" i="24"/>
  <c r="N2" i="24"/>
  <c r="M10" i="23"/>
  <c r="E10" i="23"/>
  <c r="AB7" i="23"/>
  <c r="L7" i="23"/>
  <c r="S5" i="23"/>
  <c r="K5" i="23"/>
  <c r="C5" i="23"/>
  <c r="Z4" i="23"/>
  <c r="R4" i="23"/>
  <c r="Y2" i="23"/>
  <c r="Q2" i="23"/>
  <c r="I2" i="23"/>
  <c r="S10" i="27"/>
  <c r="Q4" i="27"/>
  <c r="P2" i="27"/>
  <c r="O10" i="26"/>
  <c r="B10" i="26"/>
  <c r="Q4" i="26"/>
  <c r="P2" i="26"/>
  <c r="AE2" i="25"/>
  <c r="W2" i="25"/>
  <c r="O2" i="25"/>
  <c r="G2" i="25"/>
  <c r="AD4" i="24"/>
  <c r="N4" i="24"/>
  <c r="AC2" i="24"/>
  <c r="U2" i="24"/>
  <c r="M2" i="24"/>
  <c r="E2" i="24"/>
  <c r="AB10" i="23"/>
  <c r="L10" i="23"/>
  <c r="K7" i="23"/>
  <c r="C7" i="23"/>
  <c r="Z5" i="23"/>
  <c r="R5" i="23"/>
  <c r="Y4" i="23"/>
  <c r="I4" i="23"/>
  <c r="X2" i="23"/>
  <c r="P2" i="23"/>
  <c r="AC4" i="27"/>
  <c r="M4" i="27"/>
  <c r="AB2" i="27"/>
  <c r="L2" i="27"/>
  <c r="AA10" i="26"/>
  <c r="T5" i="26"/>
  <c r="J5" i="26"/>
  <c r="X4" i="26"/>
  <c r="P4" i="26"/>
  <c r="H4" i="26"/>
  <c r="O2" i="26"/>
  <c r="G2" i="26"/>
  <c r="V2" i="25"/>
  <c r="N2" i="25"/>
  <c r="U4" i="24"/>
  <c r="M4" i="24"/>
  <c r="E4" i="24"/>
  <c r="AB2" i="24"/>
  <c r="T2" i="24"/>
  <c r="L2" i="24"/>
  <c r="D2" i="24"/>
  <c r="S10" i="23"/>
  <c r="C10" i="23"/>
  <c r="Z7" i="23"/>
  <c r="R7" i="23"/>
  <c r="J7" i="23"/>
  <c r="B7" i="23"/>
  <c r="Q5" i="23"/>
  <c r="I5" i="23"/>
  <c r="AB10" i="27"/>
  <c r="L10" i="27"/>
  <c r="AA5" i="27"/>
  <c r="K5" i="27"/>
  <c r="Z4" i="27"/>
  <c r="Y2" i="27"/>
  <c r="I2" i="27"/>
  <c r="X10" i="26"/>
  <c r="H10" i="26"/>
  <c r="AB5" i="26"/>
  <c r="H5" i="26"/>
  <c r="F4" i="26"/>
  <c r="M2" i="26"/>
  <c r="D2" i="25"/>
  <c r="AA4" i="24"/>
  <c r="S4" i="24"/>
  <c r="K4" i="24"/>
  <c r="C4" i="24"/>
  <c r="Q10" i="23"/>
  <c r="I10" i="23"/>
  <c r="H7" i="23"/>
  <c r="AE5" i="23"/>
  <c r="O5" i="23"/>
  <c r="G5" i="23"/>
  <c r="AD4" i="23"/>
  <c r="N4" i="23"/>
  <c r="U2" i="23"/>
  <c r="M2" i="23"/>
  <c r="E2" i="23"/>
  <c r="AA10" i="27"/>
  <c r="J5" i="27"/>
  <c r="Y4" i="27"/>
  <c r="I4" i="27"/>
  <c r="X2" i="27"/>
  <c r="H2" i="27"/>
  <c r="AA5" i="26"/>
  <c r="Q5" i="26"/>
  <c r="G5" i="26"/>
  <c r="AC4" i="26"/>
  <c r="U4" i="26"/>
  <c r="M4" i="26"/>
  <c r="E4" i="26"/>
  <c r="D2" i="26"/>
  <c r="AA2" i="25"/>
  <c r="S2" i="25"/>
  <c r="K2" i="25"/>
  <c r="R4" i="24"/>
  <c r="J4" i="24"/>
  <c r="B4" i="24"/>
  <c r="Y2" i="24"/>
  <c r="Q2" i="24"/>
  <c r="I2" i="24"/>
  <c r="P10" i="23"/>
  <c r="H10" i="23"/>
  <c r="AE7" i="23"/>
  <c r="W7" i="23"/>
  <c r="O7" i="23"/>
  <c r="G7" i="23"/>
  <c r="AD5" i="23"/>
  <c r="N5" i="23"/>
  <c r="F5" i="23"/>
  <c r="AC4" i="23"/>
  <c r="U4" i="23"/>
  <c r="M4" i="23"/>
  <c r="E4" i="23"/>
  <c r="AB2" i="23"/>
  <c r="L2" i="23"/>
  <c r="D2" i="23"/>
  <c r="AD10" i="27"/>
  <c r="Z10" i="26"/>
  <c r="G4" i="26"/>
  <c r="E2" i="25"/>
  <c r="C2" i="24"/>
  <c r="P4" i="23"/>
  <c r="I7" i="23"/>
  <c r="N10" i="27"/>
  <c r="J10" i="26"/>
  <c r="AB4" i="24"/>
  <c r="X5" i="23"/>
  <c r="O4" i="23"/>
  <c r="O4" i="26"/>
  <c r="AC5" i="27"/>
  <c r="AD5" i="26"/>
  <c r="R10" i="23"/>
  <c r="P5" i="23"/>
  <c r="H4" i="23"/>
  <c r="G2" i="23"/>
  <c r="K2" i="27"/>
  <c r="M5" i="27"/>
  <c r="S5" i="26"/>
  <c r="H5" i="23"/>
  <c r="G4" i="23"/>
  <c r="F2" i="23"/>
  <c r="W4" i="23"/>
  <c r="AB4" i="27"/>
  <c r="I5" i="26"/>
  <c r="F2" i="26"/>
  <c r="D4" i="24"/>
  <c r="B10" i="23"/>
  <c r="L4" i="27"/>
  <c r="AE4" i="26"/>
  <c r="AC2" i="25"/>
  <c r="AA2" i="24"/>
  <c r="Y7" i="23"/>
  <c r="AE4" i="23"/>
  <c r="AD2" i="23"/>
  <c r="M2" i="25"/>
  <c r="W4" i="26"/>
  <c r="U2" i="25"/>
  <c r="S2" i="24"/>
  <c r="Q7" i="23"/>
  <c r="X4" i="23"/>
  <c r="W2" i="23"/>
  <c r="K2" i="24"/>
  <c r="L2" i="18"/>
  <c r="G10" i="17"/>
  <c r="Y10" i="17"/>
  <c r="F10" i="17"/>
  <c r="AD10" i="17"/>
  <c r="O10" i="17"/>
  <c r="H10" i="17"/>
  <c r="AB10" i="17"/>
  <c r="U10" i="17"/>
  <c r="B10" i="17"/>
  <c r="I10" i="17"/>
  <c r="AC10" i="17"/>
  <c r="AA10" i="17"/>
  <c r="J10" i="17"/>
  <c r="V10" i="17"/>
  <c r="C10" i="17"/>
  <c r="S10" i="17"/>
  <c r="AE10" i="17"/>
  <c r="L10" i="17"/>
  <c r="Z10" i="17"/>
  <c r="N10" i="17"/>
  <c r="E10" i="17"/>
  <c r="X10" i="17"/>
  <c r="R10" i="17"/>
  <c r="T10" i="17"/>
  <c r="W10" i="17"/>
  <c r="D10" i="17"/>
  <c r="M10" i="17"/>
  <c r="Q10" i="17"/>
  <c r="K10" i="17"/>
  <c r="P10" i="17"/>
  <c r="G4" i="27"/>
  <c r="O4" i="27"/>
  <c r="S4" i="27"/>
  <c r="E5" i="27"/>
  <c r="C10" i="27"/>
  <c r="K10" i="27"/>
  <c r="O10" i="27"/>
  <c r="W10" i="27"/>
  <c r="AE10" i="27"/>
  <c r="E2" i="26"/>
  <c r="K4" i="26"/>
  <c r="AA4" i="26"/>
  <c r="Y5" i="26"/>
  <c r="AC5" i="26"/>
  <c r="C10" i="26"/>
  <c r="G10" i="26"/>
  <c r="K10" i="26"/>
  <c r="S10" i="26"/>
  <c r="W10" i="26"/>
  <c r="AE10" i="26"/>
  <c r="Y2" i="25"/>
  <c r="W4" i="24"/>
  <c r="AE4" i="24"/>
  <c r="S4" i="23"/>
  <c r="AA4" i="23"/>
  <c r="U5" i="23"/>
  <c r="Y5" i="23"/>
  <c r="AC5" i="23"/>
  <c r="S7" i="23"/>
  <c r="AA7" i="23"/>
  <c r="U10" i="23"/>
  <c r="Y10" i="23"/>
  <c r="AC10" i="23"/>
  <c r="AD2" i="27"/>
  <c r="E4" i="27"/>
  <c r="J4" i="27"/>
  <c r="P4" i="27"/>
  <c r="B5" i="27"/>
  <c r="L5" i="27"/>
  <c r="R5" i="27"/>
  <c r="D10" i="27"/>
  <c r="I10" i="27"/>
  <c r="H2" i="26"/>
  <c r="N2" i="26"/>
  <c r="J4" i="26"/>
  <c r="B5" i="26"/>
  <c r="R5" i="26"/>
  <c r="N10" i="26"/>
  <c r="T10" i="26"/>
  <c r="AD10" i="26"/>
  <c r="C2" i="25"/>
  <c r="H2" i="25"/>
  <c r="AD2" i="25"/>
  <c r="H2" i="24"/>
  <c r="Z4" i="24"/>
  <c r="C2" i="23"/>
  <c r="H2" i="23"/>
  <c r="J4" i="23"/>
  <c r="B5" i="23"/>
  <c r="W5" i="23"/>
  <c r="D7" i="23"/>
  <c r="T7" i="23"/>
  <c r="F10" i="23"/>
  <c r="K10" i="23"/>
  <c r="AA10" i="23"/>
  <c r="F2" i="27"/>
  <c r="V2" i="27"/>
  <c r="T5" i="27"/>
  <c r="F10" i="26"/>
  <c r="F2" i="25"/>
  <c r="F2" i="24"/>
  <c r="H4" i="24"/>
  <c r="D2" i="27"/>
  <c r="J2" i="27"/>
  <c r="O2" i="27"/>
  <c r="Z2" i="27"/>
  <c r="V4" i="27"/>
  <c r="C5" i="27"/>
  <c r="H5" i="27"/>
  <c r="N5" i="27"/>
  <c r="X5" i="27"/>
  <c r="AD5" i="27"/>
  <c r="P10" i="27"/>
  <c r="U10" i="27"/>
  <c r="Z10" i="27"/>
  <c r="J2" i="26"/>
  <c r="L4" i="26"/>
  <c r="V4" i="26"/>
  <c r="N5" i="26"/>
  <c r="E10" i="26"/>
  <c r="J2" i="25"/>
  <c r="T2" i="25"/>
  <c r="J2" i="24"/>
  <c r="Z2" i="24"/>
  <c r="F4" i="24"/>
  <c r="L4" i="24"/>
  <c r="V4" i="24"/>
  <c r="O2" i="23"/>
  <c r="T2" i="23"/>
  <c r="F4" i="23"/>
  <c r="Q4" i="23"/>
  <c r="V4" i="23"/>
  <c r="P7" i="23"/>
  <c r="G10" i="23"/>
  <c r="W10" i="23"/>
  <c r="X4" i="27"/>
  <c r="D5" i="27"/>
  <c r="Z5" i="27"/>
  <c r="R4" i="26"/>
  <c r="AE5" i="26"/>
  <c r="L10" i="26"/>
  <c r="V10" i="26"/>
  <c r="B2" i="27"/>
  <c r="N4" i="27"/>
  <c r="F5" i="27"/>
  <c r="R10" i="27"/>
  <c r="N4" i="26"/>
  <c r="B4" i="23"/>
  <c r="D5" i="23"/>
  <c r="F7" i="23"/>
  <c r="D4" i="26"/>
  <c r="Y4" i="26"/>
  <c r="J5" i="23"/>
  <c r="R2" i="27"/>
  <c r="I4" i="26"/>
  <c r="AD4" i="26"/>
  <c r="V5" i="26"/>
  <c r="R2" i="25"/>
  <c r="T4" i="24"/>
  <c r="V5" i="23"/>
  <c r="X7" i="23"/>
  <c r="D10" i="23"/>
  <c r="Z10" i="23"/>
  <c r="T4" i="27"/>
  <c r="X10" i="27"/>
  <c r="K5" i="26"/>
  <c r="AB2" i="25"/>
  <c r="R2" i="24"/>
  <c r="I4" i="24"/>
  <c r="B2" i="23"/>
  <c r="D4" i="23"/>
  <c r="AA5" i="23"/>
  <c r="J10" i="23"/>
  <c r="T10" i="23"/>
  <c r="H10" i="27"/>
  <c r="L2" i="26"/>
  <c r="P5" i="26"/>
  <c r="L2" i="25"/>
  <c r="AC4" i="24"/>
  <c r="X10" i="23"/>
  <c r="B3" i="19"/>
  <c r="T30" i="38" l="1"/>
  <c r="T31" i="38" s="1"/>
  <c r="T33" i="38" s="1"/>
  <c r="T35" i="38" s="1"/>
  <c r="S35" i="38"/>
  <c r="S34" i="38"/>
  <c r="AB108" i="30"/>
  <c r="S2" i="26" s="1"/>
  <c r="AB43" i="30"/>
  <c r="S2" i="12" s="1"/>
  <c r="U28" i="38"/>
  <c r="U29" i="38"/>
  <c r="D2" i="17"/>
  <c r="AA2" i="27"/>
  <c r="U199" i="30"/>
  <c r="W199" i="30"/>
  <c r="AE2" i="23"/>
  <c r="AC2" i="23"/>
  <c r="X199" i="30"/>
  <c r="Z199" i="30"/>
  <c r="B2" i="24"/>
  <c r="T199" i="30"/>
  <c r="Q199" i="30"/>
  <c r="S199" i="30"/>
  <c r="AA199" i="30"/>
  <c r="P199" i="30"/>
  <c r="N2" i="23"/>
  <c r="O199" i="30"/>
  <c r="R2" i="23"/>
  <c r="V2" i="23"/>
  <c r="V199" i="30"/>
  <c r="Y199" i="30"/>
  <c r="R199" i="30"/>
  <c r="D6" i="21"/>
  <c r="U138" i="30"/>
  <c r="L6" i="21" s="1"/>
  <c r="AC138" i="30"/>
  <c r="T6" i="21" s="1"/>
  <c r="AG138" i="30"/>
  <c r="X6" i="21" s="1"/>
  <c r="E6" i="21"/>
  <c r="I6" i="21"/>
  <c r="V138" i="30"/>
  <c r="M6" i="21" s="1"/>
  <c r="Z138" i="30"/>
  <c r="Q6" i="21" s="1"/>
  <c r="AD138" i="30"/>
  <c r="U6" i="21" s="1"/>
  <c r="AH138" i="30"/>
  <c r="Y6" i="21" s="1"/>
  <c r="AL138" i="30"/>
  <c r="AC6" i="21" s="1"/>
  <c r="F6" i="21"/>
  <c r="J6" i="21"/>
  <c r="W138" i="30"/>
  <c r="N6" i="21" s="1"/>
  <c r="AA138" i="30"/>
  <c r="R6" i="21" s="1"/>
  <c r="AE138" i="30"/>
  <c r="V6" i="21" s="1"/>
  <c r="AI138" i="30"/>
  <c r="Z6" i="21" s="1"/>
  <c r="AM138" i="30"/>
  <c r="AD6" i="21" s="1"/>
  <c r="G6" i="21"/>
  <c r="T138" i="30"/>
  <c r="K6" i="21" s="1"/>
  <c r="X138" i="30"/>
  <c r="O6" i="21" s="1"/>
  <c r="AB138" i="30"/>
  <c r="S6" i="21" s="1"/>
  <c r="AF138" i="30"/>
  <c r="W6" i="21" s="1"/>
  <c r="AJ138" i="30"/>
  <c r="AA6" i="21" s="1"/>
  <c r="AN138" i="30"/>
  <c r="AE6" i="21" s="1"/>
  <c r="T34" i="38" l="1"/>
  <c r="AD43" i="30" s="1"/>
  <c r="U30" i="38"/>
  <c r="U31" i="38" s="1"/>
  <c r="V31" i="38" s="1"/>
  <c r="W31" i="38" s="1"/>
  <c r="X31" i="38" s="1"/>
  <c r="Y31" i="38" s="1"/>
  <c r="Z31" i="38" s="1"/>
  <c r="AA31" i="38" s="1"/>
  <c r="AB31" i="38" s="1"/>
  <c r="AC31" i="38" s="1"/>
  <c r="AD31" i="38" s="1"/>
  <c r="AB199" i="30"/>
  <c r="AC43" i="30"/>
  <c r="AC108" i="30"/>
  <c r="T2" i="26" s="1"/>
  <c r="O186" i="30"/>
  <c r="E2" i="17"/>
  <c r="G12" i="19"/>
  <c r="G18" i="19" s="1"/>
  <c r="G24" i="19" s="1"/>
  <c r="C4" i="21" s="1"/>
  <c r="G13" i="19"/>
  <c r="G19" i="19" s="1"/>
  <c r="G25" i="19" s="1"/>
  <c r="G15" i="19"/>
  <c r="G21" i="19" s="1"/>
  <c r="G27" i="19" s="1"/>
  <c r="G14" i="19"/>
  <c r="G20" i="19" s="1"/>
  <c r="G26" i="19" s="1"/>
  <c r="C5" i="21" s="1"/>
  <c r="AB15" i="19"/>
  <c r="AB21" i="19" s="1"/>
  <c r="AB27" i="19" s="1"/>
  <c r="AB12" i="19"/>
  <c r="AB18" i="19" s="1"/>
  <c r="AB24" i="19" s="1"/>
  <c r="X4" i="21" s="1"/>
  <c r="AB13" i="19"/>
  <c r="AB19" i="19" s="1"/>
  <c r="AB25" i="19" s="1"/>
  <c r="AB14" i="19"/>
  <c r="AB20" i="19" s="1"/>
  <c r="AB26" i="19" s="1"/>
  <c r="X5" i="21" s="1"/>
  <c r="Z15" i="19"/>
  <c r="Z21" i="19" s="1"/>
  <c r="Z27" i="19" s="1"/>
  <c r="Z13" i="19"/>
  <c r="Z19" i="19" s="1"/>
  <c r="Z25" i="19" s="1"/>
  <c r="Z12" i="19"/>
  <c r="Z18" i="19" s="1"/>
  <c r="Z24" i="19" s="1"/>
  <c r="V4" i="21" s="1"/>
  <c r="Z14" i="19"/>
  <c r="Z20" i="19" s="1"/>
  <c r="Z26" i="19" s="1"/>
  <c r="V5" i="21" s="1"/>
  <c r="AF12" i="19"/>
  <c r="AF18" i="19" s="1"/>
  <c r="AF24" i="19" s="1"/>
  <c r="AB4" i="21" s="1"/>
  <c r="AF15" i="19"/>
  <c r="AF21" i="19" s="1"/>
  <c r="AF27" i="19" s="1"/>
  <c r="AF13" i="19"/>
  <c r="AF19" i="19" s="1"/>
  <c r="AF25" i="19" s="1"/>
  <c r="AF14" i="19"/>
  <c r="AF20" i="19" s="1"/>
  <c r="AF26" i="19" s="1"/>
  <c r="AB5" i="21" s="1"/>
  <c r="AD12" i="19"/>
  <c r="AD18" i="19" s="1"/>
  <c r="AD24" i="19" s="1"/>
  <c r="Z4" i="21" s="1"/>
  <c r="AD15" i="19"/>
  <c r="AD21" i="19" s="1"/>
  <c r="AD27" i="19" s="1"/>
  <c r="AD14" i="19"/>
  <c r="AD20" i="19" s="1"/>
  <c r="AD26" i="19" s="1"/>
  <c r="Z5" i="21" s="1"/>
  <c r="AD13" i="19"/>
  <c r="AD19" i="19" s="1"/>
  <c r="AD25" i="19" s="1"/>
  <c r="T13" i="19"/>
  <c r="T19" i="19" s="1"/>
  <c r="T25" i="19" s="1"/>
  <c r="T15" i="19"/>
  <c r="T21" i="19" s="1"/>
  <c r="T27" i="19" s="1"/>
  <c r="T14" i="19"/>
  <c r="T20" i="19" s="1"/>
  <c r="T26" i="19" s="1"/>
  <c r="P5" i="21" s="1"/>
  <c r="T12" i="19"/>
  <c r="T18" i="19" s="1"/>
  <c r="T24" i="19" s="1"/>
  <c r="P4" i="21" s="1"/>
  <c r="R15" i="19"/>
  <c r="R21" i="19" s="1"/>
  <c r="R27" i="19" s="1"/>
  <c r="R12" i="19"/>
  <c r="R18" i="19" s="1"/>
  <c r="R24" i="19" s="1"/>
  <c r="N4" i="21" s="1"/>
  <c r="R13" i="19"/>
  <c r="R19" i="19" s="1"/>
  <c r="R25" i="19" s="1"/>
  <c r="R14" i="19"/>
  <c r="R20" i="19" s="1"/>
  <c r="R26" i="19" s="1"/>
  <c r="N5" i="21" s="1"/>
  <c r="Y138" i="30"/>
  <c r="P6" i="21" s="1"/>
  <c r="X12" i="19"/>
  <c r="X18" i="19" s="1"/>
  <c r="X24" i="19" s="1"/>
  <c r="T4" i="21" s="1"/>
  <c r="X13" i="19"/>
  <c r="X19" i="19" s="1"/>
  <c r="X25" i="19" s="1"/>
  <c r="X14" i="19"/>
  <c r="X20" i="19" s="1"/>
  <c r="X26" i="19" s="1"/>
  <c r="T5" i="21" s="1"/>
  <c r="X15" i="19"/>
  <c r="X21" i="19" s="1"/>
  <c r="X27" i="19" s="1"/>
  <c r="V13" i="19"/>
  <c r="V19" i="19" s="1"/>
  <c r="V25" i="19" s="1"/>
  <c r="V12" i="19"/>
  <c r="V18" i="19" s="1"/>
  <c r="V24" i="19" s="1"/>
  <c r="R4" i="21" s="1"/>
  <c r="V14" i="19"/>
  <c r="V20" i="19" s="1"/>
  <c r="V26" i="19" s="1"/>
  <c r="R5" i="21" s="1"/>
  <c r="V15" i="19"/>
  <c r="V21" i="19" s="1"/>
  <c r="V27" i="19" s="1"/>
  <c r="L13" i="19"/>
  <c r="L19" i="19" s="1"/>
  <c r="L25" i="19" s="1"/>
  <c r="L14" i="19"/>
  <c r="L20" i="19" s="1"/>
  <c r="L26" i="19" s="1"/>
  <c r="H5" i="21" s="1"/>
  <c r="L15" i="19"/>
  <c r="L21" i="19" s="1"/>
  <c r="L27" i="19" s="1"/>
  <c r="L12" i="19"/>
  <c r="L18" i="19" s="1"/>
  <c r="L24" i="19" s="1"/>
  <c r="H4" i="21" s="1"/>
  <c r="J15" i="19"/>
  <c r="J21" i="19" s="1"/>
  <c r="J27" i="19" s="1"/>
  <c r="J13" i="19"/>
  <c r="J19" i="19" s="1"/>
  <c r="J25" i="19" s="1"/>
  <c r="J12" i="19"/>
  <c r="J18" i="19" s="1"/>
  <c r="J24" i="19" s="1"/>
  <c r="F4" i="21" s="1"/>
  <c r="J14" i="19"/>
  <c r="J20" i="19" s="1"/>
  <c r="J26" i="19" s="1"/>
  <c r="F5" i="21" s="1"/>
  <c r="P12" i="19"/>
  <c r="P18" i="19" s="1"/>
  <c r="P24" i="19" s="1"/>
  <c r="L4" i="21" s="1"/>
  <c r="P14" i="19"/>
  <c r="P20" i="19" s="1"/>
  <c r="P26" i="19" s="1"/>
  <c r="L5" i="21" s="1"/>
  <c r="P15" i="19"/>
  <c r="P21" i="19" s="1"/>
  <c r="P27" i="19" s="1"/>
  <c r="P13" i="19"/>
  <c r="P19" i="19" s="1"/>
  <c r="P25" i="19" s="1"/>
  <c r="N13" i="19"/>
  <c r="N19" i="19" s="1"/>
  <c r="N25" i="19" s="1"/>
  <c r="N14" i="19"/>
  <c r="N20" i="19" s="1"/>
  <c r="N26" i="19" s="1"/>
  <c r="J5" i="21" s="1"/>
  <c r="N12" i="19"/>
  <c r="N18" i="19" s="1"/>
  <c r="N24" i="19" s="1"/>
  <c r="J4" i="21" s="1"/>
  <c r="N15" i="19"/>
  <c r="N21" i="19" s="1"/>
  <c r="N27" i="19" s="1"/>
  <c r="AI14" i="19"/>
  <c r="AI20" i="19" s="1"/>
  <c r="AI26" i="19" s="1"/>
  <c r="AE5" i="21" s="1"/>
  <c r="AI15" i="19"/>
  <c r="AI21" i="19" s="1"/>
  <c r="AI27" i="19" s="1"/>
  <c r="AI12" i="19"/>
  <c r="AI18" i="19" s="1"/>
  <c r="AI24" i="19" s="1"/>
  <c r="AE4" i="21" s="1"/>
  <c r="AI13" i="19"/>
  <c r="AI19" i="19" s="1"/>
  <c r="AI25" i="19" s="1"/>
  <c r="AG12" i="19"/>
  <c r="AG18" i="19" s="1"/>
  <c r="AG24" i="19" s="1"/>
  <c r="AC4" i="21" s="1"/>
  <c r="AG13" i="19"/>
  <c r="AG19" i="19" s="1"/>
  <c r="AG25" i="19" s="1"/>
  <c r="AG14" i="19"/>
  <c r="AG20" i="19" s="1"/>
  <c r="AG26" i="19" s="1"/>
  <c r="AC5" i="21" s="1"/>
  <c r="AG15" i="19"/>
  <c r="AG21" i="19" s="1"/>
  <c r="AG27" i="19" s="1"/>
  <c r="H6" i="21"/>
  <c r="H15" i="19"/>
  <c r="H21" i="19" s="1"/>
  <c r="H27" i="19" s="1"/>
  <c r="H12" i="19"/>
  <c r="H18" i="19" s="1"/>
  <c r="H24" i="19" s="1"/>
  <c r="D4" i="21" s="1"/>
  <c r="H13" i="19"/>
  <c r="H19" i="19" s="1"/>
  <c r="H25" i="19" s="1"/>
  <c r="H14" i="19"/>
  <c r="H20" i="19" s="1"/>
  <c r="H26" i="19" s="1"/>
  <c r="D5" i="21" s="1"/>
  <c r="AC12" i="19"/>
  <c r="AC18" i="19" s="1"/>
  <c r="AC24" i="19" s="1"/>
  <c r="Y4" i="21" s="1"/>
  <c r="AC13" i="19"/>
  <c r="AC19" i="19" s="1"/>
  <c r="AC25" i="19" s="1"/>
  <c r="AC15" i="19"/>
  <c r="AC21" i="19" s="1"/>
  <c r="AC27" i="19" s="1"/>
  <c r="AC14" i="19"/>
  <c r="AC20" i="19" s="1"/>
  <c r="AC26" i="19" s="1"/>
  <c r="Y5" i="21" s="1"/>
  <c r="AA14" i="19"/>
  <c r="AA20" i="19" s="1"/>
  <c r="AA26" i="19" s="1"/>
  <c r="W5" i="21" s="1"/>
  <c r="AA15" i="19"/>
  <c r="AA21" i="19" s="1"/>
  <c r="AA27" i="19" s="1"/>
  <c r="AA12" i="19"/>
  <c r="AA18" i="19" s="1"/>
  <c r="AA24" i="19" s="1"/>
  <c r="W4" i="21" s="1"/>
  <c r="AA13" i="19"/>
  <c r="AA19" i="19" s="1"/>
  <c r="AA25" i="19" s="1"/>
  <c r="Y14" i="19"/>
  <c r="Y20" i="19" s="1"/>
  <c r="Y26" i="19" s="1"/>
  <c r="U5" i="21" s="1"/>
  <c r="Y12" i="19"/>
  <c r="Y18" i="19" s="1"/>
  <c r="Y24" i="19" s="1"/>
  <c r="U4" i="21" s="1"/>
  <c r="Y13" i="19"/>
  <c r="Y19" i="19" s="1"/>
  <c r="Y25" i="19" s="1"/>
  <c r="Y15" i="19"/>
  <c r="Y21" i="19" s="1"/>
  <c r="Y27" i="19" s="1"/>
  <c r="AE13" i="19"/>
  <c r="AE19" i="19" s="1"/>
  <c r="AE25" i="19" s="1"/>
  <c r="AE12" i="19"/>
  <c r="AE18" i="19" s="1"/>
  <c r="AE24" i="19" s="1"/>
  <c r="AA4" i="21" s="1"/>
  <c r="AE14" i="19"/>
  <c r="AE20" i="19" s="1"/>
  <c r="AE26" i="19" s="1"/>
  <c r="AA5" i="21" s="1"/>
  <c r="AE15" i="19"/>
  <c r="AE21" i="19" s="1"/>
  <c r="AE27" i="19" s="1"/>
  <c r="U12" i="19"/>
  <c r="U18" i="19" s="1"/>
  <c r="U24" i="19" s="1"/>
  <c r="Q4" i="21" s="1"/>
  <c r="U13" i="19"/>
  <c r="U19" i="19" s="1"/>
  <c r="U25" i="19" s="1"/>
  <c r="U15" i="19"/>
  <c r="U21" i="19" s="1"/>
  <c r="U27" i="19" s="1"/>
  <c r="U14" i="19"/>
  <c r="U20" i="19" s="1"/>
  <c r="U26" i="19" s="1"/>
  <c r="Q5" i="21" s="1"/>
  <c r="S14" i="19"/>
  <c r="S20" i="19" s="1"/>
  <c r="S26" i="19" s="1"/>
  <c r="O5" i="21" s="1"/>
  <c r="S12" i="19"/>
  <c r="S18" i="19" s="1"/>
  <c r="S24" i="19" s="1"/>
  <c r="O4" i="21" s="1"/>
  <c r="S15" i="19"/>
  <c r="S21" i="19" s="1"/>
  <c r="S27" i="19" s="1"/>
  <c r="S13" i="19"/>
  <c r="S19" i="19" s="1"/>
  <c r="S25" i="19" s="1"/>
  <c r="Q14" i="19"/>
  <c r="Q20" i="19" s="1"/>
  <c r="Q26" i="19" s="1"/>
  <c r="M5" i="21" s="1"/>
  <c r="Q12" i="19"/>
  <c r="Q18" i="19" s="1"/>
  <c r="Q24" i="19" s="1"/>
  <c r="M4" i="21" s="1"/>
  <c r="Q13" i="19"/>
  <c r="Q19" i="19" s="1"/>
  <c r="Q25" i="19" s="1"/>
  <c r="Q15" i="19"/>
  <c r="Q21" i="19" s="1"/>
  <c r="Q27" i="19" s="1"/>
  <c r="W13" i="19"/>
  <c r="W19" i="19" s="1"/>
  <c r="W25" i="19" s="1"/>
  <c r="W12" i="19"/>
  <c r="W18" i="19" s="1"/>
  <c r="W24" i="19" s="1"/>
  <c r="S4" i="21" s="1"/>
  <c r="W14" i="19"/>
  <c r="W20" i="19" s="1"/>
  <c r="W26" i="19" s="1"/>
  <c r="S5" i="21" s="1"/>
  <c r="W15" i="19"/>
  <c r="W21" i="19" s="1"/>
  <c r="W27" i="19" s="1"/>
  <c r="M12" i="19"/>
  <c r="M18" i="19" s="1"/>
  <c r="M24" i="19" s="1"/>
  <c r="I4" i="21" s="1"/>
  <c r="M15" i="19"/>
  <c r="M21" i="19" s="1"/>
  <c r="M27" i="19" s="1"/>
  <c r="M13" i="19"/>
  <c r="M19" i="19" s="1"/>
  <c r="M25" i="19" s="1"/>
  <c r="M14" i="19"/>
  <c r="M20" i="19" s="1"/>
  <c r="M26" i="19" s="1"/>
  <c r="I5" i="21" s="1"/>
  <c r="K14" i="19"/>
  <c r="K20" i="19" s="1"/>
  <c r="K26" i="19" s="1"/>
  <c r="G5" i="21" s="1"/>
  <c r="K15" i="19"/>
  <c r="K21" i="19" s="1"/>
  <c r="K27" i="19" s="1"/>
  <c r="K12" i="19"/>
  <c r="K18" i="19" s="1"/>
  <c r="K24" i="19" s="1"/>
  <c r="G4" i="21" s="1"/>
  <c r="K13" i="19"/>
  <c r="K19" i="19" s="1"/>
  <c r="K25" i="19" s="1"/>
  <c r="I12" i="19"/>
  <c r="I18" i="19" s="1"/>
  <c r="I24" i="19" s="1"/>
  <c r="E4" i="21" s="1"/>
  <c r="I13" i="19"/>
  <c r="I19" i="19" s="1"/>
  <c r="I25" i="19" s="1"/>
  <c r="I14" i="19"/>
  <c r="I20" i="19" s="1"/>
  <c r="I26" i="19" s="1"/>
  <c r="E5" i="21" s="1"/>
  <c r="I15" i="19"/>
  <c r="I21" i="19" s="1"/>
  <c r="I27" i="19" s="1"/>
  <c r="C6" i="21"/>
  <c r="AK138" i="30"/>
  <c r="AB6" i="21" s="1"/>
  <c r="O13" i="19"/>
  <c r="O19" i="19" s="1"/>
  <c r="O25" i="19" s="1"/>
  <c r="O12" i="19"/>
  <c r="O18" i="19" s="1"/>
  <c r="O24" i="19" s="1"/>
  <c r="K4" i="21" s="1"/>
  <c r="O14" i="19"/>
  <c r="O20" i="19" s="1"/>
  <c r="O26" i="19" s="1"/>
  <c r="K5" i="21" s="1"/>
  <c r="O15" i="19"/>
  <c r="O21" i="19" s="1"/>
  <c r="O27" i="19" s="1"/>
  <c r="E12" i="19"/>
  <c r="E18" i="19" s="1"/>
  <c r="E24" i="19" s="1"/>
  <c r="E14" i="19"/>
  <c r="E20" i="19" s="1"/>
  <c r="E26" i="19" s="1"/>
  <c r="E13" i="19"/>
  <c r="E19" i="19" s="1"/>
  <c r="E25" i="19" s="1"/>
  <c r="E15" i="19"/>
  <c r="E21" i="19" s="1"/>
  <c r="E27" i="19" s="1"/>
  <c r="AH15" i="19"/>
  <c r="AH21" i="19" s="1"/>
  <c r="AH27" i="19" s="1"/>
  <c r="AH13" i="19"/>
  <c r="AH19" i="19" s="1"/>
  <c r="AH25" i="19" s="1"/>
  <c r="AH12" i="19"/>
  <c r="AH18" i="19" s="1"/>
  <c r="AH24" i="19" s="1"/>
  <c r="AD4" i="21" s="1"/>
  <c r="AH14" i="19"/>
  <c r="AH20" i="19" s="1"/>
  <c r="AH26" i="19" s="1"/>
  <c r="AD5" i="21" s="1"/>
  <c r="B6" i="21"/>
  <c r="F13" i="19"/>
  <c r="F19" i="19" s="1"/>
  <c r="F25" i="19" s="1"/>
  <c r="F12" i="19"/>
  <c r="F18" i="19" s="1"/>
  <c r="F24" i="19" s="1"/>
  <c r="B4" i="21" s="1"/>
  <c r="F14" i="19"/>
  <c r="F20" i="19" s="1"/>
  <c r="F26" i="19" s="1"/>
  <c r="B5" i="21" s="1"/>
  <c r="F15" i="19"/>
  <c r="F21" i="19" s="1"/>
  <c r="F27" i="19" s="1"/>
  <c r="U33" i="38" l="1"/>
  <c r="U35" i="38" s="1"/>
  <c r="AD108" i="30"/>
  <c r="U2" i="26" s="1"/>
  <c r="T2" i="12"/>
  <c r="AC199" i="30"/>
  <c r="U34" i="38"/>
  <c r="U2" i="12"/>
  <c r="V33" i="38"/>
  <c r="P186" i="30"/>
  <c r="F2" i="17"/>
  <c r="O202" i="30"/>
  <c r="AD199" i="30" l="1"/>
  <c r="V35" i="38"/>
  <c r="V34" i="38"/>
  <c r="AE43" i="30"/>
  <c r="AE108" i="30"/>
  <c r="V2" i="26" s="1"/>
  <c r="W33" i="38"/>
  <c r="Q186" i="30"/>
  <c r="G2" i="17"/>
  <c r="P202" i="30"/>
  <c r="W35" i="38" l="1"/>
  <c r="W34" i="38"/>
  <c r="V2" i="12"/>
  <c r="AE199" i="30"/>
  <c r="AF43" i="30"/>
  <c r="AF108" i="30"/>
  <c r="W2" i="26" s="1"/>
  <c r="X33" i="38"/>
  <c r="R186" i="30"/>
  <c r="H2" i="17"/>
  <c r="Q202" i="30"/>
  <c r="W2" i="12" l="1"/>
  <c r="AF199" i="30"/>
  <c r="AG108" i="30"/>
  <c r="X2" i="26" s="1"/>
  <c r="AG43" i="30"/>
  <c r="X35" i="38"/>
  <c r="X34" i="38"/>
  <c r="Y33" i="38"/>
  <c r="S186" i="30"/>
  <c r="I2" i="17"/>
  <c r="R202" i="30"/>
  <c r="AH108" i="30" l="1"/>
  <c r="Y2" i="26" s="1"/>
  <c r="AH43" i="30"/>
  <c r="Y35" i="38"/>
  <c r="Y34" i="38"/>
  <c r="X2" i="12"/>
  <c r="AG199" i="30"/>
  <c r="Z33" i="38"/>
  <c r="J2" i="17"/>
  <c r="S202" i="30"/>
  <c r="Z35" i="38" l="1"/>
  <c r="Z34" i="38"/>
  <c r="AI43" i="30"/>
  <c r="AI108" i="30"/>
  <c r="Z2" i="26" s="1"/>
  <c r="Y2" i="12"/>
  <c r="AH199" i="30"/>
  <c r="AA33" i="38"/>
  <c r="Z2" i="12" l="1"/>
  <c r="AI199" i="30"/>
  <c r="AA35" i="38"/>
  <c r="AA34" i="38"/>
  <c r="AJ108" i="30"/>
  <c r="AA2" i="26" s="1"/>
  <c r="AJ43" i="30"/>
  <c r="AB33" i="38"/>
  <c r="AA2" i="12" l="1"/>
  <c r="AJ199" i="30"/>
  <c r="AK108" i="30"/>
  <c r="AB2" i="26" s="1"/>
  <c r="AK43" i="30"/>
  <c r="AB35" i="38"/>
  <c r="AB34" i="38"/>
  <c r="AD33" i="38"/>
  <c r="AC33" i="38"/>
  <c r="AC35" i="38" l="1"/>
  <c r="AC34" i="38"/>
  <c r="AD35" i="38"/>
  <c r="AD34" i="38"/>
  <c r="AB2" i="12"/>
  <c r="AK199" i="30"/>
  <c r="AL43" i="30"/>
  <c r="AL108" i="30"/>
  <c r="AC2" i="26" s="1"/>
  <c r="AC2" i="12" l="1"/>
  <c r="AL199" i="30"/>
  <c r="AN43" i="30"/>
  <c r="AN108" i="30"/>
  <c r="AE2" i="26" s="1"/>
  <c r="AM43" i="30"/>
  <c r="AM108" i="30"/>
  <c r="AD2" i="26" s="1"/>
  <c r="AD2" i="12" l="1"/>
  <c r="AM199" i="30"/>
  <c r="AE2" i="12"/>
  <c r="AN199" i="30"/>
</calcChain>
</file>

<file path=xl/sharedStrings.xml><?xml version="1.0" encoding="utf-8"?>
<sst xmlns="http://schemas.openxmlformats.org/spreadsheetml/2006/main" count="2188" uniqueCount="716">
  <si>
    <t>Sources:</t>
  </si>
  <si>
    <t>5. Commercial Sector Key Indicators and Consumption</t>
  </si>
  <si>
    <t>(quadrillion Btu, unless otherwise noted)</t>
  </si>
  <si>
    <t/>
  </si>
  <si>
    <t xml:space="preserve"> Key Indicators and Consumption</t>
  </si>
  <si>
    <t>Key Indicators</t>
  </si>
  <si>
    <t xml:space="preserve"> Total Floorspace (billion square feet)</t>
  </si>
  <si>
    <t xml:space="preserve">   Surviving</t>
  </si>
  <si>
    <t xml:space="preserve">   New Additions</t>
  </si>
  <si>
    <t xml:space="preserve">     Total</t>
  </si>
  <si>
    <t xml:space="preserve"> Energy Consumption Intensity</t>
  </si>
  <si>
    <t xml:space="preserve"> (thousand Btu per square foot)</t>
  </si>
  <si>
    <t xml:space="preserve">   Delivered Energy Consumption</t>
  </si>
  <si>
    <t xml:space="preserve">   Ventilation</t>
  </si>
  <si>
    <t xml:space="preserve">   Cooking</t>
  </si>
  <si>
    <t xml:space="preserve">   Lighting</t>
  </si>
  <si>
    <t xml:space="preserve">   Refrigeration</t>
  </si>
  <si>
    <t xml:space="preserve">     Delivered Energy</t>
  </si>
  <si>
    <t xml:space="preserve"> Natural Gas</t>
  </si>
  <si>
    <t xml:space="preserve">   Other Uses 3/</t>
  </si>
  <si>
    <t xml:space="preserve"> Distillate Fuel Oil</t>
  </si>
  <si>
    <t xml:space="preserve">   Other Uses 4/</t>
  </si>
  <si>
    <t xml:space="preserve"> Marketed Renewables (biomass)</t>
  </si>
  <si>
    <t xml:space="preserve">   Other Uses 6/</t>
  </si>
  <si>
    <t>Electricity Related Losses</t>
  </si>
  <si>
    <t>Total Energy Consumption by End Use</t>
  </si>
  <si>
    <t xml:space="preserve">  Solar Thermal</t>
  </si>
  <si>
    <t xml:space="preserve">  Solar Photovoltaic</t>
  </si>
  <si>
    <t xml:space="preserve">  Wind</t>
  </si>
  <si>
    <t xml:space="preserve">    Total</t>
  </si>
  <si>
    <t>Heating Degree Days</t>
  </si>
  <si>
    <t xml:space="preserve">   New England</t>
  </si>
  <si>
    <t xml:space="preserve">   Middle Atlantic</t>
  </si>
  <si>
    <t xml:space="preserve">   East North Central</t>
  </si>
  <si>
    <t xml:space="preserve">   West North Central</t>
  </si>
  <si>
    <t xml:space="preserve">   South Atlantic</t>
  </si>
  <si>
    <t xml:space="preserve">   East South Central</t>
  </si>
  <si>
    <t xml:space="preserve">   West South Central</t>
  </si>
  <si>
    <t xml:space="preserve">   Mountain</t>
  </si>
  <si>
    <t xml:space="preserve">   Pacific</t>
  </si>
  <si>
    <t xml:space="preserve">      United States</t>
  </si>
  <si>
    <t>Cooling Degree Days</t>
  </si>
  <si>
    <t>escalators, off-road electric vehicles, laboratory fume hoods, laundry equipment, coffee brewers, and water services.</t>
  </si>
  <si>
    <t>performed in commercial buildings.</t>
  </si>
  <si>
    <t>4. Residential Sector Key Indicators and Consumption</t>
  </si>
  <si>
    <t xml:space="preserve"> Households (millions)</t>
  </si>
  <si>
    <t xml:space="preserve">   Single-Family</t>
  </si>
  <si>
    <t xml:space="preserve">   Multifamily</t>
  </si>
  <si>
    <t xml:space="preserve">   Mobile Homes</t>
  </si>
  <si>
    <t xml:space="preserve"> Average House Square Footage</t>
  </si>
  <si>
    <t xml:space="preserve"> Energy Intensity</t>
  </si>
  <si>
    <t xml:space="preserve"> (million Btu per household)</t>
  </si>
  <si>
    <t xml:space="preserve">   Space Heating</t>
  </si>
  <si>
    <t xml:space="preserve">   Space Cooling</t>
  </si>
  <si>
    <t xml:space="preserve">   Water Heating</t>
  </si>
  <si>
    <t xml:space="preserve">   Clothes Dryers</t>
  </si>
  <si>
    <t xml:space="preserve">   Freezers</t>
  </si>
  <si>
    <t xml:space="preserve">   Furnace Fans and Boiler Circulation Pumps</t>
  </si>
  <si>
    <t xml:space="preserve">   Other Uses 5/</t>
  </si>
  <si>
    <t xml:space="preserve"> Propane</t>
  </si>
  <si>
    <t xml:space="preserve"> Space Heating</t>
  </si>
  <si>
    <t xml:space="preserve"> Space Cooling</t>
  </si>
  <si>
    <t xml:space="preserve"> Water Heating</t>
  </si>
  <si>
    <t xml:space="preserve"> Refrigeration</t>
  </si>
  <si>
    <t xml:space="preserve"> Cooking</t>
  </si>
  <si>
    <t xml:space="preserve"> Clothes Dryers</t>
  </si>
  <si>
    <t xml:space="preserve"> Freezers</t>
  </si>
  <si>
    <t xml:space="preserve"> Lighting</t>
  </si>
  <si>
    <t xml:space="preserve"> Furnace Fans and Boiler Circulation Pumps</t>
  </si>
  <si>
    <t xml:space="preserve">  Geothermal Heat Pumps</t>
  </si>
  <si>
    <t xml:space="preserve">  Solar Hot Water Heating</t>
  </si>
  <si>
    <t>transportation sector.</t>
  </si>
  <si>
    <t>U.S. Energy Information Administration</t>
  </si>
  <si>
    <t>Table 4</t>
  </si>
  <si>
    <t>Table 5</t>
  </si>
  <si>
    <t>Year</t>
  </si>
  <si>
    <t>electricity (BTU)</t>
  </si>
  <si>
    <t>coal (BTU)</t>
  </si>
  <si>
    <t>natural gas (BTU)</t>
  </si>
  <si>
    <t>petroleum diesel (BTU)</t>
  </si>
  <si>
    <t>BCEU BAU Components Energy Use</t>
  </si>
  <si>
    <t>heat (BTU)</t>
  </si>
  <si>
    <t>Commercial (except heat)</t>
  </si>
  <si>
    <t>heat</t>
  </si>
  <si>
    <t>Residential (except heat)</t>
  </si>
  <si>
    <t>Euroheat &amp; Power</t>
  </si>
  <si>
    <t>Notes:</t>
  </si>
  <si>
    <t>residential and commercial buildings.  Most district heating systems in the U.S.</t>
  </si>
  <si>
    <t>either supply universities, hospitals, or downtowns, all of which are dominated</t>
  </si>
  <si>
    <t>by commercial rather than residential buildings.  Accordingly, we assume all</t>
  </si>
  <si>
    <t>heat demand is commercial, and we scale 2011 heat demand up at the same</t>
  </si>
  <si>
    <t>rate as overall energy demand for heating purposes.</t>
  </si>
  <si>
    <t>2011 District Heat sales</t>
  </si>
  <si>
    <t>TJ</t>
  </si>
  <si>
    <t>BTU per TJ</t>
  </si>
  <si>
    <t>BTU/TJ</t>
  </si>
  <si>
    <t>BTU</t>
  </si>
  <si>
    <t>Since all of the energy use in Table 5 appears to be assigned to particular fuels</t>
  </si>
  <si>
    <t>or electricity, we assume that heat consumption is additional to the quantities</t>
  </si>
  <si>
    <t>specified in Table 5.  We assign all of it to the "heating" building component, although</t>
  </si>
  <si>
    <t>in reality, some might be used for tasks such as sterilization of hospital equipment.</t>
  </si>
  <si>
    <t>Notes on Coal</t>
  </si>
  <si>
    <t>The AEO tables do not include a breakdown of coal or where it is used.</t>
  </si>
  <si>
    <t>Table 5 (commercial buildings), footnote 5 indicates that "other fuels" includes</t>
  </si>
  <si>
    <t>coal (as well as residual fuel oil, propane, motor gasoline, and kerosene).</t>
  </si>
  <si>
    <t>Coal is only used in commercial buildings.</t>
  </si>
  <si>
    <t>Coal is only used for "other components" (not heating, lighting, etc.)</t>
  </si>
  <si>
    <t>Coal composes the following fraction of "other fuels":</t>
  </si>
  <si>
    <t>Notes on Heat</t>
  </si>
  <si>
    <t>(district heat).  We have another source that gives us overall demand for heat</t>
  </si>
  <si>
    <t>in 2011, but we don't have future projections, nor a breakdown between</t>
  </si>
  <si>
    <t>Notes on Component Categorization</t>
  </si>
  <si>
    <t>Water heaters are categorized as appliances, not as part of the "heating"</t>
  </si>
  <si>
    <t>component.  The "heating" component refers to heating of air and is affected by</t>
  </si>
  <si>
    <t>the building envelope, whereas appliances are not affected by envelope.</t>
  </si>
  <si>
    <t>The two plug load categories ("televisions and related equipment" and</t>
  </si>
  <si>
    <t>"computers and related equipment" in Table 4, "office equipment (PC)" and</t>
  </si>
  <si>
    <t>"other component" category, not to appliances.</t>
  </si>
  <si>
    <t>office equipment (non-PC)" in Table 5) are assigned to the</t>
  </si>
  <si>
    <t>escalators, off-road electric vehicles, laboratory fume hoods, laundry equipment, coffee brewers, water services, emergency generators,</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</si>
  <si>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</si>
  <si>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</si>
  <si>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</si>
  <si>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</si>
  <si>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</si>
  <si>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</si>
  <si>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</si>
  <si>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</si>
  <si>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</si>
  <si>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</si>
  <si>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</si>
  <si>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</si>
  <si>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</si>
  <si>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</si>
  <si>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</si>
  <si>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</si>
  <si>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</si>
  <si>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Marine</t>
  </si>
  <si>
    <t>Q</t>
  </si>
  <si>
    <t>1950 to 1959</t>
  </si>
  <si>
    <t>1960 to 1969</t>
  </si>
  <si>
    <t>1970 to 1979</t>
  </si>
  <si>
    <t>1980 to 1989</t>
  </si>
  <si>
    <t>1990 to 1999</t>
  </si>
  <si>
    <t>2000 to 2009</t>
  </si>
  <si>
    <t>N</t>
  </si>
  <si>
    <t>Brick</t>
  </si>
  <si>
    <t>Wood</t>
  </si>
  <si>
    <t>Stucco</t>
  </si>
  <si>
    <t>Stone</t>
  </si>
  <si>
    <t>Metal</t>
  </si>
  <si>
    <t>Basement</t>
  </si>
  <si>
    <t>1 or 2</t>
  </si>
  <si>
    <t>Yes</t>
  </si>
  <si>
    <t>No</t>
  </si>
  <si>
    <t>Never</t>
  </si>
  <si>
    <t>Urban vs. Rural Residential Households</t>
  </si>
  <si>
    <t>Energy Information Administration</t>
  </si>
  <si>
    <t>Residential Energy Consumption Survey (RECS)</t>
  </si>
  <si>
    <t>Table HC2.1</t>
  </si>
  <si>
    <t>biomass (BTU)</t>
  </si>
  <si>
    <t>Release Date</t>
  </si>
  <si>
    <t>Datekey</t>
  </si>
  <si>
    <t>Scenario</t>
  </si>
  <si>
    <t>Report</t>
  </si>
  <si>
    <t>Statistics Overview: Country by Country 2013</t>
  </si>
  <si>
    <t>http://www.euroheat.org/wp-content/uploads/2016/03/2013-Country-by-country-Statistics-Overview.pdf</t>
  </si>
  <si>
    <t>Row "Total District Heat sales 2011," Column "USA"</t>
  </si>
  <si>
    <t>scale it by the rate of overall energy demand for heating in commercial buildings.</t>
  </si>
  <si>
    <t xml:space="preserve">   Computing</t>
  </si>
  <si>
    <t xml:space="preserve">   Office Equipment</t>
  </si>
  <si>
    <t>Number of housing units (million)</t>
  </si>
  <si>
    <t>Housing unit type</t>
  </si>
  <si>
    <t>Single-family detached</t>
  </si>
  <si>
    <t>Single-family attached</t>
  </si>
  <si>
    <t>Mobile home</t>
  </si>
  <si>
    <t>All homes</t>
  </si>
  <si>
    <t>Census region and division</t>
  </si>
  <si>
    <t>Urbanized area</t>
  </si>
  <si>
    <t>Urban cluster</t>
  </si>
  <si>
    <t>Very cold/Cold</t>
  </si>
  <si>
    <t>Mixed-humid</t>
  </si>
  <si>
    <t>Mixed-dry/Hot-dry</t>
  </si>
  <si>
    <t>Hot-humid</t>
  </si>
  <si>
    <t>Year of construction</t>
  </si>
  <si>
    <t>Before 1950</t>
  </si>
  <si>
    <t>2010 to 2015</t>
  </si>
  <si>
    <t>Number of stories</t>
  </si>
  <si>
    <t>Not asked (apartments and mobile homes)</t>
  </si>
  <si>
    <t>Major outside wall construction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</si>
  <si>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</si>
  <si>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</si>
  <si>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</si>
  <si>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</si>
  <si>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</si>
  <si>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</si>
  <si>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</si>
  <si>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</si>
  <si>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</si>
  <si>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</si>
  <si>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</si>
  <si>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</si>
  <si>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</si>
  <si>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</si>
  <si>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</si>
  <si>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</si>
  <si>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</si>
  <si>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</si>
  <si>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</si>
  <si>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</si>
  <si>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</si>
  <si>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</si>
  <si>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</si>
  <si>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</si>
  <si>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</si>
  <si>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</si>
  <si>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</si>
  <si>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</si>
  <si>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</si>
  <si>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</si>
  <si>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Home is too drafty during the winter</t>
  </si>
  <si>
    <t>Some of the time</t>
  </si>
  <si>
    <t>Most of the time</t>
  </si>
  <si>
    <t>All of the time</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</si>
  <si>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</si>
  <si>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</si>
  <si>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</si>
  <si>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</si>
  <si>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</si>
  <si>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</si>
  <si>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</si>
  <si>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</si>
  <si>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</si>
  <si>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</si>
  <si>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</si>
  <si>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</si>
  <si>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</si>
  <si>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</si>
  <si>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</si>
  <si>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</si>
  <si>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</si>
  <si>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</si>
  <si>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Don't know</t>
  </si>
  <si>
    <t>Electricity meter is a smart meter</t>
  </si>
  <si>
    <t>Park a car within 20 feet of electrical outlet</t>
  </si>
  <si>
    <t>Natural gas available in neighborhood</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</si>
  <si>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</si>
  <si>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</si>
  <si>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</si>
  <si>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</si>
  <si>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</si>
  <si>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</si>
  <si>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</si>
  <si>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</si>
  <si>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</si>
  <si>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</si>
  <si>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</si>
  <si>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</si>
  <si>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</si>
  <si>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</si>
  <si>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</si>
  <si>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</si>
  <si>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</si>
  <si>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</si>
  <si>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</si>
  <si>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</si>
  <si>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</si>
  <si>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t>Survey.</t>
  </si>
  <si>
    <t>kerosene (BTU)</t>
  </si>
  <si>
    <t>heavy or residual fuel oil (BTU)</t>
  </si>
  <si>
    <t>LPG propane or butane (BTU)</t>
  </si>
  <si>
    <t>hydrogen (BTU)</t>
  </si>
  <si>
    <t>Accordingly, we make the following assumptions based on comparing emissions</t>
  </si>
  <si>
    <t>Remainng "other fuels" are LPG/propane/butane</t>
  </si>
  <si>
    <t xml:space="preserve">   Other Uses 8/</t>
  </si>
  <si>
    <t>heaters, spa heaters, and backup electricity generators not listed above.  Electric vehicles are included in the transportation sector.</t>
  </si>
  <si>
    <t>combined heat and power in commercial buildings, manufacturing performed in commercial buildings, and cooking (distillate).  Also</t>
  </si>
  <si>
    <t>includes residual fuel oil, propane, coal, motor gasoline, kerosene, and marketed renewable fuels (biomass).</t>
  </si>
  <si>
    <t>BCEU-urban-residential-heating</t>
  </si>
  <si>
    <t>BCEU-urban-residential-cooling</t>
  </si>
  <si>
    <t>BCEU-urban-residential-lighting</t>
  </si>
  <si>
    <t>BCEU-urban-residential-appl</t>
  </si>
  <si>
    <t>BCEU-urban-residential-other</t>
  </si>
  <si>
    <t>BCEU-rural-residential-heating</t>
  </si>
  <si>
    <t>BCEU-rural-residential-cooling</t>
  </si>
  <si>
    <t>BCEU-rural-residential-lighting</t>
  </si>
  <si>
    <t>BCEU-rural-residential-appl</t>
  </si>
  <si>
    <t>BCEU-rural-residential-other</t>
  </si>
  <si>
    <t>BCEU-commercial-heating</t>
  </si>
  <si>
    <t>BCEU-commercial-cooling</t>
  </si>
  <si>
    <t>BCEU-commercial-lighting</t>
  </si>
  <si>
    <t>BCEU-commercial-appl</t>
  </si>
  <si>
    <t>BCEU-commercial-other</t>
  </si>
  <si>
    <t>RKI000</t>
  </si>
  <si>
    <t>RKI000:ba_Single-Family</t>
  </si>
  <si>
    <t>RKI000:ba_Multifamily</t>
  </si>
  <si>
    <t>RKI000:ba_MobileHomes</t>
  </si>
  <si>
    <t>RKI000:ba_Total</t>
  </si>
  <si>
    <t>RKI000:ca_AverageHouseS</t>
  </si>
  <si>
    <t>RKI000:da_DeliveredEner</t>
  </si>
  <si>
    <t>RKI000:da_TotalEnergyCo</t>
  </si>
  <si>
    <t>RKI000:ea_DeliveredEner</t>
  </si>
  <si>
    <t>RKI000:ea_TotalEnergyCo</t>
  </si>
  <si>
    <t>RKI000:fa_SpaceHeating</t>
  </si>
  <si>
    <t>RKI000:fa_SpaceCooling</t>
  </si>
  <si>
    <t>RKI000:fa_WaterHeating</t>
  </si>
  <si>
    <t>RKI000:fa_Refrigeration</t>
  </si>
  <si>
    <t>RKI000:fa_Cooking</t>
  </si>
  <si>
    <t>RKI000:fa_ClothesDryers</t>
  </si>
  <si>
    <t>RKI000:fa_Freezers</t>
  </si>
  <si>
    <t>RKI000:fa_Lighting</t>
  </si>
  <si>
    <t>RKI000:fa_ClothesWasher</t>
  </si>
  <si>
    <t>RKI000:fa_Dishwashers</t>
  </si>
  <si>
    <t>RKI000:fa_ColorTelevisi</t>
  </si>
  <si>
    <t>RKI000:fa_PersonalCompu</t>
  </si>
  <si>
    <t>RKI000:fa_FurnaceFans</t>
  </si>
  <si>
    <t>RKI000:fa_OtherUses</t>
  </si>
  <si>
    <t>RKI000:fa_DeliveredEner</t>
  </si>
  <si>
    <t>RKI000:ga_SpaceHeating</t>
  </si>
  <si>
    <t>RKI000:ga_SpaceCooling</t>
  </si>
  <si>
    <t>RKI000:ga_WaterHeating</t>
  </si>
  <si>
    <t>RKI000:ga_Cooking</t>
  </si>
  <si>
    <t>RKI000:ga_ClothesDryers</t>
  </si>
  <si>
    <t>RKI000:ga_OtherNatGas</t>
  </si>
  <si>
    <t>RKI000:ga_DeliveredEner</t>
  </si>
  <si>
    <t>RKI000:ha_SpaceHeating</t>
  </si>
  <si>
    <t>RKI000:ha_WaterHeating</t>
  </si>
  <si>
    <t>RKI000:Other_ha_ha</t>
  </si>
  <si>
    <t>RKI000:ha_DeliveredEner</t>
  </si>
  <si>
    <t>RKI000:ia_SpaceHeating</t>
  </si>
  <si>
    <t>RKI000:ia_WaterHeating</t>
  </si>
  <si>
    <t>RKI000:ia_Cooking</t>
  </si>
  <si>
    <t>RKI000:ia_OtherUses</t>
  </si>
  <si>
    <t>RKI000:ia_DeliveredEner</t>
  </si>
  <si>
    <t>RKI000:ja_MarketedRenew</t>
  </si>
  <si>
    <t>RKI000:ka_SpaceHeating</t>
  </si>
  <si>
    <t>RKI000:ka_SpaceCooling</t>
  </si>
  <si>
    <t>RKI000:ka_WaterHeating</t>
  </si>
  <si>
    <t>RKI000:ka_Refrigeration</t>
  </si>
  <si>
    <t>RKI000:ka_Cooking</t>
  </si>
  <si>
    <t>RKI000:ka_ClothesDryers</t>
  </si>
  <si>
    <t>RKI000:ka_Freezers</t>
  </si>
  <si>
    <t>RKI000:ka_Lighting</t>
  </si>
  <si>
    <t>RKI000:ka_ClothesWasher</t>
  </si>
  <si>
    <t>RKI000:ka_Dishwashers</t>
  </si>
  <si>
    <t>RKI000:ka_ColorTelevisi</t>
  </si>
  <si>
    <t>RKI000:ka_PersonalCompu</t>
  </si>
  <si>
    <t>RKI000:ka_FurnaceFans</t>
  </si>
  <si>
    <t>RKI000:ka_OtherUses</t>
  </si>
  <si>
    <t>RKI000:ka_DeliveredEner</t>
  </si>
  <si>
    <t>RKI000:la_ElectricityRe</t>
  </si>
  <si>
    <t>RKI000:ma_SpaceHeating</t>
  </si>
  <si>
    <t>RKI000:ma_SpaceCooling</t>
  </si>
  <si>
    <t>RKI000:ma_WaterHeating</t>
  </si>
  <si>
    <t>RKI000:ma_Refrigeration</t>
  </si>
  <si>
    <t>RKI000:ma_Cooking</t>
  </si>
  <si>
    <t>RKI000:ma_ClothesDryers</t>
  </si>
  <si>
    <t>RKI000:ma_Freezers</t>
  </si>
  <si>
    <t>RKI000:ma_Lighting</t>
  </si>
  <si>
    <t>RKI000:ma_ClothesWasher</t>
  </si>
  <si>
    <t>RKI000:ma_Dishwashers</t>
  </si>
  <si>
    <t>RKI000:ma_ColorTelevisi</t>
  </si>
  <si>
    <t>RKI000:ma_PersonalCompu</t>
  </si>
  <si>
    <t>RKI000:ma_FurnaceFans</t>
  </si>
  <si>
    <t>RKI000:ma_OtherUses</t>
  </si>
  <si>
    <t>RKI000:ma_Total</t>
  </si>
  <si>
    <t>RKI000:na_GeothermalHea</t>
  </si>
  <si>
    <t>RKI000:na_SolarHotWater</t>
  </si>
  <si>
    <t>RKI000:na_SolarPhotovol</t>
  </si>
  <si>
    <t>RKI000:na_WindHuffPuff</t>
  </si>
  <si>
    <t>RKI000:na_Total</t>
  </si>
  <si>
    <t>RKI000:hdd_NewEngland</t>
  </si>
  <si>
    <t>RKI000:hdd_MiddleAtlant</t>
  </si>
  <si>
    <t>RKI000:hdd_EastNorthCen</t>
  </si>
  <si>
    <t>RKI000:hdd_WestNorthCen</t>
  </si>
  <si>
    <t>RKI000:hdd_SouthAtlantc</t>
  </si>
  <si>
    <t>RKI000:hdd_EastSouthCen</t>
  </si>
  <si>
    <t>RKI000:hdd_WestSouthCen</t>
  </si>
  <si>
    <t>RKI000:hdd_Mountain</t>
  </si>
  <si>
    <t>RKI000:hdd_Pacific</t>
  </si>
  <si>
    <t>RKI000:hdd_UnitedStates</t>
  </si>
  <si>
    <t>RKI000:cdd_NewEngland</t>
  </si>
  <si>
    <t>RKI000:cdd_MiddleAtlant</t>
  </si>
  <si>
    <t>RKI000:cdd_EastNorthCen</t>
  </si>
  <si>
    <t>RKI000:cdd_WestNorthCen</t>
  </si>
  <si>
    <t>RKI000:cdd_SouthAtlantc</t>
  </si>
  <si>
    <t>RKI000:cdd_EastSouthCen</t>
  </si>
  <si>
    <t>RKI000:cdd_WestSouthCen</t>
  </si>
  <si>
    <t>RKI000:cdd_Mountain</t>
  </si>
  <si>
    <t>RKI000:cdd_Pacific</t>
  </si>
  <si>
    <t>RKI000:cdd_UnitedStates</t>
  </si>
  <si>
    <t>CKI000</t>
  </si>
  <si>
    <t>CKI000:da_Surviving</t>
  </si>
  <si>
    <t>CKI000:da_NewAdditions</t>
  </si>
  <si>
    <t>CKI000:da_Total</t>
  </si>
  <si>
    <t>CKI000:ea_DeliveredEner</t>
  </si>
  <si>
    <t>CKI000:ea_ElectricityRe</t>
  </si>
  <si>
    <t>CKI000:ga_SpaceHeating</t>
  </si>
  <si>
    <t>CKI000:ga_SpaceCooling</t>
  </si>
  <si>
    <t>CKI000:ga_WaterHeating</t>
  </si>
  <si>
    <t>CKI000:ga_Ventilation</t>
  </si>
  <si>
    <t>CKI000:ga_Cooking</t>
  </si>
  <si>
    <t>CKI000:ga_Lighting</t>
  </si>
  <si>
    <t>CKI000:ga_Refrigeration</t>
  </si>
  <si>
    <t>CKI000:ga_OfficeEquipme</t>
  </si>
  <si>
    <t>CKI000:ha_OfficeEquipme</t>
  </si>
  <si>
    <t>CKI000:ha_OtherUses</t>
  </si>
  <si>
    <t>CKI000:ia_SpaceHeating</t>
  </si>
  <si>
    <t>CKI000:ia_SpaceCooling</t>
  </si>
  <si>
    <t>CKI000:ia_WaterHeating</t>
  </si>
  <si>
    <t>CKI000:ia_Cooking</t>
  </si>
  <si>
    <t>CKI000:ia_OtherUses</t>
  </si>
  <si>
    <t>CKI000:ia_DeliveredEner</t>
  </si>
  <si>
    <t>CKI000:ja_SpaceHeating</t>
  </si>
  <si>
    <t>CKI000:ja_WaterHeating</t>
  </si>
  <si>
    <t>CKI000:ja_OtherUses</t>
  </si>
  <si>
    <t>CKI000:ja_DeliveredEner</t>
  </si>
  <si>
    <t>CKI000:ka_MarketedRenew</t>
  </si>
  <si>
    <t>CKI000:ka_OtherFuels</t>
  </si>
  <si>
    <t>CKI000:la_SpaceHeating</t>
  </si>
  <si>
    <t>CKI000:la_SpaceCooling</t>
  </si>
  <si>
    <t>CKI000:la_WaterHeating</t>
  </si>
  <si>
    <t>CKI000:la_Ventilation</t>
  </si>
  <si>
    <t>CKI000:la_Cooking</t>
  </si>
  <si>
    <t>CKI000:la_Lighting</t>
  </si>
  <si>
    <t>CKI000:la_Refrigeration</t>
  </si>
  <si>
    <t>CKI000:la_OfficeEquipme</t>
  </si>
  <si>
    <t>CKI000:ma_OfficeEquipme</t>
  </si>
  <si>
    <t>CKI000:ma_OtherUses</t>
  </si>
  <si>
    <t>CKI000:ma_DeliveredEner</t>
  </si>
  <si>
    <t>CKI000:na_ElectricityRe</t>
  </si>
  <si>
    <t>CKI000:oa_SpaceHeating</t>
  </si>
  <si>
    <t>CKI000:oa_SpaceCooling</t>
  </si>
  <si>
    <t>CKI000:oa_WaterHeating</t>
  </si>
  <si>
    <t>CKI000:oa_Ventilation</t>
  </si>
  <si>
    <t>CKI000:oa_Cooking</t>
  </si>
  <si>
    <t>CKI000:oa_Lighting</t>
  </si>
  <si>
    <t>CKI000:oa_Refrigeration</t>
  </si>
  <si>
    <t>CKI000:oa_OfficeEquipme</t>
  </si>
  <si>
    <t>CKI000:pa_OfficeEquipme</t>
  </si>
  <si>
    <t>CKI000:pa_OtherUses</t>
  </si>
  <si>
    <t>CKI000:pa_Total</t>
  </si>
  <si>
    <t>CKI000:qa_SolarThermal</t>
  </si>
  <si>
    <t>CKI000:qa_SolarPhotovol</t>
  </si>
  <si>
    <t>CKI000:qa_EKnowitzWindy</t>
  </si>
  <si>
    <t>CKI000:qa_TotalSolar</t>
  </si>
  <si>
    <t>CKI000:hdd_NewEngland</t>
  </si>
  <si>
    <t>CKI000:hdd_MiddleAtlant</t>
  </si>
  <si>
    <t>CKI000:hdd_EastNorthCen</t>
  </si>
  <si>
    <t>CKI000:hdd_WestNorthCen</t>
  </si>
  <si>
    <t>CKI000:hdd_SouthAtlantc</t>
  </si>
  <si>
    <t>CKI000:hdd_EastSouthCen</t>
  </si>
  <si>
    <t>CKI000:hdd_WestSouthCen</t>
  </si>
  <si>
    <t>CKI000:hdd_Mountain</t>
  </si>
  <si>
    <t>CKI000:hdd_Pacific</t>
  </si>
  <si>
    <t>CKI000:hdd_UnitedStates</t>
  </si>
  <si>
    <t>CKI000:cdd_NewEngland</t>
  </si>
  <si>
    <t>CKI000:cdd_MiddleAtlant</t>
  </si>
  <si>
    <t>CKI000:cdd_EastNorthCen</t>
  </si>
  <si>
    <t>CKI000:cdd_WestNorthCen</t>
  </si>
  <si>
    <t>CKI000:cdd_SouthAtlantc</t>
  </si>
  <si>
    <t>CKI000:cdd_EastSouthCen</t>
  </si>
  <si>
    <t>CKI000:cdd_WestSouthCen</t>
  </si>
  <si>
    <t>CKI000:cdd_Mountain</t>
  </si>
  <si>
    <t>CKI000:cdd_Pacific</t>
  </si>
  <si>
    <t>CKI000:cdd_UnitedStates</t>
  </si>
  <si>
    <t>Quadrillion</t>
  </si>
  <si>
    <t>Note on Envelope</t>
  </si>
  <si>
    <t>Envelope does not use energy itself, so it must always have zero in this variable.  We export</t>
  </si>
  <si>
    <t>only one envelope CSV file, which is read by all building types.  (We need to export a CSV</t>
  </si>
  <si>
    <t>file for envelope, instead of hard-coding the zero value in Vensim, because Vensim's VDF2TAB</t>
  </si>
  <si>
    <t>export function inserts extra "Time" rows for variables of mixed type - data for some</t>
  </si>
  <si>
    <t>subscript elements, constand for others - and we wish to avoid extra time rows when</t>
  </si>
  <si>
    <t>VDF2TAB is used on BCEU BAU Components Energy Use.)</t>
  </si>
  <si>
    <t xml:space="preserve">   Gross End-use Consumption 1/</t>
  </si>
  <si>
    <t>Energy Consumption by Fuel</t>
  </si>
  <si>
    <t xml:space="preserve"> Electricity 1/</t>
  </si>
  <si>
    <t xml:space="preserve">   Clothes Washers 2/</t>
  </si>
  <si>
    <t xml:space="preserve">   Dishwashers 2/</t>
  </si>
  <si>
    <t xml:space="preserve">   Televisions and Related Equipment 3/</t>
  </si>
  <si>
    <t xml:space="preserve">   Computers and Related Equipment 4/</t>
  </si>
  <si>
    <t xml:space="preserve">     Electricity Subtotal</t>
  </si>
  <si>
    <t>RKI000:fa_OwnGeneration</t>
  </si>
  <si>
    <t xml:space="preserve">   Onsite Generation for Own Use</t>
  </si>
  <si>
    <t>RKI000:fa_PurchasedElec</t>
  </si>
  <si>
    <t xml:space="preserve">     Purchased Electricity</t>
  </si>
  <si>
    <t xml:space="preserve"> Distillate Fuel Oil 7/</t>
  </si>
  <si>
    <t xml:space="preserve">   Other Uses 9/</t>
  </si>
  <si>
    <t xml:space="preserve"> Marketed Renewables (wood) 10/</t>
  </si>
  <si>
    <t>Energy Consumption by End Use 1/</t>
  </si>
  <si>
    <t xml:space="preserve"> Clothes Washers 2/</t>
  </si>
  <si>
    <t xml:space="preserve"> Dishwashers 2/</t>
  </si>
  <si>
    <t xml:space="preserve"> Televisions and Related Equipment 3/</t>
  </si>
  <si>
    <t xml:space="preserve"> Computers and Related Equipment 4/</t>
  </si>
  <si>
    <t xml:space="preserve"> Other Uses 11/</t>
  </si>
  <si>
    <t>RKI000:ka_GrsEndUseCons</t>
  </si>
  <si>
    <t xml:space="preserve">    Gross End-use Consumption</t>
  </si>
  <si>
    <t>RKI000:ka_OwnGeneration</t>
  </si>
  <si>
    <t xml:space="preserve"> Onsite Generation for Own Use</t>
  </si>
  <si>
    <t xml:space="preserve">    Delivered Energy</t>
  </si>
  <si>
    <t>Total Energy Consumption by End Use 1/</t>
  </si>
  <si>
    <t xml:space="preserve">   Total Gross End-use Consumption</t>
  </si>
  <si>
    <t>RKI000:ma_OwnGeneration</t>
  </si>
  <si>
    <t xml:space="preserve"> Generation for Own Use</t>
  </si>
  <si>
    <t>RKI000:ma_TtllOwnUseGen</t>
  </si>
  <si>
    <t>Total Net Own-use Generation</t>
  </si>
  <si>
    <t>Nonmarketed Renewables 12/</t>
  </si>
  <si>
    <t>1/ Unless otherwise specified, energy consumption by end use includes all electricity consumed for that end use,</t>
  </si>
  <si>
    <t>including purchased electricity and onsite generation for own use.</t>
  </si>
  <si>
    <t>2/ Does not include water heating portion of load.</t>
  </si>
  <si>
    <t>4/ Includes desktop and laptop computers, monitors, and networking equipment.</t>
  </si>
  <si>
    <t>5/ Includes electric and electronic devices, heating elements, and motors not listed above.  Electric vehicles are included in the</t>
  </si>
  <si>
    <t>6/ Includes such appliances as outdoor grills, natural gas-fueled lights, pool heaters, spa heaters, and backup electricity generators.</t>
  </si>
  <si>
    <t>7/ Includes kerosene use.</t>
  </si>
  <si>
    <t>8/ Includes such appliances as pool heaters, spa heaters, and backup electricity generators.</t>
  </si>
  <si>
    <t>9/ Includes such appliances as outdoor grills, propane-fueled lights, pool heaters, spa heaters, and backup electricity generators.</t>
  </si>
  <si>
    <t>10/ Includes wood used for primary and secondary heating in wood stoves or fireplaces as reported in the Residential Energy Consumption</t>
  </si>
  <si>
    <t>11/ Includes electric and electronic devices, heating elements, motors, outdoor grills, natural gas-and propane-fueled lights, pool</t>
  </si>
  <si>
    <t>12/ Consumption determined by using the average electric power sector net heat rate for fossil fuels.</t>
  </si>
  <si>
    <t>Btu = British thermal unit.</t>
  </si>
  <si>
    <t>- - = Not applicable.</t>
  </si>
  <si>
    <t>Note:  Totals may not equal sum of components due to independent rounding.</t>
  </si>
  <si>
    <t xml:space="preserve">   Space Heating 2/</t>
  </si>
  <si>
    <t xml:space="preserve">   Space Cooling 2/</t>
  </si>
  <si>
    <t xml:space="preserve">   Water Heating 2/</t>
  </si>
  <si>
    <t>CKI000:ha_ElecSubtotal</t>
  </si>
  <si>
    <t>CKI000:ha_OwnGeneration</t>
  </si>
  <si>
    <t>CKI000:ha_PurchasedElec</t>
  </si>
  <si>
    <t xml:space="preserve"> Other Fuels 6/</t>
  </si>
  <si>
    <t xml:space="preserve">   Other Uses 7/</t>
  </si>
  <si>
    <t>CKI000:ma_GrsEndUseCons</t>
  </si>
  <si>
    <t xml:space="preserve">     Gross End-use Consumption</t>
  </si>
  <si>
    <t>CKI000:ma_OwnGeneration</t>
  </si>
  <si>
    <t xml:space="preserve">     Total Gross End-use Consumption</t>
  </si>
  <si>
    <t>CKI000:pa_OwnGeneration</t>
  </si>
  <si>
    <t>CKI000:pa_TtllOwnUseGen</t>
  </si>
  <si>
    <t>Nonmarketed Renewable Fuels 8/</t>
  </si>
  <si>
    <t>2/ Includes fuel consumption for district services.</t>
  </si>
  <si>
    <t>3/ Includes (but is not limited to) miscellaneous uses such as transformers, medical imaging and other medical equipment, elevators,</t>
  </si>
  <si>
    <t>4/ Includes miscellaneous uses, such as emergency generators, combined heat and power in commercial buildings, and manufacturing</t>
  </si>
  <si>
    <t>5/ Includes miscellaneous uses, such as cooking, emergency generators, and combined heat and power in commercial buildings.</t>
  </si>
  <si>
    <t>6/ Includes residual fuel oil, propane, coal, motor gasoline, and kerosene.</t>
  </si>
  <si>
    <t>7/ Includes (but is not limited to) miscellaneous uses such as transformers, medical imaging and other medical equipment, elevators,</t>
  </si>
  <si>
    <t>8/ Consumption determined by using the average electric power sector net heat rate for fossil fuels.</t>
  </si>
  <si>
    <t>https://www.eia.gov/outlooks/aeo/data/browser/#/?id=5-AEO2021&amp;cases=ref2021&amp;sourcekey=0</t>
  </si>
  <si>
    <t>Total Residential</t>
  </si>
  <si>
    <t>electricity</t>
  </si>
  <si>
    <t>eps</t>
  </si>
  <si>
    <t>aeo</t>
  </si>
  <si>
    <t>CHECK</t>
  </si>
  <si>
    <t>Total Commercial</t>
  </si>
  <si>
    <t>Notes on commercial electricity other</t>
  </si>
  <si>
    <t>Commercial electricity consumption includes electricity used for water and waste facilities. In the EPS model, these are included in the industrial fuel use. To avoid double counting, we removed water and waste electricity consumption from commercial-other.</t>
  </si>
  <si>
    <t>EIA</t>
  </si>
  <si>
    <t>terrwatt to btu</t>
  </si>
  <si>
    <t>Commercial MEL TWh/yr</t>
  </si>
  <si>
    <t>Wastewater Treatment</t>
  </si>
  <si>
    <t xml:space="preserve">Water Supply &amp; Purification </t>
  </si>
  <si>
    <t>btus</t>
  </si>
  <si>
    <t>We assume that the 2011 heat sales are the same as 2020, then for future years, we</t>
  </si>
  <si>
    <t>Fuel input for additional CHP capacity (GWh)</t>
  </si>
  <si>
    <t>Coal</t>
  </si>
  <si>
    <t>Oil</t>
  </si>
  <si>
    <t>Biogas/Biomass</t>
  </si>
  <si>
    <t>Other</t>
  </si>
  <si>
    <t>Sum of Years Above</t>
  </si>
  <si>
    <t>Fraction by Fuel</t>
  </si>
  <si>
    <t>Reallocating "Other" into modeled fuel categories</t>
  </si>
  <si>
    <t>System Type</t>
  </si>
  <si>
    <t>Number of Systems</t>
  </si>
  <si>
    <t>Number of Systems with CHP</t>
  </si>
  <si>
    <t>Total Capacity (GWth)</t>
  </si>
  <si>
    <t>Downtown</t>
  </si>
  <si>
    <t>University</t>
  </si>
  <si>
    <t>Capacity-weighted average fraction of systems with CHP</t>
  </si>
  <si>
    <t>Note that this does not include all district heat systems (the IEA document indicates there</t>
  </si>
  <si>
    <t>are 837 systems in the U.S. on page 14), but it includes all the systems for which they provide a</t>
  </si>
  <si>
    <t>breakdown of CHP vs. non-CHP.</t>
  </si>
  <si>
    <t>Heat Demand by Fuel</t>
  </si>
  <si>
    <t>Heat Demand</t>
  </si>
  <si>
    <t>Heat Provided by Dedicated Facilities</t>
  </si>
  <si>
    <t>Fuel Used to Generate Heat</t>
  </si>
  <si>
    <t>CHP overall efficiency (ratio)</t>
  </si>
  <si>
    <t>Average of the years above</t>
  </si>
  <si>
    <t>Heat Pumps</t>
  </si>
  <si>
    <t>Project number</t>
  </si>
  <si>
    <t>COP</t>
  </si>
  <si>
    <t>Use</t>
  </si>
  <si>
    <t>district heating system</t>
  </si>
  <si>
    <t>paper factory</t>
  </si>
  <si>
    <t>university</t>
  </si>
  <si>
    <t>hospital</t>
  </si>
  <si>
    <t>concrete plant</t>
  </si>
  <si>
    <t>office building (ice storage)</t>
  </si>
  <si>
    <t>office building</t>
  </si>
  <si>
    <t>food processing</t>
  </si>
  <si>
    <t>chipboard factory</t>
  </si>
  <si>
    <t>Avgerage of all district heating system heat pumps</t>
  </si>
  <si>
    <t>Heat generated by a heat pump is still lost in the distribution network, so the overall</t>
  </si>
  <si>
    <t>efficiency of the heat pump systems is the COP multiplied by the efficiency ratio above.</t>
  </si>
  <si>
    <t>Heat pump district heat final delivered efficiency</t>
  </si>
  <si>
    <t>International Energy Agency</t>
  </si>
  <si>
    <t>CHP/DHC Country Scorecard: United States</t>
  </si>
  <si>
    <t>http://www.iea.org/publications/insights/insightpublications/US_CountryScorecard_FINAL.pdf</t>
  </si>
  <si>
    <t>Page 37, Table 2, Sub-table 4</t>
  </si>
  <si>
    <t>The AEO includes fuel used for the consumption of heat as an energy carrier</t>
  </si>
  <si>
    <t>We then back calculate the amount of fuel used to generate this heat and subtract this</t>
  </si>
  <si>
    <t>out of the commercial building sector heating fuel use.</t>
  </si>
  <si>
    <t>https://www.eia.gov/consumption/residential/data/2020/?src=%E2%80%B9%20Consumption%20%20%20%20%20%20Residential%20Energy%20Consumption%20Survey%20(RECS)-f1</t>
  </si>
  <si>
    <t>https://www.eia.gov/consumption/residential/data/2020/hc/xls/HC%202.1.xlsx</t>
  </si>
  <si>
    <t>Preliminary data release date: March 2022</t>
  </si>
  <si>
    <t>Table HC2.1  Structural and geographic characteristics of U.S. homes, by housing unit type, 2020</t>
  </si>
  <si>
    <r>
      <t>Total U.S.</t>
    </r>
    <r>
      <rPr>
        <b/>
        <vertAlign val="superscript"/>
        <sz val="10"/>
        <color theme="1"/>
        <rFont val="Calibri"/>
        <family val="2"/>
        <scheme val="minor"/>
      </rPr>
      <t>a</t>
    </r>
  </si>
  <si>
    <t>Apartments 
(2–4 unit building)</t>
  </si>
  <si>
    <t>Apartments
(5 or more unit building)</t>
  </si>
  <si>
    <r>
      <t>Census urban-rural classification</t>
    </r>
    <r>
      <rPr>
        <b/>
        <vertAlign val="superscript"/>
        <sz val="10"/>
        <color theme="1"/>
        <rFont val="Calibri"/>
        <family val="2"/>
        <scheme val="minor"/>
      </rPr>
      <t>b</t>
    </r>
  </si>
  <si>
    <r>
      <t>Climate region</t>
    </r>
    <r>
      <rPr>
        <b/>
        <vertAlign val="superscript"/>
        <sz val="10"/>
        <color theme="1"/>
        <rFont val="Calibri"/>
        <family val="2"/>
        <scheme val="minor"/>
      </rPr>
      <t>c</t>
    </r>
  </si>
  <si>
    <t>2016 to 2020</t>
  </si>
  <si>
    <t>1 story</t>
  </si>
  <si>
    <t>2 stories</t>
  </si>
  <si>
    <t>3 or more stories</t>
  </si>
  <si>
    <t>Split-level</t>
  </si>
  <si>
    <t>Siding (aluminum, fiber cement, vinyl, or steel)</t>
  </si>
  <si>
    <t>Concrete block</t>
  </si>
  <si>
    <t>Shingle (composition)</t>
  </si>
  <si>
    <t>Not insulated</t>
  </si>
  <si>
    <t>Any ceilings higher than 8 feet</t>
  </si>
  <si>
    <t>Number of sliding glass or French doors</t>
  </si>
  <si>
    <t>Own or lease an all-electric or plug-in hybrid electric vehicle</t>
  </si>
  <si>
    <t>Charge at home</t>
  </si>
  <si>
    <t>Uses natural gas</t>
  </si>
  <si>
    <t>Does not use natural gas</t>
  </si>
  <si>
    <t>Experienced power outage lasting more than 24 hours</t>
  </si>
  <si>
    <t>Natural disaster or weather      event</t>
  </si>
  <si>
    <t>Unable to pay electric bill</t>
  </si>
  <si>
    <t>Utility had planned or unplanned blackout</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</si>
  <si>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</si>
  <si>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National Energy Modeling System run ref2022.d011222a.  Projections:  EIA, AEO2022 National Energy Modeling System run ref2022.d011222a.</t>
  </si>
  <si>
    <t>Sources:  2021:  U.S. Energy Information Administration (EIA), Short-Term Energy Outlook, November 2021 and EIA, AEO2022</t>
  </si>
  <si>
    <t>3/ Includes televisions, set-top boxes, home theater systems, over-the-top streaming devices, and video game consoles.</t>
  </si>
  <si>
    <t>2021–2050</t>
  </si>
  <si>
    <t>Change</t>
  </si>
  <si>
    <t>Annual</t>
  </si>
  <si>
    <t>Average</t>
  </si>
  <si>
    <t xml:space="preserve"> March 2022</t>
  </si>
  <si>
    <t>d011222a</t>
  </si>
  <si>
    <t>Reference</t>
  </si>
  <si>
    <t>ref2022</t>
  </si>
  <si>
    <t>Annual Energy Outlook 2022</t>
  </si>
  <si>
    <t>ref2022.d011222a</t>
  </si>
  <si>
    <t>2021 &amp; 2022</t>
  </si>
  <si>
    <t>Annual Energy Outlook 2021 &amp; Annual Energy Outlook 2022</t>
  </si>
  <si>
    <t>https://www.eia.gov/outlooks/aeo/data/browser/#/?id=4-AEO2022&amp;sourcekey=0</t>
  </si>
  <si>
    <t>https://www.eia.gov/outlooks/aeo/data/browser/#/?id=5-AEO2022&amp;cases=ref2022&amp;sourcekey=0</t>
  </si>
  <si>
    <t>https://www.eia.gov/outlooks/aeo/data/browser/#/?id=4-AEO2021&amp;sourcekey=0</t>
  </si>
  <si>
    <t>Urban/Rural Residential Split</t>
  </si>
  <si>
    <t>Annual Energy Outlook 2023</t>
  </si>
  <si>
    <t>d020623a</t>
  </si>
  <si>
    <t xml:space="preserve"> March 2023</t>
  </si>
  <si>
    <t>2022–2050</t>
  </si>
  <si>
    <t xml:space="preserve">   On-site Generation for Own Use</t>
  </si>
  <si>
    <t xml:space="preserve"> On-site Generation for Own Use</t>
  </si>
  <si>
    <t>including purchased electricity and on-site generation for own use.</t>
  </si>
  <si>
    <t>5/ Includes (but is not limited to) dehumidifiers, ceiling fans, non-PC rechargeables, smart speakers, smartphones, tablets, microwaves,</t>
  </si>
  <si>
    <t>coffee makers, miscellaneous refrigeration products, other small kitchen appliances, pool heaters, pool pumps, portable electric spas, and</t>
  </si>
  <si>
    <t>security systems, as well as electric and electronic devices, heating elements, and motors not listed above. Electric vehicles are</t>
  </si>
  <si>
    <t>included in the transportation sector.</t>
  </si>
  <si>
    <t>11/ Includes (but is not limited to) dehumidifiers, ceiling fans, non-PC rechargeables, smart speakers, smartphones, tables, microwaves,</t>
  </si>
  <si>
    <t>coffee makers, miscellaneous refrigeration products, other small kitchen appliances, pool heaters, pool pumps, portable electric spas,</t>
  </si>
  <si>
    <t>outdoor grills, natural gas- and propane-fueled lights, security systems, and backup electricity generators, as well as electric and</t>
  </si>
  <si>
    <t>electronic devices, heating elements, and motors not listed above. Electric vehicles are included in the transportation sector.</t>
  </si>
  <si>
    <t>Data source: 2022:  U.S. Energy Information Administration (EIA), Short-Term Energy Outlook, November 2022 and EIA, AEO2023</t>
  </si>
  <si>
    <t>2022 &amp; 2023</t>
  </si>
  <si>
    <t>Notes on Smoothing</t>
  </si>
  <si>
    <t>Our source data uses historical data for the first few years, then switches to forecasts</t>
  </si>
  <si>
    <t>based on representative temperature years. The discontinuities in the first few years</t>
  </si>
  <si>
    <t>cause swings in electricity demand in later years of the model run due to the way our</t>
  </si>
  <si>
    <t>retirement function works. For this reason, we have smoothed the first few years of</t>
  </si>
  <si>
    <t>data.</t>
  </si>
  <si>
    <t>https://www.energy.gov/articles/doe-finalizes-efficiency-standards-water-heaters-save-americans-over-7-billion-household</t>
  </si>
  <si>
    <t>average lifetime of electric water heaters</t>
  </si>
  <si>
    <t>https://www.eia.gov/outlooks/aeo/assumptions/pdf/RDM_Assumptions.pdf  (table 5)</t>
  </si>
  <si>
    <t>percent of heat pump sales in start year</t>
  </si>
  <si>
    <t>https://www.regulations.gov/document/EERE-2017-BT-STD-0019-1426 (37944)</t>
  </si>
  <si>
    <t>electric water heater efficiency pre-standard (assumes 20-55 gallon, medium)</t>
  </si>
  <si>
    <t>electric water heater efficiency post-standard  (assumes 20-55 gallon, medium)</t>
  </si>
  <si>
    <t>efficiency improvement post 2029</t>
  </si>
  <si>
    <t>percent of water heaters availble for replacement each year</t>
  </si>
  <si>
    <t>percent of water heaters that are not already heat pumps</t>
  </si>
  <si>
    <t>efficiency improvement</t>
  </si>
  <si>
    <t>Sources for Assumptions:</t>
  </si>
  <si>
    <t>Calculations</t>
  </si>
  <si>
    <t>electric water heaters (btu)</t>
  </si>
  <si>
    <t>bau heat pump sales</t>
  </si>
  <si>
    <t>new btus per year</t>
  </si>
  <si>
    <t>AEO 2023 data</t>
  </si>
  <si>
    <t>BAU Energy Data</t>
  </si>
  <si>
    <t>Heat Pump Sales</t>
  </si>
  <si>
    <t>change from original bau</t>
  </si>
  <si>
    <t>new bau forecast for water heaters electricity (btu)</t>
  </si>
  <si>
    <t>2029 baseline (btu)</t>
  </si>
  <si>
    <t>btus replaced at time of sale (btu)</t>
  </si>
  <si>
    <t>2029 btus held constant</t>
  </si>
  <si>
    <t>new bau forecast for water heaters electricity (quad btu)</t>
  </si>
  <si>
    <t>btus replaced with higher standard electric appliances (btu)</t>
  </si>
  <si>
    <t>cumulative total heat pumps/higher standard electric appliances in stock</t>
  </si>
  <si>
    <t>delta of btus replaced w/ higher standard electric appliances (btu)</t>
  </si>
  <si>
    <t>adjust bau new sales to be higher standard electric appliances (btu)</t>
  </si>
  <si>
    <t>"DOE estimates that 61% of electric water heater sales as of 2029 will be heat pumps"</t>
  </si>
  <si>
    <t>appliances large enough to be subject to higher standards</t>
  </si>
  <si>
    <t>post 2042, existing qualifying appliances are already heat pumps, no assumed additional efficiency improvement</t>
  </si>
  <si>
    <t>percent of water heaters that are higher standard electric appliances additional to bau this year and qualify for higher standards</t>
  </si>
  <si>
    <t>lowogs.d020623a</t>
  </si>
  <si>
    <t>lowogs</t>
  </si>
  <si>
    <t>Low Oil and Gas Supply</t>
  </si>
  <si>
    <t>National Energy Modeling System run lowogs.d020623a.  Projections:  EIA, AEO2023 National Energy Modeling System run lowogs.d020623a.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</si>
</sst>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
    <numFmt numFmtId="165" formatCode="0.0%"/>
    <numFmt numFmtId="166" formatCode="0.000E+00"/>
    <numFmt numFmtId="167" formatCode="#,##0.0"/>
    <numFmt numFmtId="168" formatCode="_(* #,##0_);_(* \(#,##0\);_(* &quot;-&quot;??_);_(@_)"/>
    <numFmt numFmtId="169" formatCode="0.000"/>
  </numFmts>
  <fonts count="31" x14ac:knownFonts="1">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u/>
      <sz val="11"/>
      <color theme="1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1"/>
      <color theme="1"/>
      <name val="Calibri"/>
      <family val="2"/>
      <scheme val="minor"/>
    </font>
    <font>
      <sz val="11"/>
      <color theme="0" tint="-0.499984740745262"/>
      <name val="Calibri"/>
      <family val="2"/>
      <scheme val="minor"/>
    </font>
    <font>
      <b/>
      <sz val="10"/>
      <color theme="1"/>
      <name val="Calibri"/>
      <family val="2"/>
      <scheme val="minor"/>
    </font>
    <font>
      <b/>
      <vertAlign val="superscript"/>
      <sz val="10"/>
      <color theme="1"/>
      <name val="Calibri"/>
      <family val="2"/>
      <scheme val="minor"/>
    </font>
    <font>
      <sz val="10"/>
      <color theme="1"/>
      <name val="Calibri"/>
      <family val="2"/>
      <scheme val="minor"/>
    </font>
    <font>
      <b/>
      <sz val="14"/>
      <color theme="1"/>
      <name val="Calibri"/>
      <family val="2"/>
      <scheme val="minor"/>
    </font>
    <font>
      <sz val="11"/>
      <color rgb="FF000000"/>
      <name val="Calibri"/>
      <family val="2"/>
    </font>
    <font>
      <b/>
      <sz val="12"/>
      <name val="Calibri"/>
      <family val="2"/>
      <scheme val="minor"/>
    </font>
    <font>
      <i/>
      <sz val="9"/>
      <color theme="1"/>
      <name val="Calibri"/>
      <family val="2"/>
      <scheme val="minor"/>
    </font>
    <font>
      <vertAlign val="superscript"/>
      <sz val="9"/>
      <color theme="1"/>
      <name val="Calibri"/>
      <family val="2"/>
      <scheme val="minor"/>
    </font>
    <font>
      <sz val="9"/>
      <name val="Calibri"/>
      <family val="2"/>
    </font>
    <font>
      <b/>
      <sz val="9"/>
      <name val="Calibri"/>
      <family val="2"/>
    </font>
    <font>
      <sz val="10"/>
      <color indexed="8"/>
      <name val="Arial"/>
      <family val="2"/>
    </font>
    <font>
      <b/>
      <sz val="12"/>
      <name val="Calibri"/>
      <family val="2"/>
    </font>
    <font>
      <i/>
      <sz val="11"/>
      <color theme="1"/>
      <name val="Calibri"/>
      <family val="2"/>
      <scheme val="minor"/>
    </font>
    <font>
      <b/>
      <sz val="11"/>
      <color theme="0"/>
      <name val="Calibri"/>
      <family val="2"/>
      <scheme val="minor"/>
    </font>
    <font>
      <sz val="11"/>
      <color theme="0"/>
      <name val="Calibri"/>
      <family val="2"/>
      <scheme val="minor"/>
    </font>
    <font>
      <b/>
      <i/>
      <sz val="11"/>
      <color theme="1"/>
      <name val="Calibri"/>
      <family val="2"/>
      <scheme val="minor"/>
    </font>
    <font>
      <sz val="12"/>
      <color theme="1"/>
      <name val="Aptos"/>
      <family val="2"/>
    </font>
    <font>
      <sz val="10"/>
      <name val="Calibri"/>
      <family val="2"/>
    </font>
  </fonts>
  <fills count="15">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6"/>
        <bgColor indexed="64"/>
      </patternFill>
    </fill>
    <fill>
      <patternFill patternType="solid">
        <fgColor rgb="FFFFC1C1"/>
        <bgColor indexed="64"/>
      </patternFill>
    </fill>
    <fill>
      <patternFill patternType="solid">
        <fgColor rgb="FF92D05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2" tint="-0.499984740745262"/>
        <bgColor indexed="64"/>
      </patternFill>
    </fill>
  </fills>
  <borders count="16">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6">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2" fillId="0" borderId="2" applyNumberFormat="0" applyFont="0" applyProtection="0">
      <alignment wrapText="1"/>
    </xf>
    <xf numFmtId="0" fontId="3" fillId="0" borderId="3" applyNumberFormat="0" applyProtection="0">
      <alignment wrapText="1"/>
    </xf>
    <xf numFmtId="0" fontId="2" fillId="0" borderId="4" applyNumberFormat="0" applyProtection="0">
      <alignment vertical="top" wrapText="1"/>
    </xf>
    <xf numFmtId="0" fontId="5" fillId="0" borderId="0" applyNumberFormat="0" applyFill="0" applyBorder="0" applyAlignment="0" applyProtection="0"/>
    <xf numFmtId="0" fontId="7" fillId="0" borderId="0"/>
    <xf numFmtId="0" fontId="7" fillId="0" borderId="8" applyNumberFormat="0" applyProtection="0">
      <alignment wrapText="1"/>
    </xf>
    <xf numFmtId="0" fontId="8" fillId="0" borderId="6" applyNumberFormat="0" applyProtection="0">
      <alignment wrapText="1"/>
    </xf>
    <xf numFmtId="0" fontId="7" fillId="0" borderId="7" applyNumberFormat="0" applyFont="0" applyProtection="0">
      <alignment wrapText="1"/>
    </xf>
    <xf numFmtId="0" fontId="8" fillId="0" borderId="5" applyNumberFormat="0" applyProtection="0">
      <alignment wrapText="1"/>
    </xf>
    <xf numFmtId="0" fontId="7" fillId="0" borderId="0" applyNumberFormat="0" applyFill="0" applyBorder="0" applyAlignment="0" applyProtection="0"/>
    <xf numFmtId="0" fontId="6" fillId="0" borderId="0" applyNumberFormat="0" applyProtection="0">
      <alignment horizontal="left"/>
    </xf>
    <xf numFmtId="9" fontId="11" fillId="0" borderId="0" applyFont="0" applyFill="0" applyBorder="0" applyAlignment="0" applyProtection="0"/>
    <xf numFmtId="0" fontId="3" fillId="0" borderId="10" applyNumberFormat="0" applyProtection="0">
      <alignment horizontal="left" wrapText="1"/>
    </xf>
    <xf numFmtId="43" fontId="11" fillId="0" borderId="0" applyFont="0" applyFill="0" applyBorder="0" applyAlignment="0" applyProtection="0"/>
    <xf numFmtId="0" fontId="7" fillId="0" borderId="8">
      <alignment wrapText="1"/>
    </xf>
    <xf numFmtId="0" fontId="8" fillId="0" borderId="6">
      <alignment wrapText="1"/>
    </xf>
    <xf numFmtId="0" fontId="7" fillId="0" borderId="7">
      <alignment wrapText="1"/>
    </xf>
    <xf numFmtId="0" fontId="8" fillId="0" borderId="5">
      <alignment wrapText="1"/>
    </xf>
    <xf numFmtId="0" fontId="7" fillId="0" borderId="0"/>
    <xf numFmtId="0" fontId="6" fillId="0" borderId="0">
      <alignment horizontal="left"/>
    </xf>
    <xf numFmtId="0" fontId="11" fillId="0" borderId="0"/>
    <xf numFmtId="0" fontId="7" fillId="0" borderId="0"/>
    <xf numFmtId="0" fontId="11" fillId="0" borderId="0"/>
    <xf numFmtId="0" fontId="7" fillId="0" borderId="7">
      <alignment wrapText="1"/>
    </xf>
    <xf numFmtId="0" fontId="7" fillId="0" borderId="0"/>
    <xf numFmtId="0" fontId="7" fillId="0" borderId="8">
      <alignment wrapText="1"/>
    </xf>
    <xf numFmtId="0" fontId="8" fillId="0" borderId="5">
      <alignment wrapText="1"/>
    </xf>
    <xf numFmtId="0" fontId="8" fillId="0" borderId="6">
      <alignment wrapText="1"/>
    </xf>
    <xf numFmtId="0" fontId="6" fillId="0" borderId="0">
      <alignment horizontal="left"/>
    </xf>
    <xf numFmtId="0" fontId="11" fillId="0" borderId="0"/>
    <xf numFmtId="0" fontId="11" fillId="0" borderId="0"/>
    <xf numFmtId="0" fontId="11" fillId="0" borderId="0"/>
  </cellStyleXfs>
  <cellXfs count="145">
    <xf numFmtId="0" fontId="0" fillId="0" borderId="0" xfId="0"/>
    <xf numFmtId="0" fontId="1" fillId="0" borderId="0" xfId="0" applyFont="1"/>
    <xf numFmtId="0" fontId="1" fillId="2" borderId="0" xfId="0" applyFont="1" applyFill="1"/>
    <xf numFmtId="0" fontId="0" fillId="3" borderId="0" xfId="0" applyFill="1"/>
    <xf numFmtId="0" fontId="0" fillId="0" borderId="0" xfId="0" applyAlignment="1">
      <alignment horizontal="left"/>
    </xf>
    <xf numFmtId="0" fontId="5" fillId="0" borderId="0" xfId="7"/>
    <xf numFmtId="11" fontId="0" fillId="0" borderId="0" xfId="0" applyNumberFormat="1"/>
    <xf numFmtId="166" fontId="0" fillId="0" borderId="0" xfId="0" applyNumberFormat="1"/>
    <xf numFmtId="0" fontId="10" fillId="0" borderId="0" xfId="0" applyFont="1"/>
    <xf numFmtId="165" fontId="0" fillId="0" borderId="0" xfId="15" applyNumberFormat="1" applyFont="1"/>
    <xf numFmtId="4" fontId="0" fillId="0" borderId="0" xfId="0" applyNumberFormat="1"/>
    <xf numFmtId="0" fontId="16" fillId="0" borderId="0" xfId="0" applyFont="1"/>
    <xf numFmtId="11" fontId="0" fillId="0" borderId="0" xfId="17" applyNumberFormat="1" applyFont="1"/>
    <xf numFmtId="166" fontId="0" fillId="4" borderId="0" xfId="0" applyNumberFormat="1" applyFill="1"/>
    <xf numFmtId="166" fontId="0" fillId="5" borderId="0" xfId="0" applyNumberFormat="1" applyFill="1"/>
    <xf numFmtId="0" fontId="0" fillId="6" borderId="0" xfId="0" applyFill="1"/>
    <xf numFmtId="9" fontId="0" fillId="0" borderId="0" xfId="15" applyFont="1"/>
    <xf numFmtId="0" fontId="16" fillId="6" borderId="0" xfId="0" applyFont="1" applyFill="1"/>
    <xf numFmtId="0" fontId="0" fillId="7" borderId="0" xfId="0" applyFill="1"/>
    <xf numFmtId="0" fontId="17" fillId="0" borderId="0" xfId="4" applyFont="1" applyBorder="1">
      <alignment wrapText="1"/>
    </xf>
    <xf numFmtId="0" fontId="11" fillId="0" borderId="0" xfId="0" applyFont="1" applyAlignment="1" applyProtection="1">
      <alignment horizontal="right"/>
      <protection locked="0"/>
    </xf>
    <xf numFmtId="0" fontId="11" fillId="0" borderId="0" xfId="0" applyFont="1"/>
    <xf numFmtId="1" fontId="11" fillId="0" borderId="0" xfId="0" applyNumberFormat="1" applyFont="1"/>
    <xf numFmtId="166" fontId="0" fillId="8" borderId="0" xfId="0" applyNumberFormat="1" applyFill="1"/>
    <xf numFmtId="0" fontId="0" fillId="0" borderId="0" xfId="0" applyAlignment="1">
      <alignment wrapText="1"/>
    </xf>
    <xf numFmtId="0" fontId="1" fillId="9" borderId="0" xfId="0" applyFont="1" applyFill="1"/>
    <xf numFmtId="11" fontId="11" fillId="0" borderId="0" xfId="0" applyNumberFormat="1" applyFont="1"/>
    <xf numFmtId="0" fontId="1" fillId="10" borderId="0" xfId="0" applyFont="1" applyFill="1"/>
    <xf numFmtId="168" fontId="1" fillId="0" borderId="0" xfId="17" applyNumberFormat="1" applyFont="1"/>
    <xf numFmtId="168" fontId="1" fillId="0" borderId="0" xfId="0" applyNumberFormat="1" applyFont="1"/>
    <xf numFmtId="0" fontId="0" fillId="2" borderId="0" xfId="0" applyFill="1"/>
    <xf numFmtId="1" fontId="0" fillId="0" borderId="0" xfId="0" applyNumberFormat="1"/>
    <xf numFmtId="169" fontId="0" fillId="0" borderId="0" xfId="0" applyNumberFormat="1"/>
    <xf numFmtId="0" fontId="1" fillId="0" borderId="0" xfId="0" applyFont="1" applyAlignment="1">
      <alignment horizontal="right"/>
    </xf>
    <xf numFmtId="0" fontId="0" fillId="0" borderId="0" xfId="0" applyAlignment="1">
      <alignment horizontal="right" wrapText="1"/>
    </xf>
    <xf numFmtId="169" fontId="0" fillId="11" borderId="0" xfId="0" applyNumberFormat="1" applyFill="1"/>
    <xf numFmtId="164" fontId="0" fillId="0" borderId="0" xfId="0" applyNumberFormat="1"/>
    <xf numFmtId="164" fontId="1" fillId="0" borderId="0" xfId="0" applyNumberFormat="1" applyFont="1"/>
    <xf numFmtId="169" fontId="1" fillId="11" borderId="0" xfId="0" applyNumberFormat="1" applyFont="1" applyFill="1"/>
    <xf numFmtId="0" fontId="6" fillId="0" borderId="0" xfId="14" applyAlignment="1">
      <alignment horizontal="left" wrapText="1"/>
    </xf>
    <xf numFmtId="3" fontId="13" fillId="0" borderId="0" xfId="0" applyNumberFormat="1" applyFont="1" applyAlignment="1">
      <alignment horizontal="left" wrapText="1"/>
    </xf>
    <xf numFmtId="0" fontId="13" fillId="0" borderId="5" xfId="12" applyFont="1">
      <alignment wrapText="1"/>
    </xf>
    <xf numFmtId="3" fontId="13" fillId="0" borderId="1" xfId="12" applyNumberFormat="1" applyFont="1" applyBorder="1" applyAlignment="1">
      <alignment horizontal="right" wrapText="1"/>
    </xf>
    <xf numFmtId="0" fontId="13" fillId="0" borderId="11" xfId="11" applyFont="1" applyBorder="1">
      <alignment wrapText="1"/>
    </xf>
    <xf numFmtId="2" fontId="15" fillId="0" borderId="11" xfId="11" applyNumberFormat="1" applyFont="1" applyBorder="1" applyAlignment="1">
      <alignment horizontal="right" wrapText="1"/>
    </xf>
    <xf numFmtId="0" fontId="13" fillId="0" borderId="6" xfId="10" applyFont="1">
      <alignment wrapText="1"/>
    </xf>
    <xf numFmtId="2" fontId="13" fillId="0" borderId="6" xfId="10" applyNumberFormat="1" applyFont="1" applyAlignment="1">
      <alignment horizontal="right" wrapText="1"/>
    </xf>
    <xf numFmtId="0" fontId="15" fillId="0" borderId="7" xfId="11" applyFont="1">
      <alignment wrapText="1"/>
    </xf>
    <xf numFmtId="2" fontId="15" fillId="0" borderId="7" xfId="11" applyNumberFormat="1" applyFont="1" applyAlignment="1">
      <alignment horizontal="right" wrapText="1"/>
    </xf>
    <xf numFmtId="0" fontId="15" fillId="0" borderId="7" xfId="11" applyFont="1" applyAlignment="1">
      <alignment horizontal="left" wrapText="1" indent="1"/>
    </xf>
    <xf numFmtId="0" fontId="15" fillId="0" borderId="7" xfId="11" applyFont="1" applyAlignment="1">
      <alignment horizontal="left" wrapText="1" indent="2"/>
    </xf>
    <xf numFmtId="0" fontId="0" fillId="0" borderId="0" xfId="0" applyAlignment="1">
      <alignment horizontal="left" indent="1"/>
    </xf>
    <xf numFmtId="0" fontId="15" fillId="0" borderId="7" xfId="11" applyFont="1" applyAlignment="1">
      <alignment horizontal="left" wrapText="1"/>
    </xf>
    <xf numFmtId="0" fontId="15" fillId="0" borderId="7" xfId="11" quotePrefix="1" applyFont="1">
      <alignment wrapText="1"/>
    </xf>
    <xf numFmtId="0" fontId="15" fillId="0" borderId="7" xfId="11" applyFont="1" applyAlignment="1">
      <alignment horizontal="right" wrapText="1"/>
    </xf>
    <xf numFmtId="0" fontId="13" fillId="0" borderId="6" xfId="10" applyFont="1" applyAlignment="1">
      <alignment horizontal="left" wrapText="1" indent="1"/>
    </xf>
    <xf numFmtId="164" fontId="15" fillId="0" borderId="7" xfId="11" applyNumberFormat="1" applyFont="1" applyAlignment="1">
      <alignment horizontal="right" wrapText="1"/>
    </xf>
    <xf numFmtId="0" fontId="7" fillId="0" borderId="0" xfId="8"/>
    <xf numFmtId="0" fontId="9" fillId="0" borderId="0" xfId="8" applyFont="1"/>
    <xf numFmtId="0" fontId="21" fillId="0" borderId="8" xfId="18" applyFont="1">
      <alignment wrapText="1"/>
    </xf>
    <xf numFmtId="3" fontId="8" fillId="0" borderId="6" xfId="19" applyNumberFormat="1" applyAlignment="1">
      <alignment horizontal="right" wrapText="1"/>
    </xf>
    <xf numFmtId="0" fontId="10" fillId="0" borderId="0" xfId="8" applyFont="1"/>
    <xf numFmtId="4" fontId="0" fillId="0" borderId="7" xfId="20" applyNumberFormat="1" applyFont="1" applyAlignment="1">
      <alignment horizontal="right" wrapText="1"/>
    </xf>
    <xf numFmtId="167" fontId="0" fillId="0" borderId="7" xfId="20" applyNumberFormat="1" applyFont="1" applyAlignment="1">
      <alignment horizontal="right" wrapText="1"/>
    </xf>
    <xf numFmtId="0" fontId="8" fillId="0" borderId="5" xfId="21" applyAlignment="1">
      <alignment horizontal="right"/>
    </xf>
    <xf numFmtId="0" fontId="8" fillId="0" borderId="5" xfId="21">
      <alignment wrapText="1"/>
    </xf>
    <xf numFmtId="0" fontId="7" fillId="0" borderId="0" xfId="22"/>
    <xf numFmtId="0" fontId="6" fillId="0" borderId="0" xfId="23">
      <alignment horizontal="left"/>
    </xf>
    <xf numFmtId="0" fontId="23" fillId="0" borderId="0" xfId="8" applyFont="1"/>
    <xf numFmtId="167" fontId="8" fillId="0" borderId="6" xfId="19" applyNumberFormat="1" applyAlignment="1">
      <alignment horizontal="right" wrapText="1"/>
    </xf>
    <xf numFmtId="0" fontId="10" fillId="6" borderId="0" xfId="8" applyFont="1" applyFill="1"/>
    <xf numFmtId="0" fontId="7" fillId="6" borderId="0" xfId="8" applyFill="1"/>
    <xf numFmtId="0" fontId="5" fillId="0" borderId="0" xfId="7" applyAlignment="1" applyProtection="1"/>
    <xf numFmtId="0" fontId="8" fillId="0" borderId="6" xfId="19">
      <alignment wrapText="1"/>
    </xf>
    <xf numFmtId="4" fontId="8" fillId="0" borderId="6" xfId="19" applyNumberFormat="1" applyAlignment="1">
      <alignment horizontal="right" wrapText="1"/>
    </xf>
    <xf numFmtId="165" fontId="8" fillId="0" borderId="6" xfId="19" applyNumberFormat="1" applyAlignment="1">
      <alignment horizontal="right" wrapText="1"/>
    </xf>
    <xf numFmtId="0" fontId="0" fillId="0" borderId="7" xfId="20" applyFont="1">
      <alignment wrapText="1"/>
    </xf>
    <xf numFmtId="3" fontId="0" fillId="0" borderId="7" xfId="20" applyNumberFormat="1" applyFont="1" applyAlignment="1">
      <alignment horizontal="right" wrapText="1"/>
    </xf>
    <xf numFmtId="165" fontId="0" fillId="0" borderId="7" xfId="20" applyNumberFormat="1" applyFont="1" applyAlignment="1">
      <alignment horizontal="right" wrapText="1"/>
    </xf>
    <xf numFmtId="0" fontId="22" fillId="0" borderId="0" xfId="0" applyFont="1" applyAlignment="1">
      <alignment horizontal="right"/>
    </xf>
    <xf numFmtId="0" fontId="7" fillId="0" borderId="8" xfId="8" applyBorder="1"/>
    <xf numFmtId="3" fontId="9" fillId="0" borderId="7" xfId="27" applyNumberFormat="1" applyFont="1">
      <alignment wrapText="1"/>
    </xf>
    <xf numFmtId="165" fontId="9" fillId="0" borderId="7" xfId="27" applyNumberFormat="1" applyFont="1">
      <alignment wrapText="1"/>
    </xf>
    <xf numFmtId="0" fontId="1" fillId="6" borderId="0" xfId="0" applyFont="1" applyFill="1"/>
    <xf numFmtId="9" fontId="0" fillId="0" borderId="0" xfId="0" applyNumberFormat="1"/>
    <xf numFmtId="0" fontId="1" fillId="5" borderId="0" xfId="0" applyFont="1" applyFill="1"/>
    <xf numFmtId="0" fontId="0" fillId="5" borderId="0" xfId="0" applyFill="1"/>
    <xf numFmtId="9" fontId="1" fillId="0" borderId="0" xfId="15" applyFont="1"/>
    <xf numFmtId="0" fontId="0" fillId="12" borderId="0" xfId="0" applyFill="1"/>
    <xf numFmtId="0" fontId="1" fillId="0" borderId="13" xfId="0" applyFont="1" applyBorder="1"/>
    <xf numFmtId="0" fontId="0" fillId="0" borderId="14" xfId="0" applyBorder="1"/>
    <xf numFmtId="9" fontId="0" fillId="0" borderId="14" xfId="15" applyFont="1" applyBorder="1"/>
    <xf numFmtId="0" fontId="1" fillId="13" borderId="0" xfId="0" applyFont="1" applyFill="1"/>
    <xf numFmtId="0" fontId="0" fillId="13" borderId="0" xfId="0" applyFill="1"/>
    <xf numFmtId="9" fontId="11" fillId="0" borderId="0" xfId="15" applyFont="1"/>
    <xf numFmtId="11" fontId="0" fillId="0" borderId="0" xfId="15" applyNumberFormat="1" applyFont="1"/>
    <xf numFmtId="0" fontId="0" fillId="0" borderId="0" xfId="15" applyNumberFormat="1" applyFont="1"/>
    <xf numFmtId="0" fontId="26" fillId="14" borderId="0" xfId="0" applyFont="1" applyFill="1"/>
    <xf numFmtId="0" fontId="27" fillId="14" borderId="0" xfId="0" applyFont="1" applyFill="1"/>
    <xf numFmtId="0" fontId="27" fillId="14" borderId="14" xfId="0" applyFont="1" applyFill="1" applyBorder="1"/>
    <xf numFmtId="0" fontId="1" fillId="7" borderId="0" xfId="0" applyFont="1" applyFill="1"/>
    <xf numFmtId="11" fontId="0" fillId="7" borderId="0" xfId="0" applyNumberFormat="1" applyFill="1"/>
    <xf numFmtId="0" fontId="25" fillId="0" borderId="0" xfId="0" applyFont="1"/>
    <xf numFmtId="9" fontId="25" fillId="0" borderId="0" xfId="15" applyFont="1"/>
    <xf numFmtId="11" fontId="0" fillId="0" borderId="14" xfId="15" applyNumberFormat="1" applyFont="1" applyBorder="1"/>
    <xf numFmtId="11" fontId="0" fillId="0" borderId="15" xfId="0" applyNumberFormat="1" applyBorder="1"/>
    <xf numFmtId="11" fontId="0" fillId="0" borderId="14" xfId="0" applyNumberFormat="1" applyBorder="1"/>
    <xf numFmtId="0" fontId="28" fillId="6" borderId="0" xfId="0" applyFont="1" applyFill="1"/>
    <xf numFmtId="9" fontId="11" fillId="13" borderId="0" xfId="15" applyFont="1" applyFill="1"/>
    <xf numFmtId="11" fontId="0" fillId="13" borderId="0" xfId="0" applyNumberFormat="1" applyFill="1"/>
    <xf numFmtId="11" fontId="0" fillId="12" borderId="0" xfId="0" applyNumberFormat="1" applyFill="1"/>
    <xf numFmtId="0" fontId="29" fillId="0" borderId="0" xfId="0" applyFont="1"/>
    <xf numFmtId="9" fontId="0" fillId="0" borderId="0" xfId="15" applyFont="1" applyAlignment="1">
      <alignment wrapText="1"/>
    </xf>
    <xf numFmtId="0" fontId="9" fillId="0" borderId="0" xfId="0" applyFont="1" applyAlignment="1">
      <alignment horizontal="left"/>
    </xf>
    <xf numFmtId="167" fontId="22" fillId="0" borderId="6" xfId="31" applyNumberFormat="1" applyFont="1" applyAlignment="1">
      <alignment horizontal="right" wrapText="1"/>
    </xf>
    <xf numFmtId="0" fontId="9" fillId="0" borderId="0" xfId="0" applyFont="1"/>
    <xf numFmtId="0" fontId="9" fillId="0" borderId="8" xfId="29" applyFont="1" applyAlignment="1"/>
    <xf numFmtId="0" fontId="7" fillId="0" borderId="0" xfId="28"/>
    <xf numFmtId="0" fontId="8" fillId="0" borderId="5" xfId="30">
      <alignment wrapText="1"/>
    </xf>
    <xf numFmtId="0" fontId="24" fillId="0" borderId="0" xfId="32" applyFont="1">
      <alignment horizontal="left"/>
    </xf>
    <xf numFmtId="0" fontId="9" fillId="0" borderId="0" xfId="28" applyFont="1"/>
    <xf numFmtId="0" fontId="22" fillId="0" borderId="5" xfId="30" applyFont="1">
      <alignment wrapText="1"/>
    </xf>
    <xf numFmtId="0" fontId="22" fillId="0" borderId="5" xfId="30" applyFont="1" applyAlignment="1">
      <alignment horizontal="right"/>
    </xf>
    <xf numFmtId="0" fontId="22" fillId="0" borderId="6" xfId="31" applyFont="1">
      <alignment wrapText="1"/>
    </xf>
    <xf numFmtId="0" fontId="9" fillId="0" borderId="7" xfId="27" applyFont="1">
      <alignment wrapText="1"/>
    </xf>
    <xf numFmtId="4" fontId="9" fillId="0" borderId="7" xfId="27" applyNumberFormat="1" applyFont="1" applyAlignment="1">
      <alignment horizontal="right" wrapText="1"/>
    </xf>
    <xf numFmtId="165" fontId="9" fillId="0" borderId="7" xfId="27" applyNumberFormat="1" applyFont="1" applyAlignment="1">
      <alignment horizontal="right" wrapText="1"/>
    </xf>
    <xf numFmtId="4" fontId="22" fillId="0" borderId="6" xfId="31" applyNumberFormat="1" applyFont="1" applyAlignment="1">
      <alignment horizontal="right" wrapText="1"/>
    </xf>
    <xf numFmtId="165" fontId="22" fillId="0" borderId="6" xfId="31" applyNumberFormat="1" applyFont="1" applyAlignment="1">
      <alignment horizontal="right" wrapText="1"/>
    </xf>
    <xf numFmtId="3" fontId="9" fillId="0" borderId="7" xfId="27" applyNumberFormat="1" applyFont="1" applyAlignment="1">
      <alignment horizontal="right" wrapText="1"/>
    </xf>
    <xf numFmtId="167" fontId="9" fillId="0" borderId="7" xfId="27" applyNumberFormat="1" applyFont="1" applyAlignment="1">
      <alignment horizontal="right" wrapText="1"/>
    </xf>
    <xf numFmtId="3" fontId="22" fillId="0" borderId="6" xfId="31" applyNumberFormat="1" applyFont="1" applyAlignment="1">
      <alignment horizontal="right" wrapText="1"/>
    </xf>
    <xf numFmtId="0" fontId="30" fillId="0" borderId="0" xfId="8" applyFont="1"/>
    <xf numFmtId="4" fontId="22" fillId="0" borderId="6" xfId="31" applyNumberFormat="1" applyFont="1">
      <alignment wrapText="1"/>
    </xf>
    <xf numFmtId="165" fontId="22" fillId="0" borderId="6" xfId="31" applyNumberFormat="1" applyFont="1">
      <alignment wrapText="1"/>
    </xf>
    <xf numFmtId="0" fontId="7" fillId="0" borderId="0" xfId="8"/>
    <xf numFmtId="0" fontId="18" fillId="0" borderId="0" xfId="14" applyFont="1" applyAlignment="1">
      <alignment horizontal="left" wrapText="1"/>
    </xf>
    <xf numFmtId="0" fontId="0" fillId="0" borderId="0" xfId="0" applyAlignment="1">
      <alignment wrapText="1"/>
    </xf>
    <xf numFmtId="3" fontId="13" fillId="0" borderId="9" xfId="0" applyNumberFormat="1" applyFont="1" applyBorder="1" applyAlignment="1">
      <alignment horizontal="left" wrapText="1"/>
    </xf>
    <xf numFmtId="0" fontId="0" fillId="0" borderId="9" xfId="0" applyBorder="1" applyAlignment="1">
      <alignment horizontal="left"/>
    </xf>
    <xf numFmtId="3" fontId="13" fillId="0" borderId="12" xfId="16" applyNumberFormat="1" applyFont="1" applyBorder="1">
      <alignment horizontal="left" wrapText="1"/>
    </xf>
    <xf numFmtId="0" fontId="12" fillId="0" borderId="0" xfId="0" applyFont="1" applyAlignment="1">
      <alignment horizontal="left" wrapText="1"/>
    </xf>
    <xf numFmtId="0" fontId="7" fillId="0" borderId="8" xfId="9">
      <alignment wrapText="1"/>
    </xf>
    <xf numFmtId="0" fontId="9" fillId="0" borderId="8" xfId="29" applyFont="1">
      <alignment wrapText="1"/>
    </xf>
    <xf numFmtId="0" fontId="0" fillId="0" borderId="8" xfId="0" applyBorder="1"/>
  </cellXfs>
  <cellStyles count="36">
    <cellStyle name="Body: normal cell" xfId="4" xr:uid="{00000000-0005-0000-0000-000000000000}"/>
    <cellStyle name="Body: normal cell 2" xfId="11" xr:uid="{00000000-0005-0000-0000-000001000000}"/>
    <cellStyle name="Body: normal cell 2 2" xfId="27" xr:uid="{C64CC71B-8781-4D51-B11F-42D1A7F2E888}"/>
    <cellStyle name="Body: normal cell 3" xfId="20" xr:uid="{91AD3E71-79F3-4117-8DA4-98D5FCA0DE78}"/>
    <cellStyle name="Comma" xfId="17" builtinId="3"/>
    <cellStyle name="Font: Calibri, 9pt regular" xfId="1" xr:uid="{00000000-0005-0000-0000-000003000000}"/>
    <cellStyle name="Font: Calibri, 9pt regular 2" xfId="13" xr:uid="{00000000-0005-0000-0000-000004000000}"/>
    <cellStyle name="Font: Calibri, 9pt regular 2 2" xfId="28" xr:uid="{7068914B-94AF-4C43-8725-324FE6E171F5}"/>
    <cellStyle name="Font: Calibri, 9pt regular 3" xfId="22" xr:uid="{867021F5-50F6-412E-896C-F0DB1105ED58}"/>
    <cellStyle name="Footnotes: top row" xfId="6" xr:uid="{00000000-0005-0000-0000-000005000000}"/>
    <cellStyle name="Footnotes: top row 2" xfId="9" xr:uid="{00000000-0005-0000-0000-000006000000}"/>
    <cellStyle name="Footnotes: top row 2 2" xfId="29" xr:uid="{59BEE92A-4574-472B-864F-626189BFDBAD}"/>
    <cellStyle name="Footnotes: top row 3" xfId="18" xr:uid="{EF416A48-AF0B-41CE-BFC3-15653D8038C0}"/>
    <cellStyle name="Header: bottom row" xfId="2" xr:uid="{00000000-0005-0000-0000-000007000000}"/>
    <cellStyle name="Header: bottom row 2" xfId="12" xr:uid="{00000000-0005-0000-0000-000008000000}"/>
    <cellStyle name="Header: bottom row 2 2" xfId="30" xr:uid="{BE28B536-332A-4A1A-B434-EE84F97ADE6A}"/>
    <cellStyle name="Header: bottom row 3" xfId="21" xr:uid="{5F70A249-24B3-40A3-9110-0E484813A8EA}"/>
    <cellStyle name="Header: top rows" xfId="16" xr:uid="{00000000-0005-0000-0000-000009000000}"/>
    <cellStyle name="Hyperlink" xfId="7" builtinId="8"/>
    <cellStyle name="Normal" xfId="0" builtinId="0"/>
    <cellStyle name="Normal 2" xfId="8" xr:uid="{00000000-0005-0000-0000-00000C000000}"/>
    <cellStyle name="Normal 3" xfId="26" xr:uid="{0790E7D9-43B5-4C03-B3C6-79D3DA10D5F5}"/>
    <cellStyle name="Normal 3 2" xfId="34" xr:uid="{15DCBD19-8278-46E9-82A5-C66FE2837166}"/>
    <cellStyle name="Normal 4" xfId="25" xr:uid="{D7E87CA2-F1BD-414C-AC8C-EA689FE67D32}"/>
    <cellStyle name="Normal 5" xfId="24" xr:uid="{88EE2525-A5EE-4620-8FBD-862C43466242}"/>
    <cellStyle name="Normal 5 2" xfId="35" xr:uid="{FDFB24C0-1EBB-4EDF-ADCD-1F756B59D645}"/>
    <cellStyle name="Normal 6" xfId="33" xr:uid="{FFA9FE9C-880E-4651-B84B-23D43009517F}"/>
    <cellStyle name="Parent row" xfId="5" xr:uid="{00000000-0005-0000-0000-00000D000000}"/>
    <cellStyle name="Parent row 2" xfId="10" xr:uid="{00000000-0005-0000-0000-00000E000000}"/>
    <cellStyle name="Parent row 2 2" xfId="31" xr:uid="{DCAE5260-16CC-4B31-82C7-654D9E237534}"/>
    <cellStyle name="Parent row 3" xfId="19" xr:uid="{1A6EFA56-E288-456A-A909-18D9D9718FB7}"/>
    <cellStyle name="Percent" xfId="15" builtinId="5"/>
    <cellStyle name="Table title" xfId="3" xr:uid="{00000000-0005-0000-0000-000010000000}"/>
    <cellStyle name="Table title 2" xfId="14" xr:uid="{00000000-0005-0000-0000-000011000000}"/>
    <cellStyle name="Table title 2 2" xfId="32" xr:uid="{390E5306-101B-4146-9F1B-E62BDD5AF3DE}"/>
    <cellStyle name="Table title 3" xfId="23" xr:uid="{DD32A8BF-1D9A-431C-97C4-D8C1B1DF3E43}"/>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Residential Elec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Calculations!$J$198</c:f>
              <c:strCache>
                <c:ptCount val="1"/>
                <c:pt idx="0">
                  <c:v>aeo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Calculations!$K$197:$AN$197</c:f>
              <c:numCache>
                <c:formatCode>General</c:formatCode>
                <c:ptCount val="3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numCache>
            </c:numRef>
          </c:xVal>
          <c:yVal>
            <c:numRef>
              <c:f>Calculations!$K$198:$AN$198</c:f>
              <c:numCache>
                <c:formatCode>0.000E+00</c:formatCode>
                <c:ptCount val="30"/>
                <c:pt idx="0">
                  <c:v>5181982000000000</c:v>
                </c:pt>
                <c:pt idx="1">
                  <c:v>5259642000000000</c:v>
                </c:pt>
                <c:pt idx="2">
                  <c:v>5170129000000000</c:v>
                </c:pt>
                <c:pt idx="3">
                  <c:v>5250440000000000</c:v>
                </c:pt>
                <c:pt idx="4">
                  <c:v>5239650000000000</c:v>
                </c:pt>
                <c:pt idx="5">
                  <c:v>5267136000000000</c:v>
                </c:pt>
                <c:pt idx="6">
                  <c:v>5308403000000000</c:v>
                </c:pt>
                <c:pt idx="7">
                  <c:v>5345557000000000</c:v>
                </c:pt>
                <c:pt idx="8">
                  <c:v>5375286000000000</c:v>
                </c:pt>
                <c:pt idx="9">
                  <c:v>5407502000000000</c:v>
                </c:pt>
                <c:pt idx="10">
                  <c:v>5441384000000000</c:v>
                </c:pt>
                <c:pt idx="11">
                  <c:v>5475409000000000</c:v>
                </c:pt>
                <c:pt idx="12">
                  <c:v>5513698000000000</c:v>
                </c:pt>
                <c:pt idx="13">
                  <c:v>5552928000000000</c:v>
                </c:pt>
                <c:pt idx="14">
                  <c:v>5600409000000000</c:v>
                </c:pt>
                <c:pt idx="15">
                  <c:v>5653711000000000</c:v>
                </c:pt>
                <c:pt idx="16">
                  <c:v>5707964000000000</c:v>
                </c:pt>
                <c:pt idx="17">
                  <c:v>5758172000000000</c:v>
                </c:pt>
                <c:pt idx="18">
                  <c:v>5806114000000000</c:v>
                </c:pt>
                <c:pt idx="19">
                  <c:v>5852534000000000</c:v>
                </c:pt>
                <c:pt idx="20">
                  <c:v>5904792000000000</c:v>
                </c:pt>
                <c:pt idx="21">
                  <c:v>5963822000000000</c:v>
                </c:pt>
                <c:pt idx="22">
                  <c:v>6027798000000000</c:v>
                </c:pt>
                <c:pt idx="23">
                  <c:v>6094359000000000</c:v>
                </c:pt>
                <c:pt idx="24">
                  <c:v>6166810000000000</c:v>
                </c:pt>
                <c:pt idx="25">
                  <c:v>6240054000000000</c:v>
                </c:pt>
                <c:pt idx="26">
                  <c:v>6315114000000000</c:v>
                </c:pt>
                <c:pt idx="27">
                  <c:v>6391334000000000</c:v>
                </c:pt>
                <c:pt idx="28">
                  <c:v>6469510000000000</c:v>
                </c:pt>
                <c:pt idx="29">
                  <c:v>6548682000000000</c:v>
                </c:pt>
              </c:numCache>
            </c:numRef>
          </c:yVal>
          <c:smooth val="1"/>
          <c:extLst>
            <c:ext xmlns:c16="http://schemas.microsoft.com/office/drawing/2014/chart" uri="{C3380CC4-5D6E-409C-BE32-E72D297353CC}">
              <c16:uniqueId val="{00000000-51C3-4009-B3AE-D1C7F3560326}"/>
            </c:ext>
          </c:extLst>
        </c:ser>
        <c:ser>
          <c:idx val="1"/>
          <c:order val="1"/>
          <c:tx>
            <c:strRef>
              <c:f>Calculations!$J$199</c:f>
              <c:strCache>
                <c:ptCount val="1"/>
                <c:pt idx="0">
                  <c:v>eps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Calculations!$K$197:$AN$197</c:f>
              <c:numCache>
                <c:formatCode>General</c:formatCode>
                <c:ptCount val="3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numCache>
            </c:numRef>
          </c:xVal>
          <c:yVal>
            <c:numRef>
              <c:f>Calculations!$K$199:$AN$199</c:f>
              <c:numCache>
                <c:formatCode>0.000E+00</c:formatCode>
                <c:ptCount val="30"/>
                <c:pt idx="0">
                  <c:v>5181980000000000</c:v>
                </c:pt>
                <c:pt idx="1">
                  <c:v>5259687000000000</c:v>
                </c:pt>
                <c:pt idx="2">
                  <c:v>5169468999999999</c:v>
                </c:pt>
                <c:pt idx="3">
                  <c:v>5219703000000000</c:v>
                </c:pt>
                <c:pt idx="4">
                  <c:v>5239651000000000</c:v>
                </c:pt>
                <c:pt idx="5">
                  <c:v>5267136999999999</c:v>
                </c:pt>
                <c:pt idx="6">
                  <c:v>5308402999999999</c:v>
                </c:pt>
                <c:pt idx="7">
                  <c:v>5345558000000001</c:v>
                </c:pt>
                <c:pt idx="8">
                  <c:v>5359597080350421</c:v>
                </c:pt>
                <c:pt idx="9">
                  <c:v>5380272160700842</c:v>
                </c:pt>
                <c:pt idx="10">
                  <c:v>5402223241051263</c:v>
                </c:pt>
                <c:pt idx="11">
                  <c:v>5423939321401685</c:v>
                </c:pt>
                <c:pt idx="12">
                  <c:v>5446798401752107</c:v>
                </c:pt>
                <c:pt idx="13">
                  <c:v>5469833371766598</c:v>
                </c:pt>
                <c:pt idx="14">
                  <c:v>5499454095986306</c:v>
                </c:pt>
                <c:pt idx="15">
                  <c:v>5534068990373249</c:v>
                </c:pt>
                <c:pt idx="16">
                  <c:v>5569715269895566</c:v>
                </c:pt>
                <c:pt idx="17">
                  <c:v>5601770511086543</c:v>
                </c:pt>
                <c:pt idx="18">
                  <c:v>5632216389159677</c:v>
                </c:pt>
                <c:pt idx="19">
                  <c:v>5661533406055839</c:v>
                </c:pt>
                <c:pt idx="20">
                  <c:v>5696483225074018</c:v>
                </c:pt>
                <c:pt idx="21">
                  <c:v>5753518188812938</c:v>
                </c:pt>
                <c:pt idx="22">
                  <c:v>5815200127170157</c:v>
                </c:pt>
                <c:pt idx="23">
                  <c:v>5879495339291687</c:v>
                </c:pt>
                <c:pt idx="24">
                  <c:v>5949512852629496</c:v>
                </c:pt>
                <c:pt idx="25">
                  <c:v>6020440564362852</c:v>
                </c:pt>
                <c:pt idx="26">
                  <c:v>6093258526807860</c:v>
                </c:pt>
                <c:pt idx="27">
                  <c:v>6167327076406747</c:v>
                </c:pt>
                <c:pt idx="28">
                  <c:v>6243341614091129</c:v>
                </c:pt>
                <c:pt idx="29">
                  <c:v>6320505313392416</c:v>
                </c:pt>
              </c:numCache>
            </c:numRef>
          </c:yVal>
          <c:smooth val="1"/>
          <c:extLst>
            <c:ext xmlns:c16="http://schemas.microsoft.com/office/drawing/2014/chart" uri="{C3380CC4-5D6E-409C-BE32-E72D297353CC}">
              <c16:uniqueId val="{00000001-51C3-4009-B3AE-D1C7F3560326}"/>
            </c:ext>
          </c:extLst>
        </c:ser>
        <c:dLbls>
          <c:showLegendKey val="0"/>
          <c:showVal val="0"/>
          <c:showCatName val="0"/>
          <c:showSerName val="0"/>
          <c:showPercent val="0"/>
          <c:showBubbleSize val="0"/>
        </c:dLbls>
        <c:axId val="1976101071"/>
        <c:axId val="1976100239"/>
      </c:scatterChart>
      <c:valAx>
        <c:axId val="1976101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100239"/>
        <c:crosses val="autoZero"/>
        <c:crossBetween val="midCat"/>
      </c:valAx>
      <c:valAx>
        <c:axId val="1976100239"/>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1010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Commercial Elec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Calculations!$J$201</c:f>
              <c:strCache>
                <c:ptCount val="1"/>
                <c:pt idx="0">
                  <c:v>aeo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Calculations!$K$197:$AN$197</c:f>
              <c:numCache>
                <c:formatCode>General</c:formatCode>
                <c:ptCount val="3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numCache>
            </c:numRef>
          </c:xVal>
          <c:yVal>
            <c:numRef>
              <c:f>Calculations!$K$201:$AN$201</c:f>
              <c:numCache>
                <c:formatCode>0.00E+00</c:formatCode>
                <c:ptCount val="30"/>
                <c:pt idx="0">
                  <c:v>4595164000000000</c:v>
                </c:pt>
                <c:pt idx="1">
                  <c:v>4715115000000000</c:v>
                </c:pt>
                <c:pt idx="2">
                  <c:v>4660196000000000</c:v>
                </c:pt>
                <c:pt idx="3">
                  <c:v>4703229000000000</c:v>
                </c:pt>
                <c:pt idx="4">
                  <c:v>4679068000000000</c:v>
                </c:pt>
                <c:pt idx="5">
                  <c:v>4676478000000000</c:v>
                </c:pt>
                <c:pt idx="6">
                  <c:v>4677342000000000</c:v>
                </c:pt>
                <c:pt idx="7">
                  <c:v>4707660000000000</c:v>
                </c:pt>
                <c:pt idx="8">
                  <c:v>4740107000000000</c:v>
                </c:pt>
                <c:pt idx="9">
                  <c:v>4769315000000000</c:v>
                </c:pt>
                <c:pt idx="10">
                  <c:v>4803372000000000</c:v>
                </c:pt>
                <c:pt idx="11">
                  <c:v>4837730000000000</c:v>
                </c:pt>
                <c:pt idx="12">
                  <c:v>4866868000000000</c:v>
                </c:pt>
                <c:pt idx="13">
                  <c:v>4894209000000000</c:v>
                </c:pt>
                <c:pt idx="14">
                  <c:v>4920301000000000</c:v>
                </c:pt>
                <c:pt idx="15">
                  <c:v>4946880000000000</c:v>
                </c:pt>
                <c:pt idx="16">
                  <c:v>4969488000000000</c:v>
                </c:pt>
                <c:pt idx="17">
                  <c:v>4989315000000000</c:v>
                </c:pt>
                <c:pt idx="18">
                  <c:v>5005016000000000</c:v>
                </c:pt>
                <c:pt idx="19">
                  <c:v>5023283000000000</c:v>
                </c:pt>
                <c:pt idx="20">
                  <c:v>5046317000000000</c:v>
                </c:pt>
                <c:pt idx="21">
                  <c:v>5072553000000000</c:v>
                </c:pt>
                <c:pt idx="22">
                  <c:v>5102278000000000</c:v>
                </c:pt>
                <c:pt idx="23">
                  <c:v>5132617000000000</c:v>
                </c:pt>
                <c:pt idx="24">
                  <c:v>5166927000000000</c:v>
                </c:pt>
                <c:pt idx="25">
                  <c:v>5202281000000000</c:v>
                </c:pt>
                <c:pt idx="26">
                  <c:v>5238765000000000</c:v>
                </c:pt>
                <c:pt idx="27">
                  <c:v>5277248000000000</c:v>
                </c:pt>
                <c:pt idx="28">
                  <c:v>5316999000000000</c:v>
                </c:pt>
                <c:pt idx="29">
                  <c:v>5356443000000000</c:v>
                </c:pt>
              </c:numCache>
            </c:numRef>
          </c:yVal>
          <c:smooth val="1"/>
          <c:extLst>
            <c:ext xmlns:c16="http://schemas.microsoft.com/office/drawing/2014/chart" uri="{C3380CC4-5D6E-409C-BE32-E72D297353CC}">
              <c16:uniqueId val="{00000000-3C08-4008-B5AD-DE0FB74788BB}"/>
            </c:ext>
          </c:extLst>
        </c:ser>
        <c:ser>
          <c:idx val="1"/>
          <c:order val="1"/>
          <c:tx>
            <c:strRef>
              <c:f>Calculations!$J$202</c:f>
              <c:strCache>
                <c:ptCount val="1"/>
                <c:pt idx="0">
                  <c:v>eps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Calculations!$K$197:$AN$197</c:f>
              <c:numCache>
                <c:formatCode>General</c:formatCode>
                <c:ptCount val="3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numCache>
            </c:numRef>
          </c:xVal>
          <c:yVal>
            <c:numRef>
              <c:f>Calculations!$K$202:$AN$202</c:f>
              <c:numCache>
                <c:formatCode>0.000E+00</c:formatCode>
                <c:ptCount val="30"/>
                <c:pt idx="0">
                  <c:v>4595165000000000</c:v>
                </c:pt>
                <c:pt idx="1">
                  <c:v>4714970000000000</c:v>
                </c:pt>
                <c:pt idx="2">
                  <c:v>4660398000000000</c:v>
                </c:pt>
                <c:pt idx="3">
                  <c:v>4699546000000000</c:v>
                </c:pt>
                <c:pt idx="4">
                  <c:v>4732696444444444</c:v>
                </c:pt>
                <c:pt idx="5">
                  <c:v>4768098888888889</c:v>
                </c:pt>
                <c:pt idx="6">
                  <c:v>4807082333333334</c:v>
                </c:pt>
                <c:pt idx="7">
                  <c:v>4848454777777778</c:v>
                </c:pt>
                <c:pt idx="8">
                  <c:v>4889510222222222</c:v>
                </c:pt>
                <c:pt idx="9">
                  <c:v>4769316000000000</c:v>
                </c:pt>
                <c:pt idx="10">
                  <c:v>4803371000000000</c:v>
                </c:pt>
                <c:pt idx="11">
                  <c:v>4837732000000000</c:v>
                </c:pt>
                <c:pt idx="12">
                  <c:v>4866870000000000</c:v>
                </c:pt>
                <c:pt idx="13">
                  <c:v>4894210000000000</c:v>
                </c:pt>
                <c:pt idx="14">
                  <c:v>4920302000000000</c:v>
                </c:pt>
                <c:pt idx="15">
                  <c:v>4946879000000000</c:v>
                </c:pt>
                <c:pt idx="16">
                  <c:v>4969487000000000</c:v>
                </c:pt>
                <c:pt idx="17">
                  <c:v>4989314000000000</c:v>
                </c:pt>
                <c:pt idx="18">
                  <c:v>5005015000000000</c:v>
                </c:pt>
                <c:pt idx="19">
                  <c:v>5023284000000000</c:v>
                </c:pt>
                <c:pt idx="20">
                  <c:v>5046319000000000</c:v>
                </c:pt>
                <c:pt idx="21">
                  <c:v>5072554000000000</c:v>
                </c:pt>
                <c:pt idx="22">
                  <c:v>5102278000000000</c:v>
                </c:pt>
                <c:pt idx="23">
                  <c:v>5132616000000000</c:v>
                </c:pt>
                <c:pt idx="24">
                  <c:v>5166928000000000</c:v>
                </c:pt>
                <c:pt idx="25">
                  <c:v>5202282000000000</c:v>
                </c:pt>
                <c:pt idx="26">
                  <c:v>5238765000000000</c:v>
                </c:pt>
                <c:pt idx="27">
                  <c:v>5277248000000000</c:v>
                </c:pt>
                <c:pt idx="28">
                  <c:v>5317000000000000</c:v>
                </c:pt>
                <c:pt idx="29">
                  <c:v>5356444000000000</c:v>
                </c:pt>
              </c:numCache>
            </c:numRef>
          </c:yVal>
          <c:smooth val="1"/>
          <c:extLst>
            <c:ext xmlns:c16="http://schemas.microsoft.com/office/drawing/2014/chart" uri="{C3380CC4-5D6E-409C-BE32-E72D297353CC}">
              <c16:uniqueId val="{00000001-3C08-4008-B5AD-DE0FB74788BB}"/>
            </c:ext>
          </c:extLst>
        </c:ser>
        <c:dLbls>
          <c:showLegendKey val="0"/>
          <c:showVal val="0"/>
          <c:showCatName val="0"/>
          <c:showSerName val="0"/>
          <c:showPercent val="0"/>
          <c:showBubbleSize val="0"/>
        </c:dLbls>
        <c:axId val="1967530671"/>
        <c:axId val="1967537743"/>
      </c:scatterChart>
      <c:valAx>
        <c:axId val="19675306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537743"/>
        <c:crosses val="autoZero"/>
        <c:crossBetween val="midCat"/>
      </c:valAx>
      <c:valAx>
        <c:axId val="1967537743"/>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5306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1767417</xdr:colOff>
      <xdr:row>203</xdr:row>
      <xdr:rowOff>152398</xdr:rowOff>
    </xdr:from>
    <xdr:to>
      <xdr:col>13</xdr:col>
      <xdr:colOff>433918</xdr:colOff>
      <xdr:row>227</xdr:row>
      <xdr:rowOff>95250</xdr:rowOff>
    </xdr:to>
    <xdr:graphicFrame macro="">
      <xdr:nvGraphicFramePr>
        <xdr:cNvPr id="3" name="Chart 2">
          <a:extLst>
            <a:ext uri="{FF2B5EF4-FFF2-40B4-BE49-F238E27FC236}">
              <a16:creationId xmlns:a16="http://schemas.microsoft.com/office/drawing/2014/main" id="{D0D2508B-9E07-4E9D-A9B0-900CF969F6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486833</xdr:colOff>
      <xdr:row>204</xdr:row>
      <xdr:rowOff>25401</xdr:rowOff>
    </xdr:from>
    <xdr:to>
      <xdr:col>20</xdr:col>
      <xdr:colOff>275165</xdr:colOff>
      <xdr:row>227</xdr:row>
      <xdr:rowOff>84667</xdr:rowOff>
    </xdr:to>
    <xdr:graphicFrame macro="">
      <xdr:nvGraphicFramePr>
        <xdr:cNvPr id="4" name="Chart 3">
          <a:extLst>
            <a:ext uri="{FF2B5EF4-FFF2-40B4-BE49-F238E27FC236}">
              <a16:creationId xmlns:a16="http://schemas.microsoft.com/office/drawing/2014/main" id="{65967F19-9F60-4237-86A2-E93D724079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MeganMahajan\Downloads\BAU%20Components%20Energy%20Use%20(1).xlsx" TargetMode="External"/><Relationship Id="rId1" Type="http://schemas.openxmlformats.org/officeDocument/2006/relationships/externalLinkPath" Target="/Users/MeganMahajan/Downloads/BAU%20Components%20Energy%20Use%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2 Table 4"/>
      <sheetName val="AEO23 Table 4"/>
      <sheetName val="AEO22 Table 5"/>
      <sheetName val="AEO23 Table 5"/>
      <sheetName val="District Heat"/>
      <sheetName val="District Heat Fuel Use Data"/>
      <sheetName val="RECS HC2.1"/>
      <sheetName val="Water and Waste"/>
      <sheetName val="Calculations"/>
      <sheetName val="BCEU-urban-residential-heating"/>
      <sheetName val="BCEU-urban-residential-cooling"/>
      <sheetName val="BCEU-urban-residential-lighting"/>
      <sheetName val="BCEU-urban-residential-appl"/>
      <sheetName val="BCEU-urban-residential-other"/>
      <sheetName val="BCEU-rural-residential-heating"/>
      <sheetName val="BCEU-rural-residential-cooling"/>
      <sheetName val="BCEU-rural-residential-lighting"/>
      <sheetName val="BCEU-rural-residential-appl"/>
      <sheetName val="BCEU-rural-residential-other"/>
      <sheetName val="BCEU-commercial-heating"/>
      <sheetName val="BCEU-commercial-cooling"/>
      <sheetName val="BCEU-commercial-lighting"/>
      <sheetName val="BCEU-commercial-appl"/>
      <sheetName val="BCEU-commercial-other"/>
      <sheetName val="BCEU-all-envelope"/>
    </sheetNames>
    <sheetDataSet>
      <sheetData sheetId="0"/>
      <sheetData sheetId="1">
        <row r="48">
          <cell r="C48">
            <v>5.1819819999999996</v>
          </cell>
        </row>
      </sheetData>
      <sheetData sheetId="2">
        <row r="48">
          <cell r="C48">
            <v>5.2596420000000004</v>
          </cell>
          <cell r="D48">
            <v>5.1701290000000002</v>
          </cell>
          <cell r="E48">
            <v>5.2504400000000002</v>
          </cell>
        </row>
      </sheetData>
      <sheetData sheetId="3">
        <row r="1">
          <cell r="C1">
            <v>2021</v>
          </cell>
          <cell r="D1">
            <v>2022</v>
          </cell>
          <cell r="E1">
            <v>2023</v>
          </cell>
          <cell r="F1">
            <v>2024</v>
          </cell>
          <cell r="G1">
            <v>2025</v>
          </cell>
          <cell r="H1">
            <v>2026</v>
          </cell>
          <cell r="I1">
            <v>2027</v>
          </cell>
          <cell r="J1">
            <v>2028</v>
          </cell>
          <cell r="K1">
            <v>2029</v>
          </cell>
          <cell r="L1">
            <v>2030</v>
          </cell>
          <cell r="M1">
            <v>2031</v>
          </cell>
          <cell r="N1">
            <v>2032</v>
          </cell>
          <cell r="O1">
            <v>2033</v>
          </cell>
          <cell r="P1">
            <v>2034</v>
          </cell>
          <cell r="Q1">
            <v>2035</v>
          </cell>
          <cell r="R1">
            <v>2036</v>
          </cell>
          <cell r="S1">
            <v>2037</v>
          </cell>
          <cell r="T1">
            <v>2038</v>
          </cell>
          <cell r="U1">
            <v>2039</v>
          </cell>
          <cell r="V1">
            <v>2040</v>
          </cell>
          <cell r="W1">
            <v>2041</v>
          </cell>
          <cell r="X1">
            <v>2042</v>
          </cell>
          <cell r="Y1">
            <v>2043</v>
          </cell>
          <cell r="Z1">
            <v>2044</v>
          </cell>
          <cell r="AA1">
            <v>2045</v>
          </cell>
          <cell r="AB1">
            <v>2046</v>
          </cell>
          <cell r="AC1">
            <v>2047</v>
          </cell>
          <cell r="AD1">
            <v>2048</v>
          </cell>
          <cell r="AE1">
            <v>2049</v>
          </cell>
          <cell r="AF1">
            <v>2050</v>
          </cell>
        </row>
        <row r="39">
          <cell r="C39">
            <v>4.5951639999999996</v>
          </cell>
        </row>
      </sheetData>
      <sheetData sheetId="4">
        <row r="39">
          <cell r="C39">
            <v>4.7151149999999999</v>
          </cell>
          <cell r="D39">
            <v>4.660196</v>
          </cell>
          <cell r="E39">
            <v>4.7032290000000003</v>
          </cell>
        </row>
      </sheetData>
      <sheetData sheetId="5">
        <row r="9">
          <cell r="F9">
            <v>336352809191520</v>
          </cell>
          <cell r="G9">
            <v>340014333941918.56</v>
          </cell>
          <cell r="H9">
            <v>334090249852084.81</v>
          </cell>
          <cell r="I9">
            <v>316395560235523.94</v>
          </cell>
        </row>
      </sheetData>
      <sheetData sheetId="6"/>
      <sheetData sheetId="7"/>
      <sheetData sheetId="8"/>
      <sheetData sheetId="9">
        <row r="142">
          <cell r="K142">
            <v>359363595342854.44</v>
          </cell>
          <cell r="L142">
            <v>409805170050857.56</v>
          </cell>
          <cell r="M142">
            <v>409851692868979.25</v>
          </cell>
          <cell r="N142">
            <v>396667877678779.75</v>
          </cell>
        </row>
        <row r="181">
          <cell r="K181">
            <v>10852745732625.082</v>
          </cell>
          <cell r="L181">
            <v>11862979563175.609</v>
          </cell>
          <cell r="M181">
            <v>11727372604938.438</v>
          </cell>
          <cell r="N181">
            <v>12264827768223.652</v>
          </cell>
        </row>
        <row r="185">
          <cell r="K185">
            <v>2021</v>
          </cell>
          <cell r="L185">
            <v>2022</v>
          </cell>
          <cell r="M185">
            <v>2023</v>
          </cell>
          <cell r="N185">
            <v>2024</v>
          </cell>
        </row>
        <row r="194">
          <cell r="H194" t="str">
            <v>CKI000:ka_OtherFuels</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iea.org/publications/insights/insightpublications/US_CountryScorecard_FINAL.pdf" TargetMode="External"/><Relationship Id="rId3" Type="http://schemas.openxmlformats.org/officeDocument/2006/relationships/hyperlink" Target="https://www.eia.gov/consumption/residential/data/2020/hc/xls/HC%202.1.xlsx" TargetMode="External"/><Relationship Id="rId7" Type="http://schemas.openxmlformats.org/officeDocument/2006/relationships/hyperlink" Target="https://www.eia.gov/outlooks/aeo/data/browser/" TargetMode="External"/><Relationship Id="rId2" Type="http://schemas.openxmlformats.org/officeDocument/2006/relationships/hyperlink" Target="https://www.eia.gov/outlooks/aeo/data/browser/" TargetMode="External"/><Relationship Id="rId1" Type="http://schemas.openxmlformats.org/officeDocument/2006/relationships/hyperlink" Target="http://www.euroheat.org/wp-content/uploads/2016/03/2013-Country-by-country-Statistics-Overview.pdf" TargetMode="External"/><Relationship Id="rId6" Type="http://schemas.openxmlformats.org/officeDocument/2006/relationships/hyperlink" Target="https://www.eia.gov/outlooks/aeo/data/browser/" TargetMode="External"/><Relationship Id="rId5" Type="http://schemas.openxmlformats.org/officeDocument/2006/relationships/hyperlink" Target="https://www.eia.gov/outlooks/aeo/data/browser/" TargetMode="External"/><Relationship Id="rId4" Type="http://schemas.openxmlformats.org/officeDocument/2006/relationships/hyperlink" Target="https://www.eia.gov/consumption/residential/data/2020/?src=%E2%80%B9%20Consumption%20%20%20%20%20%20Residential%20Energy%20Consumption%20Survey%20(RECS)-f1" TargetMode="External"/><Relationship Id="rId9"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www.regulations.gov/document/EERE-2017-BT-STD-0019-1426%20(37944)" TargetMode="External"/><Relationship Id="rId2" Type="http://schemas.openxmlformats.org/officeDocument/2006/relationships/hyperlink" Target="https://www.regulations.gov/document/EERE-2017-BT-STD-0019-1426%20(37944)" TargetMode="External"/><Relationship Id="rId1" Type="http://schemas.openxmlformats.org/officeDocument/2006/relationships/hyperlink" Target="https://www.eia.gov/outlooks/aeo/assumptions/pdf/RDM_Assumptions.pdf%20%20(table%205)"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7"/>
  <sheetViews>
    <sheetView workbookViewId="0">
      <selection activeCell="B52" sqref="B52"/>
    </sheetView>
  </sheetViews>
  <sheetFormatPr defaultRowHeight="15" x14ac:dyDescent="0.25"/>
  <cols>
    <col min="1" max="1" width="12.42578125" customWidth="1"/>
    <col min="2" max="2" width="61.42578125" customWidth="1"/>
    <col min="3" max="3" width="19.28515625" customWidth="1"/>
  </cols>
  <sheetData>
    <row r="1" spans="1:2" x14ac:dyDescent="0.25">
      <c r="A1" s="1" t="s">
        <v>80</v>
      </c>
    </row>
    <row r="3" spans="1:2" x14ac:dyDescent="0.25">
      <c r="A3" s="1" t="s">
        <v>0</v>
      </c>
      <c r="B3" s="2" t="s">
        <v>84</v>
      </c>
    </row>
    <row r="4" spans="1:2" x14ac:dyDescent="0.25">
      <c r="B4" t="s">
        <v>72</v>
      </c>
    </row>
    <row r="5" spans="1:2" x14ac:dyDescent="0.25">
      <c r="B5" s="4" t="s">
        <v>672</v>
      </c>
    </row>
    <row r="6" spans="1:2" x14ac:dyDescent="0.25">
      <c r="B6" t="s">
        <v>651</v>
      </c>
    </row>
    <row r="7" spans="1:2" x14ac:dyDescent="0.25">
      <c r="B7" s="5" t="s">
        <v>654</v>
      </c>
    </row>
    <row r="8" spans="1:2" x14ac:dyDescent="0.25">
      <c r="B8" s="5" t="s">
        <v>652</v>
      </c>
    </row>
    <row r="9" spans="1:2" x14ac:dyDescent="0.25">
      <c r="B9" t="s">
        <v>73</v>
      </c>
    </row>
    <row r="11" spans="1:2" x14ac:dyDescent="0.25">
      <c r="B11" s="2" t="s">
        <v>82</v>
      </c>
    </row>
    <row r="12" spans="1:2" x14ac:dyDescent="0.25">
      <c r="B12" t="s">
        <v>72</v>
      </c>
    </row>
    <row r="13" spans="1:2" x14ac:dyDescent="0.25">
      <c r="B13" s="4" t="s">
        <v>650</v>
      </c>
    </row>
    <row r="14" spans="1:2" x14ac:dyDescent="0.25">
      <c r="B14" t="s">
        <v>651</v>
      </c>
    </row>
    <row r="15" spans="1:2" x14ac:dyDescent="0.25">
      <c r="B15" s="5" t="s">
        <v>544</v>
      </c>
    </row>
    <row r="16" spans="1:2" x14ac:dyDescent="0.25">
      <c r="B16" s="5" t="s">
        <v>653</v>
      </c>
    </row>
    <row r="17" spans="2:2" x14ac:dyDescent="0.25">
      <c r="B17" t="s">
        <v>74</v>
      </c>
    </row>
    <row r="19" spans="2:2" x14ac:dyDescent="0.25">
      <c r="B19" s="2" t="s">
        <v>83</v>
      </c>
    </row>
    <row r="20" spans="2:2" x14ac:dyDescent="0.25">
      <c r="B20" t="s">
        <v>85</v>
      </c>
    </row>
    <row r="21" spans="2:2" x14ac:dyDescent="0.25">
      <c r="B21" s="4">
        <v>2013</v>
      </c>
    </row>
    <row r="22" spans="2:2" x14ac:dyDescent="0.25">
      <c r="B22" t="s">
        <v>165</v>
      </c>
    </row>
    <row r="23" spans="2:2" x14ac:dyDescent="0.25">
      <c r="B23" s="5" t="s">
        <v>166</v>
      </c>
    </row>
    <row r="24" spans="2:2" x14ac:dyDescent="0.25">
      <c r="B24" t="s">
        <v>167</v>
      </c>
    </row>
    <row r="26" spans="2:2" x14ac:dyDescent="0.25">
      <c r="B26" t="s">
        <v>601</v>
      </c>
    </row>
    <row r="27" spans="2:2" x14ac:dyDescent="0.25">
      <c r="B27" s="4">
        <v>2014</v>
      </c>
    </row>
    <row r="28" spans="2:2" x14ac:dyDescent="0.25">
      <c r="B28" t="s">
        <v>602</v>
      </c>
    </row>
    <row r="29" spans="2:2" x14ac:dyDescent="0.25">
      <c r="B29" s="72" t="s">
        <v>603</v>
      </c>
    </row>
    <row r="30" spans="2:2" x14ac:dyDescent="0.25">
      <c r="B30" t="s">
        <v>604</v>
      </c>
    </row>
    <row r="32" spans="2:2" x14ac:dyDescent="0.25">
      <c r="B32" s="2" t="s">
        <v>156</v>
      </c>
    </row>
    <row r="33" spans="1:2" x14ac:dyDescent="0.25">
      <c r="B33" t="s">
        <v>157</v>
      </c>
    </row>
    <row r="34" spans="1:2" x14ac:dyDescent="0.25">
      <c r="B34" s="4">
        <v>2020</v>
      </c>
    </row>
    <row r="35" spans="1:2" x14ac:dyDescent="0.25">
      <c r="B35" t="s">
        <v>158</v>
      </c>
    </row>
    <row r="36" spans="1:2" x14ac:dyDescent="0.25">
      <c r="B36" s="5" t="s">
        <v>608</v>
      </c>
    </row>
    <row r="37" spans="1:2" x14ac:dyDescent="0.25">
      <c r="B37" s="5" t="s">
        <v>609</v>
      </c>
    </row>
    <row r="38" spans="1:2" x14ac:dyDescent="0.25">
      <c r="B38" t="s">
        <v>159</v>
      </c>
    </row>
    <row r="40" spans="1:2" x14ac:dyDescent="0.25">
      <c r="A40" s="1" t="s">
        <v>86</v>
      </c>
    </row>
    <row r="41" spans="1:2" x14ac:dyDescent="0.25">
      <c r="A41" s="1"/>
    </row>
    <row r="42" spans="1:2" x14ac:dyDescent="0.25">
      <c r="A42" s="1" t="s">
        <v>673</v>
      </c>
    </row>
    <row r="43" spans="1:2" x14ac:dyDescent="0.25">
      <c r="A43" t="s">
        <v>674</v>
      </c>
    </row>
    <row r="44" spans="1:2" x14ac:dyDescent="0.25">
      <c r="A44" t="s">
        <v>675</v>
      </c>
    </row>
    <row r="45" spans="1:2" x14ac:dyDescent="0.25">
      <c r="A45" t="s">
        <v>676</v>
      </c>
    </row>
    <row r="46" spans="1:2" x14ac:dyDescent="0.25">
      <c r="A46" t="s">
        <v>677</v>
      </c>
    </row>
    <row r="47" spans="1:2" x14ac:dyDescent="0.25">
      <c r="A47" t="s">
        <v>678</v>
      </c>
    </row>
    <row r="48" spans="1:2" x14ac:dyDescent="0.25">
      <c r="A48" s="1"/>
    </row>
    <row r="49" spans="1:2" x14ac:dyDescent="0.25">
      <c r="A49" s="1" t="s">
        <v>111</v>
      </c>
    </row>
    <row r="50" spans="1:2" x14ac:dyDescent="0.25">
      <c r="A50" t="s">
        <v>112</v>
      </c>
    </row>
    <row r="51" spans="1:2" x14ac:dyDescent="0.25">
      <c r="A51" t="s">
        <v>113</v>
      </c>
    </row>
    <row r="52" spans="1:2" x14ac:dyDescent="0.25">
      <c r="A52" t="s">
        <v>114</v>
      </c>
    </row>
    <row r="54" spans="1:2" x14ac:dyDescent="0.25">
      <c r="A54" t="s">
        <v>115</v>
      </c>
    </row>
    <row r="55" spans="1:2" x14ac:dyDescent="0.25">
      <c r="A55" t="s">
        <v>116</v>
      </c>
    </row>
    <row r="56" spans="1:2" x14ac:dyDescent="0.25">
      <c r="A56" t="s">
        <v>118</v>
      </c>
    </row>
    <row r="57" spans="1:2" x14ac:dyDescent="0.25">
      <c r="A57" t="s">
        <v>117</v>
      </c>
    </row>
    <row r="59" spans="1:2" x14ac:dyDescent="0.25">
      <c r="A59" s="1" t="s">
        <v>101</v>
      </c>
    </row>
    <row r="60" spans="1:2" x14ac:dyDescent="0.25">
      <c r="A60" t="s">
        <v>102</v>
      </c>
    </row>
    <row r="61" spans="1:2" x14ac:dyDescent="0.25">
      <c r="A61" t="s">
        <v>103</v>
      </c>
    </row>
    <row r="62" spans="1:2" x14ac:dyDescent="0.25">
      <c r="A62" t="s">
        <v>104</v>
      </c>
    </row>
    <row r="63" spans="1:2" x14ac:dyDescent="0.25">
      <c r="A63" t="s">
        <v>272</v>
      </c>
    </row>
    <row r="64" spans="1:2" x14ac:dyDescent="0.25">
      <c r="B64" t="s">
        <v>105</v>
      </c>
    </row>
    <row r="65" spans="1:3" x14ac:dyDescent="0.25">
      <c r="B65" t="s">
        <v>106</v>
      </c>
    </row>
    <row r="66" spans="1:3" x14ac:dyDescent="0.25">
      <c r="B66" t="s">
        <v>107</v>
      </c>
      <c r="C66" s="3">
        <v>0.04</v>
      </c>
    </row>
    <row r="67" spans="1:3" x14ac:dyDescent="0.25">
      <c r="B67" t="s">
        <v>273</v>
      </c>
    </row>
    <row r="68" spans="1:3" x14ac:dyDescent="0.25">
      <c r="A68" s="1" t="s">
        <v>108</v>
      </c>
    </row>
    <row r="69" spans="1:3" x14ac:dyDescent="0.25">
      <c r="A69" t="s">
        <v>605</v>
      </c>
    </row>
    <row r="70" spans="1:3" x14ac:dyDescent="0.25">
      <c r="A70" t="s">
        <v>109</v>
      </c>
    </row>
    <row r="71" spans="1:3" x14ac:dyDescent="0.25">
      <c r="A71" t="s">
        <v>110</v>
      </c>
    </row>
    <row r="72" spans="1:3" x14ac:dyDescent="0.25">
      <c r="A72" t="s">
        <v>87</v>
      </c>
    </row>
    <row r="73" spans="1:3" x14ac:dyDescent="0.25">
      <c r="A73" t="s">
        <v>88</v>
      </c>
    </row>
    <row r="74" spans="1:3" x14ac:dyDescent="0.25">
      <c r="A74" t="s">
        <v>89</v>
      </c>
    </row>
    <row r="75" spans="1:3" x14ac:dyDescent="0.25">
      <c r="A75" t="s">
        <v>90</v>
      </c>
    </row>
    <row r="76" spans="1:3" x14ac:dyDescent="0.25">
      <c r="A76" t="s">
        <v>91</v>
      </c>
    </row>
    <row r="78" spans="1:3" x14ac:dyDescent="0.25">
      <c r="A78" t="s">
        <v>97</v>
      </c>
    </row>
    <row r="79" spans="1:3" x14ac:dyDescent="0.25">
      <c r="A79" t="s">
        <v>98</v>
      </c>
    </row>
    <row r="80" spans="1:3" x14ac:dyDescent="0.25">
      <c r="A80" t="s">
        <v>99</v>
      </c>
    </row>
    <row r="81" spans="1:1" x14ac:dyDescent="0.25">
      <c r="A81" t="s">
        <v>100</v>
      </c>
    </row>
    <row r="83" spans="1:1" x14ac:dyDescent="0.25">
      <c r="A83" t="s">
        <v>606</v>
      </c>
    </row>
    <row r="84" spans="1:1" x14ac:dyDescent="0.25">
      <c r="A84" t="s">
        <v>607</v>
      </c>
    </row>
    <row r="86" spans="1:1" x14ac:dyDescent="0.25">
      <c r="A86" s="1" t="s">
        <v>467</v>
      </c>
    </row>
    <row r="87" spans="1:1" x14ac:dyDescent="0.25">
      <c r="A87" t="s">
        <v>468</v>
      </c>
    </row>
    <row r="88" spans="1:1" x14ac:dyDescent="0.25">
      <c r="A88" t="s">
        <v>469</v>
      </c>
    </row>
    <row r="89" spans="1:1" x14ac:dyDescent="0.25">
      <c r="A89" t="s">
        <v>470</v>
      </c>
    </row>
    <row r="90" spans="1:1" x14ac:dyDescent="0.25">
      <c r="A90" t="s">
        <v>471</v>
      </c>
    </row>
    <row r="91" spans="1:1" x14ac:dyDescent="0.25">
      <c r="A91" t="s">
        <v>472</v>
      </c>
    </row>
    <row r="92" spans="1:1" x14ac:dyDescent="0.25">
      <c r="A92" t="s">
        <v>473</v>
      </c>
    </row>
    <row r="94" spans="1:1" x14ac:dyDescent="0.25">
      <c r="A94" s="1" t="s">
        <v>551</v>
      </c>
    </row>
    <row r="95" spans="1:1" x14ac:dyDescent="0.25">
      <c r="A95" t="s">
        <v>552</v>
      </c>
    </row>
    <row r="103" spans="1:2" x14ac:dyDescent="0.25">
      <c r="A103" s="1" t="s">
        <v>655</v>
      </c>
    </row>
    <row r="104" spans="1:2" x14ac:dyDescent="0.25">
      <c r="A104" s="9">
        <f>'RECS HC2.1'!B24/SUM('RECS HC2.1'!B24,'RECS HC2.1'!B27)</f>
        <v>0.81308184246741677</v>
      </c>
      <c r="B104" t="s">
        <v>135</v>
      </c>
    </row>
    <row r="105" spans="1:2" x14ac:dyDescent="0.25">
      <c r="A105" s="9">
        <f>'RECS HC2.1'!B27/SUM('RECS HC2.1'!B24,'RECS HC2.1'!B27)</f>
        <v>0.18691815753258317</v>
      </c>
      <c r="B105" t="s">
        <v>136</v>
      </c>
    </row>
    <row r="107" spans="1:2" x14ac:dyDescent="0.25">
      <c r="A107" t="s">
        <v>466</v>
      </c>
      <c r="B107" s="12">
        <f>10^15</f>
        <v>1000000000000000</v>
      </c>
    </row>
  </sheetData>
  <hyperlinks>
    <hyperlink ref="B23" r:id="rId1" xr:uid="{00000000-0004-0000-0000-000000000000}"/>
    <hyperlink ref="B7" r:id="rId2" location="/?id=4-AEO2021&amp;sourcekey=0" xr:uid="{FDD08FE2-A996-47F9-8A54-815C641326D1}"/>
    <hyperlink ref="B37" r:id="rId3" xr:uid="{4112156D-26B4-4A72-8B7D-0376B284EBA6}"/>
    <hyperlink ref="B36" r:id="rId4" xr:uid="{42B5983F-C1B1-4923-ACBC-CDCC13870A16}"/>
    <hyperlink ref="B15" r:id="rId5" location="/?id=5-AEO2021&amp;cases=ref2021&amp;sourcekey=0" xr:uid="{3F078900-DB6D-42C9-8E23-53BF8BCAE426}"/>
    <hyperlink ref="B8" r:id="rId6" location="/?id=4-AEO2022&amp;sourcekey=0" xr:uid="{FCB72669-805D-4A7B-A35E-29CD2776EC81}"/>
    <hyperlink ref="B16" r:id="rId7" location="/?id=5-AEO2022&amp;cases=ref2022&amp;sourcekey=0" xr:uid="{820AEE93-1C10-46CF-912B-6134298F0A24}"/>
    <hyperlink ref="B29" r:id="rId8" xr:uid="{3FD3E206-546B-4725-BAB5-8DFD86A9EEBB}"/>
  </hyperlinks>
  <pageMargins left="0.7" right="0.7" top="0.75" bottom="0.75" header="0.3" footer="0.3"/>
  <pageSetup orientation="portrait" horizontalDpi="1200" verticalDpi="1200"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7BEFD-FCBD-4819-983E-6024B48B2F26}">
  <dimension ref="A2:AD35"/>
  <sheetViews>
    <sheetView topLeftCell="A4" workbookViewId="0">
      <selection activeCell="E19" sqref="E19"/>
    </sheetView>
  </sheetViews>
  <sheetFormatPr defaultRowHeight="15" x14ac:dyDescent="0.25"/>
  <cols>
    <col min="1" max="1" width="52.42578125" customWidth="1"/>
    <col min="2" max="30" width="9" customWidth="1"/>
  </cols>
  <sheetData>
    <row r="2" spans="1:3" x14ac:dyDescent="0.25">
      <c r="A2" s="83" t="s">
        <v>690</v>
      </c>
      <c r="B2" s="15"/>
      <c r="C2" s="15"/>
    </row>
    <row r="3" spans="1:3" x14ac:dyDescent="0.25">
      <c r="A3" t="s">
        <v>680</v>
      </c>
      <c r="B3">
        <f>AVERAGE(6,20)</f>
        <v>13</v>
      </c>
      <c r="C3" s="5" t="s">
        <v>681</v>
      </c>
    </row>
    <row r="4" spans="1:3" x14ac:dyDescent="0.25">
      <c r="A4" t="s">
        <v>682</v>
      </c>
      <c r="B4" s="84">
        <v>0.03</v>
      </c>
      <c r="C4" t="s">
        <v>679</v>
      </c>
    </row>
    <row r="5" spans="1:3" x14ac:dyDescent="0.25">
      <c r="A5" t="s">
        <v>684</v>
      </c>
      <c r="B5">
        <f xml:space="preserve"> 0.9307-(0.0002*AVERAGE(20,55))</f>
        <v>0.92320000000000002</v>
      </c>
      <c r="C5" s="5" t="s">
        <v>683</v>
      </c>
    </row>
    <row r="6" spans="1:3" x14ac:dyDescent="0.25">
      <c r="A6" t="s">
        <v>685</v>
      </c>
      <c r="B6">
        <v>2.2999999999999998</v>
      </c>
      <c r="C6" s="5" t="s">
        <v>683</v>
      </c>
    </row>
    <row r="7" spans="1:3" x14ac:dyDescent="0.25">
      <c r="A7" t="s">
        <v>686</v>
      </c>
      <c r="B7" s="16">
        <f>B6/B5</f>
        <v>2.491334488734835</v>
      </c>
    </row>
    <row r="8" spans="1:3" ht="15.75" x14ac:dyDescent="0.25">
      <c r="A8" t="s">
        <v>709</v>
      </c>
      <c r="B8" s="16">
        <v>0.61</v>
      </c>
      <c r="C8" s="111" t="s">
        <v>708</v>
      </c>
    </row>
    <row r="10" spans="1:3" x14ac:dyDescent="0.25">
      <c r="A10" s="85" t="s">
        <v>691</v>
      </c>
      <c r="B10" s="86"/>
      <c r="C10" s="86"/>
    </row>
    <row r="11" spans="1:3" x14ac:dyDescent="0.25">
      <c r="A11" t="s">
        <v>687</v>
      </c>
      <c r="B11">
        <f>1/13</f>
        <v>7.6923076923076927E-2</v>
      </c>
    </row>
    <row r="12" spans="1:3" x14ac:dyDescent="0.25">
      <c r="A12" t="s">
        <v>688</v>
      </c>
      <c r="B12" s="84">
        <f>1-B4</f>
        <v>0.97</v>
      </c>
    </row>
    <row r="13" spans="1:3" x14ac:dyDescent="0.25">
      <c r="A13" t="s">
        <v>689</v>
      </c>
      <c r="B13" s="84">
        <f>B7</f>
        <v>2.491334488734835</v>
      </c>
    </row>
    <row r="14" spans="1:3" x14ac:dyDescent="0.25">
      <c r="B14" s="84"/>
    </row>
    <row r="17" spans="1:30" s="15" customFormat="1" ht="15.75" thickBot="1" x14ac:dyDescent="0.3">
      <c r="A17" s="83" t="s">
        <v>696</v>
      </c>
      <c r="V17" s="107" t="s">
        <v>710</v>
      </c>
    </row>
    <row r="18" spans="1:30" x14ac:dyDescent="0.25">
      <c r="A18" t="s">
        <v>695</v>
      </c>
      <c r="B18" s="1">
        <v>2022</v>
      </c>
      <c r="C18" s="1">
        <v>2023</v>
      </c>
      <c r="D18" s="1">
        <v>2024</v>
      </c>
      <c r="E18" s="1">
        <v>2025</v>
      </c>
      <c r="F18" s="1">
        <v>2026</v>
      </c>
      <c r="G18" s="1">
        <v>2027</v>
      </c>
      <c r="H18" s="1">
        <v>2028</v>
      </c>
      <c r="I18" s="89">
        <v>2029</v>
      </c>
      <c r="J18" s="1">
        <v>2030</v>
      </c>
      <c r="K18" s="1">
        <v>2031</v>
      </c>
      <c r="L18" s="1">
        <v>2032</v>
      </c>
      <c r="M18" s="1">
        <v>2033</v>
      </c>
      <c r="N18" s="1">
        <v>2034</v>
      </c>
      <c r="O18" s="1">
        <v>2035</v>
      </c>
      <c r="P18" s="1">
        <v>2036</v>
      </c>
      <c r="Q18" s="1">
        <v>2037</v>
      </c>
      <c r="R18" s="1">
        <v>2038</v>
      </c>
      <c r="S18" s="1">
        <v>2039</v>
      </c>
      <c r="T18" s="1">
        <v>2040</v>
      </c>
      <c r="U18" s="1">
        <v>2041</v>
      </c>
      <c r="V18" s="1">
        <v>2042</v>
      </c>
      <c r="W18" s="1">
        <v>2043</v>
      </c>
      <c r="X18" s="1">
        <v>2044</v>
      </c>
      <c r="Y18" s="1">
        <v>2045</v>
      </c>
      <c r="Z18" s="1">
        <v>2046</v>
      </c>
      <c r="AA18" s="1">
        <v>2047</v>
      </c>
      <c r="AB18" s="1">
        <v>2048</v>
      </c>
      <c r="AC18" s="1">
        <v>2049</v>
      </c>
      <c r="AD18" s="1">
        <v>2050</v>
      </c>
    </row>
    <row r="19" spans="1:30" x14ac:dyDescent="0.25">
      <c r="A19" t="s">
        <v>692</v>
      </c>
      <c r="B19">
        <f>INDEX('AEO23 Table 4'!$36:$36,MATCH(B18,'AEO23 Table 4'!$13:$13,0))*10^15</f>
        <v>599646000000000</v>
      </c>
      <c r="C19">
        <f>INDEX('AEO23 Table 4'!$36:$36,MATCH(C18,'AEO23 Table 4'!$13:$13,0))*10^15</f>
        <v>598862000000000</v>
      </c>
      <c r="D19">
        <f>INDEX('AEO23 Table 4'!$36:$36,MATCH(D18,'AEO23 Table 4'!$13:$13,0))*10^15</f>
        <v>594961000000000</v>
      </c>
      <c r="E19">
        <f>INDEX('AEO23 Table 4'!$36:$36,MATCH(E18,'AEO23 Table 4'!$13:$13,0))*10^15</f>
        <v>589899000000000</v>
      </c>
      <c r="F19">
        <f>INDEX('AEO23 Table 4'!$36:$36,MATCH(F18,'AEO23 Table 4'!$13:$13,0))*10^15</f>
        <v>585610000000000</v>
      </c>
      <c r="G19">
        <f>INDEX('AEO23 Table 4'!$36:$36,MATCH(G18,'AEO23 Table 4'!$13:$13,0))*10^15</f>
        <v>582750000000000</v>
      </c>
      <c r="H19">
        <f>INDEX('AEO23 Table 4'!$36:$36,MATCH(H18,'AEO23 Table 4'!$13:$13,0))*10^15</f>
        <v>579740000000000</v>
      </c>
      <c r="I19" s="90">
        <f>INDEX('AEO23 Table 4'!$36:$36,MATCH(I18,'AEO23 Table 4'!$13:$13,0))*10^15</f>
        <v>575790000000000</v>
      </c>
      <c r="J19">
        <f>INDEX('AEO23 Table 4'!$36:$36,MATCH(J18,'AEO23 Table 4'!$13:$13,0))*10^15</f>
        <v>571646000000000</v>
      </c>
      <c r="K19">
        <f>INDEX('AEO23 Table 4'!$36:$36,MATCH(K18,'AEO23 Table 4'!$13:$13,0))*10^15</f>
        <v>567887000000000</v>
      </c>
      <c r="L19">
        <f>INDEX('AEO23 Table 4'!$36:$36,MATCH(L18,'AEO23 Table 4'!$13:$13,0))*10^15</f>
        <v>564509000000000</v>
      </c>
      <c r="M19">
        <f>INDEX('AEO23 Table 4'!$36:$36,MATCH(M18,'AEO23 Table 4'!$13:$13,0))*10^15</f>
        <v>564249000000000</v>
      </c>
      <c r="N19">
        <f>INDEX('AEO23 Table 4'!$36:$36,MATCH(N18,'AEO23 Table 4'!$13:$13,0))*10^15</f>
        <v>564918000000000</v>
      </c>
      <c r="O19">
        <f>INDEX('AEO23 Table 4'!$36:$36,MATCH(O18,'AEO23 Table 4'!$13:$13,0))*10^15</f>
        <v>567556000000000</v>
      </c>
      <c r="P19">
        <f>INDEX('AEO23 Table 4'!$36:$36,MATCH(P18,'AEO23 Table 4'!$13:$13,0))*10^15</f>
        <v>570669000000000</v>
      </c>
      <c r="Q19">
        <f>INDEX('AEO23 Table 4'!$36:$36,MATCH(Q18,'AEO23 Table 4'!$13:$13,0))*10^15</f>
        <v>573526000000000</v>
      </c>
      <c r="R19">
        <f>INDEX('AEO23 Table 4'!$36:$36,MATCH(R18,'AEO23 Table 4'!$13:$13,0))*10^15</f>
        <v>575870000000000</v>
      </c>
      <c r="S19">
        <f>INDEX('AEO23 Table 4'!$36:$36,MATCH(S18,'AEO23 Table 4'!$13:$13,0))*10^15</f>
        <v>577510000000000</v>
      </c>
      <c r="T19">
        <f>INDEX('AEO23 Table 4'!$36:$36,MATCH(T18,'AEO23 Table 4'!$13:$13,0))*10^15</f>
        <v>578855000000000</v>
      </c>
      <c r="U19">
        <f>INDEX('AEO23 Table 4'!$36:$36,MATCH(U18,'AEO23 Table 4'!$13:$13,0))*10^15</f>
        <v>580561000000000</v>
      </c>
      <c r="V19">
        <f>INDEX('AEO23 Table 4'!$36:$36,MATCH(V18,'AEO23 Table 4'!$13:$13,0))*10^15</f>
        <v>582650000000000</v>
      </c>
      <c r="W19">
        <f>INDEX('AEO23 Table 4'!$36:$36,MATCH(W18,'AEO23 Table 4'!$13:$13,0))*10^15</f>
        <v>585004000000000</v>
      </c>
      <c r="X19">
        <f>INDEX('AEO23 Table 4'!$36:$36,MATCH(X18,'AEO23 Table 4'!$13:$13,0))*10^15</f>
        <v>587241000000000</v>
      </c>
      <c r="Y19">
        <f>INDEX('AEO23 Table 4'!$36:$36,MATCH(Y18,'AEO23 Table 4'!$13:$13,0))*10^15</f>
        <v>589737000000000</v>
      </c>
      <c r="Z19">
        <f>INDEX('AEO23 Table 4'!$36:$36,MATCH(Z18,'AEO23 Table 4'!$13:$13,0))*10^15</f>
        <v>591996000000000</v>
      </c>
      <c r="AA19">
        <f>INDEX('AEO23 Table 4'!$36:$36,MATCH(AA18,'AEO23 Table 4'!$13:$13,0))*10^15</f>
        <v>594238000000000</v>
      </c>
      <c r="AB19">
        <f>INDEX('AEO23 Table 4'!$36:$36,MATCH(AB18,'AEO23 Table 4'!$13:$13,0))*10^15</f>
        <v>596356000000000</v>
      </c>
      <c r="AC19">
        <f>INDEX('AEO23 Table 4'!$36:$36,MATCH(AC18,'AEO23 Table 4'!$13:$13,0))*10^15</f>
        <v>598531000000000</v>
      </c>
      <c r="AD19">
        <f>INDEX('AEO23 Table 4'!$36:$36,MATCH(AD18,'AEO23 Table 4'!$13:$13,0))*10^15</f>
        <v>600490000000000</v>
      </c>
    </row>
    <row r="20" spans="1:30" x14ac:dyDescent="0.25">
      <c r="A20" t="s">
        <v>694</v>
      </c>
      <c r="B20">
        <v>0</v>
      </c>
      <c r="C20">
        <v>0</v>
      </c>
      <c r="D20">
        <v>0</v>
      </c>
      <c r="E20">
        <v>0</v>
      </c>
      <c r="F20">
        <v>0</v>
      </c>
      <c r="G20">
        <v>0</v>
      </c>
      <c r="H20">
        <v>0</v>
      </c>
      <c r="I20" s="90">
        <f t="shared" ref="I20:AC20" si="0">MAX(I19-H19,0)</f>
        <v>0</v>
      </c>
      <c r="J20">
        <f t="shared" si="0"/>
        <v>0</v>
      </c>
      <c r="K20">
        <f t="shared" si="0"/>
        <v>0</v>
      </c>
      <c r="L20">
        <f t="shared" si="0"/>
        <v>0</v>
      </c>
      <c r="M20">
        <f t="shared" si="0"/>
        <v>0</v>
      </c>
      <c r="N20">
        <f t="shared" si="0"/>
        <v>669000000000</v>
      </c>
      <c r="O20">
        <f t="shared" si="0"/>
        <v>2638000000000</v>
      </c>
      <c r="P20">
        <f t="shared" si="0"/>
        <v>3113000000000</v>
      </c>
      <c r="Q20">
        <f t="shared" si="0"/>
        <v>2857000000000</v>
      </c>
      <c r="R20">
        <f t="shared" si="0"/>
        <v>2344000000000</v>
      </c>
      <c r="S20">
        <f t="shared" si="0"/>
        <v>1640000000000</v>
      </c>
      <c r="T20">
        <f t="shared" si="0"/>
        <v>1345000000000</v>
      </c>
      <c r="U20">
        <f t="shared" si="0"/>
        <v>1706000000000</v>
      </c>
      <c r="V20">
        <f t="shared" si="0"/>
        <v>2089000000000</v>
      </c>
      <c r="W20">
        <f t="shared" si="0"/>
        <v>2354000000000</v>
      </c>
      <c r="X20">
        <f t="shared" si="0"/>
        <v>2237000000000</v>
      </c>
      <c r="Y20">
        <f t="shared" si="0"/>
        <v>2496000000000</v>
      </c>
      <c r="Z20">
        <f t="shared" si="0"/>
        <v>2259000000000</v>
      </c>
      <c r="AA20">
        <f t="shared" si="0"/>
        <v>2242000000000</v>
      </c>
      <c r="AB20">
        <f t="shared" si="0"/>
        <v>2118000000000</v>
      </c>
      <c r="AC20">
        <f t="shared" si="0"/>
        <v>2175000000000</v>
      </c>
      <c r="AD20">
        <f>MAX(AD19-AC19,0)</f>
        <v>1959000000000</v>
      </c>
    </row>
    <row r="21" spans="1:30" x14ac:dyDescent="0.25">
      <c r="I21" s="90"/>
    </row>
    <row r="22" spans="1:30" s="98" customFormat="1" x14ac:dyDescent="0.25">
      <c r="A22" s="97" t="s">
        <v>697</v>
      </c>
      <c r="I22" s="99"/>
    </row>
    <row r="23" spans="1:30" s="16" customFormat="1" ht="45" x14ac:dyDescent="0.25">
      <c r="A23" s="112" t="s">
        <v>711</v>
      </c>
      <c r="B23" s="16">
        <v>0</v>
      </c>
      <c r="C23" s="16">
        <v>0</v>
      </c>
      <c r="D23" s="16">
        <v>0</v>
      </c>
      <c r="E23" s="16">
        <v>0</v>
      </c>
      <c r="F23" s="16">
        <v>0</v>
      </c>
      <c r="G23" s="16">
        <v>0</v>
      </c>
      <c r="H23" s="16">
        <v>0</v>
      </c>
      <c r="I23" s="91">
        <f>$B$12*$B$11*$B$8</f>
        <v>4.551538461538461E-2</v>
      </c>
      <c r="J23" s="16">
        <f t="shared" ref="J23:AD23" si="1">$B$12*$B$11*$B$8</f>
        <v>4.551538461538461E-2</v>
      </c>
      <c r="K23" s="16">
        <f t="shared" si="1"/>
        <v>4.551538461538461E-2</v>
      </c>
      <c r="L23" s="16">
        <f t="shared" si="1"/>
        <v>4.551538461538461E-2</v>
      </c>
      <c r="M23" s="16">
        <f>$B$12*$B$11*$B$8</f>
        <v>4.551538461538461E-2</v>
      </c>
      <c r="N23" s="16">
        <f t="shared" si="1"/>
        <v>4.551538461538461E-2</v>
      </c>
      <c r="O23" s="16">
        <f t="shared" si="1"/>
        <v>4.551538461538461E-2</v>
      </c>
      <c r="P23" s="16">
        <f t="shared" si="1"/>
        <v>4.551538461538461E-2</v>
      </c>
      <c r="Q23" s="16">
        <f t="shared" si="1"/>
        <v>4.551538461538461E-2</v>
      </c>
      <c r="R23" s="16">
        <f t="shared" si="1"/>
        <v>4.551538461538461E-2</v>
      </c>
      <c r="S23" s="16">
        <f t="shared" si="1"/>
        <v>4.551538461538461E-2</v>
      </c>
      <c r="T23" s="16">
        <f t="shared" si="1"/>
        <v>4.551538461538461E-2</v>
      </c>
      <c r="U23" s="16">
        <f t="shared" si="1"/>
        <v>4.551538461538461E-2</v>
      </c>
      <c r="V23" s="16">
        <f t="shared" si="1"/>
        <v>4.551538461538461E-2</v>
      </c>
      <c r="W23" s="16">
        <f t="shared" si="1"/>
        <v>4.551538461538461E-2</v>
      </c>
      <c r="X23" s="16">
        <f t="shared" si="1"/>
        <v>4.551538461538461E-2</v>
      </c>
      <c r="Y23" s="16">
        <f t="shared" si="1"/>
        <v>4.551538461538461E-2</v>
      </c>
      <c r="Z23" s="16">
        <f t="shared" si="1"/>
        <v>4.551538461538461E-2</v>
      </c>
      <c r="AA23" s="16">
        <f t="shared" si="1"/>
        <v>4.551538461538461E-2</v>
      </c>
      <c r="AB23" s="16">
        <f t="shared" si="1"/>
        <v>4.551538461538461E-2</v>
      </c>
      <c r="AC23" s="16">
        <f t="shared" si="1"/>
        <v>4.551538461538461E-2</v>
      </c>
      <c r="AD23" s="16">
        <f t="shared" si="1"/>
        <v>4.551538461538461E-2</v>
      </c>
    </row>
    <row r="24" spans="1:30" s="16" customFormat="1" x14ac:dyDescent="0.25">
      <c r="A24" s="16" t="s">
        <v>693</v>
      </c>
      <c r="B24" s="16">
        <f>0.03*$B$11</f>
        <v>2.3076923076923079E-3</v>
      </c>
      <c r="C24" s="16">
        <f t="shared" ref="C24:H24" si="2">0.03*$B$11</f>
        <v>2.3076923076923079E-3</v>
      </c>
      <c r="D24" s="16">
        <f t="shared" si="2"/>
        <v>2.3076923076923079E-3</v>
      </c>
      <c r="E24" s="16">
        <f t="shared" si="2"/>
        <v>2.3076923076923079E-3</v>
      </c>
      <c r="F24" s="16">
        <f t="shared" si="2"/>
        <v>2.3076923076923079E-3</v>
      </c>
      <c r="G24" s="16">
        <f t="shared" si="2"/>
        <v>2.3076923076923079E-3</v>
      </c>
      <c r="H24" s="16">
        <f t="shared" si="2"/>
        <v>2.3076923076923079E-3</v>
      </c>
      <c r="I24" s="91">
        <f>0.03*$B$11</f>
        <v>2.3076923076923079E-3</v>
      </c>
      <c r="J24" s="16">
        <f t="shared" ref="J24:AD24" si="3">0.03*$B$11</f>
        <v>2.3076923076923079E-3</v>
      </c>
      <c r="K24" s="16">
        <f t="shared" si="3"/>
        <v>2.3076923076923079E-3</v>
      </c>
      <c r="L24" s="16">
        <f t="shared" si="3"/>
        <v>2.3076923076923079E-3</v>
      </c>
      <c r="M24" s="16">
        <f t="shared" si="3"/>
        <v>2.3076923076923079E-3</v>
      </c>
      <c r="N24" s="16">
        <f t="shared" si="3"/>
        <v>2.3076923076923079E-3</v>
      </c>
      <c r="O24" s="16">
        <f t="shared" si="3"/>
        <v>2.3076923076923079E-3</v>
      </c>
      <c r="P24" s="16">
        <f t="shared" si="3"/>
        <v>2.3076923076923079E-3</v>
      </c>
      <c r="Q24" s="16">
        <f t="shared" si="3"/>
        <v>2.3076923076923079E-3</v>
      </c>
      <c r="R24" s="16">
        <f t="shared" si="3"/>
        <v>2.3076923076923079E-3</v>
      </c>
      <c r="S24" s="16">
        <f t="shared" si="3"/>
        <v>2.3076923076923079E-3</v>
      </c>
      <c r="T24" s="16">
        <f t="shared" si="3"/>
        <v>2.3076923076923079E-3</v>
      </c>
      <c r="U24" s="16">
        <f t="shared" si="3"/>
        <v>2.3076923076923079E-3</v>
      </c>
      <c r="V24" s="16">
        <f t="shared" si="3"/>
        <v>2.3076923076923079E-3</v>
      </c>
      <c r="W24" s="16">
        <f t="shared" si="3"/>
        <v>2.3076923076923079E-3</v>
      </c>
      <c r="X24" s="16">
        <f t="shared" si="3"/>
        <v>2.3076923076923079E-3</v>
      </c>
      <c r="Y24" s="16">
        <f t="shared" si="3"/>
        <v>2.3076923076923079E-3</v>
      </c>
      <c r="Z24" s="16">
        <f t="shared" si="3"/>
        <v>2.3076923076923079E-3</v>
      </c>
      <c r="AA24" s="16">
        <f t="shared" si="3"/>
        <v>2.3076923076923079E-3</v>
      </c>
      <c r="AB24" s="16">
        <f t="shared" si="3"/>
        <v>2.3076923076923079E-3</v>
      </c>
      <c r="AC24" s="16">
        <f t="shared" si="3"/>
        <v>2.3076923076923079E-3</v>
      </c>
      <c r="AD24" s="16">
        <f t="shared" si="3"/>
        <v>2.3076923076923079E-3</v>
      </c>
    </row>
    <row r="25" spans="1:30" s="16" customFormat="1" x14ac:dyDescent="0.25">
      <c r="A25" s="94" t="s">
        <v>705</v>
      </c>
      <c r="B25" s="16">
        <v>0</v>
      </c>
      <c r="C25" s="16">
        <f>SUM($B23:C23)</f>
        <v>0</v>
      </c>
      <c r="D25" s="16">
        <f>SUM($B23:D23)</f>
        <v>0</v>
      </c>
      <c r="E25" s="16">
        <f>SUM($B23:E23)</f>
        <v>0</v>
      </c>
      <c r="F25" s="16">
        <f>SUM($B23:F23)</f>
        <v>0</v>
      </c>
      <c r="G25" s="16">
        <f>SUM($B23:G23)</f>
        <v>0</v>
      </c>
      <c r="H25" s="16">
        <f>SUM($B23:H23)</f>
        <v>0</v>
      </c>
      <c r="I25" s="91">
        <f>SUM($B23:I23)</f>
        <v>4.551538461538461E-2</v>
      </c>
      <c r="J25" s="16">
        <f>SUM($B23:J23)</f>
        <v>9.1030769230769221E-2</v>
      </c>
      <c r="K25" s="16">
        <f>SUM($B23:K23)</f>
        <v>0.13654615384615382</v>
      </c>
      <c r="L25" s="16">
        <f>SUM($B23:L23)</f>
        <v>0.18206153846153844</v>
      </c>
      <c r="M25" s="16">
        <f>SUM($B23:M23)</f>
        <v>0.22757692307692307</v>
      </c>
      <c r="N25" s="16">
        <f>SUM($B23:N23)</f>
        <v>0.27309230769230769</v>
      </c>
      <c r="O25" s="16">
        <f>SUM($B23:O23)</f>
        <v>0.31860769230769231</v>
      </c>
      <c r="P25" s="16">
        <f>SUM($B23:P23)</f>
        <v>0.36412307692307694</v>
      </c>
      <c r="Q25" s="16">
        <f>SUM($B23:Q23)</f>
        <v>0.40963846153846156</v>
      </c>
      <c r="R25" s="16">
        <f>SUM($B23:R23)</f>
        <v>0.45515384615384619</v>
      </c>
      <c r="S25" s="16">
        <f>SUM($B23:S23)</f>
        <v>0.50066923076923076</v>
      </c>
      <c r="T25" s="16">
        <f>SUM($B23:T23)</f>
        <v>0.54618461538461538</v>
      </c>
      <c r="U25" s="16">
        <f>SUM($B23:U23)</f>
        <v>0.5917</v>
      </c>
      <c r="V25" s="16">
        <f>SUM($B23:V23)</f>
        <v>0.63721538461538463</v>
      </c>
      <c r="W25" s="16">
        <f>SUM($B23:W23)</f>
        <v>0.68273076923076925</v>
      </c>
      <c r="X25" s="16">
        <f>SUM($B23:X23)</f>
        <v>0.72824615384615388</v>
      </c>
      <c r="Y25" s="16">
        <f>SUM($B23:Y23)</f>
        <v>0.7737615384615385</v>
      </c>
      <c r="Z25" s="16">
        <f>SUM($B23:Z23)</f>
        <v>0.81927692307692312</v>
      </c>
      <c r="AA25" s="16">
        <f>SUM($B23:AA23)</f>
        <v>0.86479230769230775</v>
      </c>
      <c r="AB25" s="16">
        <f>SUM($B23:AB23)</f>
        <v>0.91030769230769237</v>
      </c>
      <c r="AC25" s="16">
        <f>SUM($B23:AC23)</f>
        <v>0.955823076923077</v>
      </c>
      <c r="AD25" s="16">
        <f>SUM($B23:AD23)</f>
        <v>1.0013384615384615</v>
      </c>
    </row>
    <row r="26" spans="1:30" s="16" customFormat="1" x14ac:dyDescent="0.25">
      <c r="A26" s="87"/>
      <c r="I26" s="91"/>
    </row>
    <row r="27" spans="1:30" s="16" customFormat="1" x14ac:dyDescent="0.25">
      <c r="A27" s="94" t="s">
        <v>702</v>
      </c>
      <c r="B27" s="96">
        <v>0</v>
      </c>
      <c r="C27" s="96">
        <v>0</v>
      </c>
      <c r="D27" s="96">
        <v>0</v>
      </c>
      <c r="E27" s="96">
        <v>0</v>
      </c>
      <c r="F27" s="96">
        <v>0</v>
      </c>
      <c r="G27" s="96">
        <v>0</v>
      </c>
      <c r="H27" s="96">
        <v>0</v>
      </c>
      <c r="I27" s="104">
        <f>I19</f>
        <v>575790000000000</v>
      </c>
      <c r="J27" s="95">
        <f>I27</f>
        <v>575790000000000</v>
      </c>
      <c r="K27" s="95">
        <f>J27</f>
        <v>575790000000000</v>
      </c>
      <c r="L27" s="95">
        <f t="shared" ref="L27:AD27" si="4">K27</f>
        <v>575790000000000</v>
      </c>
      <c r="M27" s="95">
        <f t="shared" si="4"/>
        <v>575790000000000</v>
      </c>
      <c r="N27" s="95">
        <f t="shared" si="4"/>
        <v>575790000000000</v>
      </c>
      <c r="O27" s="95">
        <f t="shared" si="4"/>
        <v>575790000000000</v>
      </c>
      <c r="P27" s="95">
        <f t="shared" si="4"/>
        <v>575790000000000</v>
      </c>
      <c r="Q27" s="95">
        <f t="shared" si="4"/>
        <v>575790000000000</v>
      </c>
      <c r="R27" s="95">
        <f t="shared" si="4"/>
        <v>575790000000000</v>
      </c>
      <c r="S27" s="95">
        <f t="shared" si="4"/>
        <v>575790000000000</v>
      </c>
      <c r="T27" s="95">
        <f t="shared" si="4"/>
        <v>575790000000000</v>
      </c>
      <c r="U27" s="95">
        <f t="shared" si="4"/>
        <v>575790000000000</v>
      </c>
      <c r="V27" s="95">
        <f t="shared" si="4"/>
        <v>575790000000000</v>
      </c>
      <c r="W27" s="95">
        <f t="shared" si="4"/>
        <v>575790000000000</v>
      </c>
      <c r="X27" s="95">
        <f t="shared" si="4"/>
        <v>575790000000000</v>
      </c>
      <c r="Y27" s="95">
        <f t="shared" si="4"/>
        <v>575790000000000</v>
      </c>
      <c r="Z27" s="95">
        <f t="shared" si="4"/>
        <v>575790000000000</v>
      </c>
      <c r="AA27" s="95">
        <f t="shared" si="4"/>
        <v>575790000000000</v>
      </c>
      <c r="AB27" s="95">
        <f t="shared" si="4"/>
        <v>575790000000000</v>
      </c>
      <c r="AC27" s="95">
        <f t="shared" si="4"/>
        <v>575790000000000</v>
      </c>
      <c r="AD27" s="95">
        <f t="shared" si="4"/>
        <v>575790000000000</v>
      </c>
    </row>
    <row r="28" spans="1:30" s="16" customFormat="1" x14ac:dyDescent="0.25">
      <c r="A28" s="94" t="s">
        <v>701</v>
      </c>
      <c r="B28" s="96">
        <v>0</v>
      </c>
      <c r="C28" s="96">
        <v>0</v>
      </c>
      <c r="D28" s="96">
        <v>0</v>
      </c>
      <c r="E28" s="96">
        <v>0</v>
      </c>
      <c r="F28" s="96">
        <v>0</v>
      </c>
      <c r="G28" s="96">
        <v>0</v>
      </c>
      <c r="H28" s="96">
        <v>0</v>
      </c>
      <c r="I28" s="104">
        <f>I27*I25</f>
        <v>26207303307692.305</v>
      </c>
      <c r="J28" s="95">
        <f>J27*J25</f>
        <v>52414606615384.609</v>
      </c>
      <c r="K28" s="95">
        <f>K27*K25</f>
        <v>78621909923076.906</v>
      </c>
      <c r="L28" s="95">
        <f t="shared" ref="L28:U28" si="5">L27*L25</f>
        <v>104829213230769.22</v>
      </c>
      <c r="M28" s="95">
        <f t="shared" si="5"/>
        <v>131036516538461.53</v>
      </c>
      <c r="N28" s="95">
        <f t="shared" si="5"/>
        <v>157243819846153.84</v>
      </c>
      <c r="O28" s="95">
        <f t="shared" si="5"/>
        <v>183451123153846.16</v>
      </c>
      <c r="P28" s="95">
        <f t="shared" si="5"/>
        <v>209658426461538.47</v>
      </c>
      <c r="Q28" s="95">
        <f t="shared" si="5"/>
        <v>235865729769230.78</v>
      </c>
      <c r="R28" s="95">
        <f t="shared" si="5"/>
        <v>262073033076923.09</v>
      </c>
      <c r="S28" s="95">
        <f t="shared" si="5"/>
        <v>288280336384615.38</v>
      </c>
      <c r="T28" s="95">
        <f t="shared" si="5"/>
        <v>314487639692307.69</v>
      </c>
      <c r="U28" s="95">
        <f t="shared" si="5"/>
        <v>340694943000000</v>
      </c>
      <c r="V28" s="88">
        <v>0</v>
      </c>
      <c r="W28" s="88">
        <v>0</v>
      </c>
      <c r="X28" s="88">
        <v>0</v>
      </c>
      <c r="Y28" s="88">
        <v>0</v>
      </c>
      <c r="Z28" s="88">
        <v>0</v>
      </c>
      <c r="AA28" s="88">
        <v>0</v>
      </c>
      <c r="AB28" s="88">
        <v>0</v>
      </c>
      <c r="AC28" s="88">
        <v>0</v>
      </c>
      <c r="AD28" s="88">
        <v>0</v>
      </c>
    </row>
    <row r="29" spans="1:30" x14ac:dyDescent="0.25">
      <c r="A29" t="s">
        <v>704</v>
      </c>
      <c r="B29">
        <v>0</v>
      </c>
      <c r="C29">
        <v>0</v>
      </c>
      <c r="D29">
        <v>0</v>
      </c>
      <c r="E29">
        <v>0</v>
      </c>
      <c r="F29">
        <v>0</v>
      </c>
      <c r="G29">
        <v>0</v>
      </c>
      <c r="H29">
        <v>0</v>
      </c>
      <c r="I29" s="106">
        <f t="shared" ref="I29:U29" si="6">I27*I25/$B13</f>
        <v>10519383658113.713</v>
      </c>
      <c r="J29">
        <f t="shared" si="6"/>
        <v>21038767316227.426</v>
      </c>
      <c r="K29" s="6">
        <f t="shared" si="6"/>
        <v>31558150974341.137</v>
      </c>
      <c r="L29">
        <f t="shared" si="6"/>
        <v>42077534632454.852</v>
      </c>
      <c r="M29">
        <f t="shared" si="6"/>
        <v>52596918290568.57</v>
      </c>
      <c r="N29">
        <f t="shared" si="6"/>
        <v>63116301948682.281</v>
      </c>
      <c r="O29">
        <f t="shared" si="6"/>
        <v>73635685606796</v>
      </c>
      <c r="P29">
        <f t="shared" si="6"/>
        <v>84155069264909.719</v>
      </c>
      <c r="Q29">
        <f t="shared" si="6"/>
        <v>94674452923023.438</v>
      </c>
      <c r="R29">
        <f t="shared" si="6"/>
        <v>105193836581137.14</v>
      </c>
      <c r="S29">
        <f t="shared" si="6"/>
        <v>115713220239250.84</v>
      </c>
      <c r="T29">
        <f t="shared" si="6"/>
        <v>126232603897364.56</v>
      </c>
      <c r="U29">
        <f t="shared" si="6"/>
        <v>136751987555478.28</v>
      </c>
      <c r="V29" s="88">
        <v>0</v>
      </c>
      <c r="W29" s="88">
        <v>0</v>
      </c>
      <c r="X29" s="88">
        <v>0</v>
      </c>
      <c r="Y29" s="88">
        <v>0</v>
      </c>
      <c r="Z29" s="88">
        <v>0</v>
      </c>
      <c r="AA29" s="88">
        <v>0</v>
      </c>
      <c r="AB29" s="88">
        <v>0</v>
      </c>
      <c r="AC29" s="88">
        <v>0</v>
      </c>
      <c r="AD29" s="88">
        <v>0</v>
      </c>
    </row>
    <row r="30" spans="1:30" ht="15.75" thickBot="1" x14ac:dyDescent="0.3">
      <c r="A30" s="94" t="s">
        <v>706</v>
      </c>
      <c r="B30">
        <f>B29-B28</f>
        <v>0</v>
      </c>
      <c r="C30">
        <f t="shared" ref="C30:H30" si="7">C29-C28</f>
        <v>0</v>
      </c>
      <c r="D30">
        <f t="shared" si="7"/>
        <v>0</v>
      </c>
      <c r="E30">
        <f t="shared" si="7"/>
        <v>0</v>
      </c>
      <c r="F30">
        <f t="shared" si="7"/>
        <v>0</v>
      </c>
      <c r="G30">
        <f t="shared" si="7"/>
        <v>0</v>
      </c>
      <c r="H30">
        <f t="shared" si="7"/>
        <v>0</v>
      </c>
      <c r="I30" s="105">
        <f>I29-I28</f>
        <v>-15687919649578.592</v>
      </c>
      <c r="J30" s="6">
        <f>J29-J28</f>
        <v>-31375839299157.184</v>
      </c>
      <c r="K30" s="6">
        <f>K29-K28</f>
        <v>-47063758948735.766</v>
      </c>
      <c r="L30" s="6">
        <f>L29-L28</f>
        <v>-62751678598314.367</v>
      </c>
      <c r="M30" s="6">
        <f t="shared" ref="M30:U30" si="8">M29-M28</f>
        <v>-78439598247892.969</v>
      </c>
      <c r="N30" s="6">
        <f t="shared" si="8"/>
        <v>-94127517897471.563</v>
      </c>
      <c r="O30" s="6">
        <f t="shared" si="8"/>
        <v>-109815437547050.16</v>
      </c>
      <c r="P30" s="6">
        <f t="shared" si="8"/>
        <v>-125503357196628.75</v>
      </c>
      <c r="Q30" s="6">
        <f t="shared" si="8"/>
        <v>-141191276846207.34</v>
      </c>
      <c r="R30" s="6">
        <f t="shared" si="8"/>
        <v>-156879196495785.94</v>
      </c>
      <c r="S30" s="6">
        <f t="shared" si="8"/>
        <v>-172567116145364.53</v>
      </c>
      <c r="T30" s="6">
        <f t="shared" si="8"/>
        <v>-188255035794943.13</v>
      </c>
      <c r="U30" s="6">
        <f t="shared" si="8"/>
        <v>-203942955444521.72</v>
      </c>
      <c r="V30" s="88">
        <v>0</v>
      </c>
      <c r="W30" s="88">
        <v>0</v>
      </c>
      <c r="X30" s="88">
        <v>0</v>
      </c>
      <c r="Y30" s="88">
        <v>0</v>
      </c>
      <c r="Z30" s="88">
        <v>0</v>
      </c>
      <c r="AA30" s="88">
        <v>0</v>
      </c>
      <c r="AB30" s="88">
        <v>0</v>
      </c>
      <c r="AC30" s="88">
        <v>0</v>
      </c>
      <c r="AD30" s="88">
        <v>0</v>
      </c>
    </row>
    <row r="31" spans="1:30" s="92" customFormat="1" x14ac:dyDescent="0.25">
      <c r="A31" s="108" t="s">
        <v>700</v>
      </c>
      <c r="B31" s="93">
        <v>0</v>
      </c>
      <c r="C31" s="93">
        <v>0</v>
      </c>
      <c r="D31" s="93">
        <v>0</v>
      </c>
      <c r="E31" s="93">
        <v>0</v>
      </c>
      <c r="F31" s="93">
        <v>0</v>
      </c>
      <c r="G31" s="93">
        <v>0</v>
      </c>
      <c r="H31" s="93">
        <v>0</v>
      </c>
      <c r="I31" s="109">
        <f>I27+I30</f>
        <v>560102080350421.44</v>
      </c>
      <c r="J31" s="109">
        <f>J27+J30</f>
        <v>544414160700842.81</v>
      </c>
      <c r="K31" s="109">
        <f>K27+K30</f>
        <v>528726241051264.25</v>
      </c>
      <c r="L31" s="109">
        <f>L27+L30</f>
        <v>513038321401685.63</v>
      </c>
      <c r="M31" s="93">
        <f t="shared" ref="M31:T31" si="9">M27+M30</f>
        <v>497350401752107</v>
      </c>
      <c r="N31" s="93">
        <f t="shared" si="9"/>
        <v>481662482102528.44</v>
      </c>
      <c r="O31" s="93">
        <f t="shared" si="9"/>
        <v>465974562452949.88</v>
      </c>
      <c r="P31" s="93">
        <f t="shared" si="9"/>
        <v>450286642803371.25</v>
      </c>
      <c r="Q31" s="93">
        <f t="shared" si="9"/>
        <v>434598723153792.63</v>
      </c>
      <c r="R31" s="93">
        <f t="shared" si="9"/>
        <v>418910803504214.06</v>
      </c>
      <c r="S31" s="93">
        <f t="shared" si="9"/>
        <v>403222883854635.5</v>
      </c>
      <c r="T31" s="93">
        <f t="shared" si="9"/>
        <v>387534964205056.88</v>
      </c>
      <c r="U31" s="109">
        <f>U27+U30</f>
        <v>371847044555478.25</v>
      </c>
      <c r="V31" s="110">
        <f>U31</f>
        <v>371847044555478.25</v>
      </c>
      <c r="W31" s="88">
        <f t="shared" ref="W31:AD31" si="10">V31</f>
        <v>371847044555478.25</v>
      </c>
      <c r="X31" s="88">
        <f t="shared" si="10"/>
        <v>371847044555478.25</v>
      </c>
      <c r="Y31" s="88">
        <f t="shared" si="10"/>
        <v>371847044555478.25</v>
      </c>
      <c r="Z31" s="88">
        <f t="shared" si="10"/>
        <v>371847044555478.25</v>
      </c>
      <c r="AA31" s="88">
        <f t="shared" si="10"/>
        <v>371847044555478.25</v>
      </c>
      <c r="AB31" s="88">
        <f t="shared" si="10"/>
        <v>371847044555478.25</v>
      </c>
      <c r="AC31" s="88">
        <f t="shared" si="10"/>
        <v>371847044555478.25</v>
      </c>
      <c r="AD31" s="88">
        <f t="shared" si="10"/>
        <v>371847044555478.25</v>
      </c>
    </row>
    <row r="32" spans="1:30" s="93" customFormat="1" x14ac:dyDescent="0.25">
      <c r="A32" s="93" t="s">
        <v>707</v>
      </c>
      <c r="N32" s="109">
        <f>N20*$B$8*$B$12/$B$13</f>
        <v>158889664069.56525</v>
      </c>
      <c r="O32" s="109">
        <f t="shared" ref="O32:AD32" si="11">O20*$B$8*$B$12/$B$13</f>
        <v>626533533356.52185</v>
      </c>
      <c r="P32" s="109">
        <f t="shared" si="11"/>
        <v>739347569878.26099</v>
      </c>
      <c r="Q32" s="109">
        <f t="shared" si="11"/>
        <v>678546741773.91309</v>
      </c>
      <c r="R32" s="109">
        <f t="shared" si="11"/>
        <v>556707582330.43481</v>
      </c>
      <c r="S32" s="109">
        <f t="shared" si="11"/>
        <v>389505305043.47833</v>
      </c>
      <c r="T32" s="109">
        <f t="shared" si="11"/>
        <v>319441850782.60876</v>
      </c>
      <c r="U32" s="109">
        <f t="shared" si="11"/>
        <v>405180518539.13049</v>
      </c>
      <c r="V32" s="109">
        <f t="shared" si="11"/>
        <v>496144257460.86963</v>
      </c>
      <c r="W32" s="109">
        <f t="shared" si="11"/>
        <v>559082614678.26099</v>
      </c>
      <c r="X32" s="109">
        <f t="shared" si="11"/>
        <v>531294736208.69574</v>
      </c>
      <c r="Y32" s="109">
        <f t="shared" si="11"/>
        <v>592808074017.39136</v>
      </c>
      <c r="Z32" s="109">
        <f t="shared" si="11"/>
        <v>536519807373.91315</v>
      </c>
      <c r="AA32" s="109">
        <f t="shared" si="11"/>
        <v>532482252382.60876</v>
      </c>
      <c r="AB32" s="109">
        <f t="shared" si="11"/>
        <v>503031851269.56531</v>
      </c>
      <c r="AC32" s="109">
        <f t="shared" si="11"/>
        <v>516569535652.17401</v>
      </c>
      <c r="AD32" s="109">
        <f t="shared" si="11"/>
        <v>465268836939.13049</v>
      </c>
    </row>
    <row r="33" spans="1:30" s="18" customFormat="1" x14ac:dyDescent="0.25">
      <c r="A33" s="18" t="s">
        <v>699</v>
      </c>
      <c r="B33" s="18">
        <f t="shared" ref="B33:H33" si="12">B19</f>
        <v>599646000000000</v>
      </c>
      <c r="C33" s="18">
        <f t="shared" si="12"/>
        <v>598862000000000</v>
      </c>
      <c r="D33" s="18">
        <f t="shared" si="12"/>
        <v>594961000000000</v>
      </c>
      <c r="E33" s="18">
        <f t="shared" si="12"/>
        <v>589899000000000</v>
      </c>
      <c r="F33" s="18">
        <f t="shared" si="12"/>
        <v>585610000000000</v>
      </c>
      <c r="G33" s="18">
        <f t="shared" si="12"/>
        <v>582750000000000</v>
      </c>
      <c r="H33" s="18">
        <f t="shared" si="12"/>
        <v>579740000000000</v>
      </c>
      <c r="I33" s="101">
        <f>SUM(I31:I32)</f>
        <v>560102080350421.44</v>
      </c>
      <c r="J33" s="101">
        <f t="shared" ref="J33:AC33" si="13">SUM(J31:J32)</f>
        <v>544414160700842.81</v>
      </c>
      <c r="K33" s="101">
        <f t="shared" si="13"/>
        <v>528726241051264.25</v>
      </c>
      <c r="L33" s="101">
        <f t="shared" si="13"/>
        <v>513038321401685.63</v>
      </c>
      <c r="M33" s="101">
        <f t="shared" si="13"/>
        <v>497350401752107</v>
      </c>
      <c r="N33" s="101">
        <f t="shared" si="13"/>
        <v>481821371766598</v>
      </c>
      <c r="O33" s="101">
        <f t="shared" si="13"/>
        <v>466601095986306.38</v>
      </c>
      <c r="P33" s="101">
        <f t="shared" si="13"/>
        <v>451025990373249.5</v>
      </c>
      <c r="Q33" s="101">
        <f t="shared" si="13"/>
        <v>435277269895566.56</v>
      </c>
      <c r="R33" s="101">
        <f t="shared" si="13"/>
        <v>419467511086544.5</v>
      </c>
      <c r="S33" s="101">
        <f t="shared" si="13"/>
        <v>403612389159679</v>
      </c>
      <c r="T33" s="101">
        <f t="shared" si="13"/>
        <v>387854406055839.5</v>
      </c>
      <c r="U33" s="101">
        <f t="shared" si="13"/>
        <v>372252225074017.38</v>
      </c>
      <c r="V33" s="101">
        <f t="shared" si="13"/>
        <v>372343188812939.13</v>
      </c>
      <c r="W33" s="101">
        <f t="shared" si="13"/>
        <v>372406127170156.5</v>
      </c>
      <c r="X33" s="101">
        <f t="shared" si="13"/>
        <v>372378339291686.94</v>
      </c>
      <c r="Y33" s="101">
        <f t="shared" si="13"/>
        <v>372439852629495.63</v>
      </c>
      <c r="Z33" s="101">
        <f t="shared" si="13"/>
        <v>372383564362852.19</v>
      </c>
      <c r="AA33" s="101">
        <f t="shared" si="13"/>
        <v>372379526807860.88</v>
      </c>
      <c r="AB33" s="101">
        <f t="shared" si="13"/>
        <v>372350076406747.81</v>
      </c>
      <c r="AC33" s="101">
        <f t="shared" si="13"/>
        <v>372363614091130.44</v>
      </c>
      <c r="AD33" s="101">
        <f>SUM(AD31:AD32)</f>
        <v>372312313392417.38</v>
      </c>
    </row>
    <row r="34" spans="1:30" s="18" customFormat="1" x14ac:dyDescent="0.25">
      <c r="A34" s="100" t="s">
        <v>703</v>
      </c>
      <c r="B34" s="100">
        <f>B33/10^15</f>
        <v>0.59964600000000001</v>
      </c>
      <c r="C34" s="100">
        <f t="shared" ref="C34:AD34" si="14">C33/10^15</f>
        <v>0.59886200000000001</v>
      </c>
      <c r="D34" s="100">
        <f t="shared" si="14"/>
        <v>0.59496099999999996</v>
      </c>
      <c r="E34" s="100">
        <f t="shared" si="14"/>
        <v>0.58989899999999995</v>
      </c>
      <c r="F34" s="100">
        <f t="shared" si="14"/>
        <v>0.58560999999999996</v>
      </c>
      <c r="G34" s="100">
        <f t="shared" si="14"/>
        <v>0.58274999999999999</v>
      </c>
      <c r="H34" s="100">
        <f t="shared" si="14"/>
        <v>0.57974000000000003</v>
      </c>
      <c r="I34" s="100">
        <f t="shared" si="14"/>
        <v>0.56010208035042142</v>
      </c>
      <c r="J34" s="100">
        <f t="shared" si="14"/>
        <v>0.54441416070084281</v>
      </c>
      <c r="K34" s="100">
        <f t="shared" si="14"/>
        <v>0.5287262410512642</v>
      </c>
      <c r="L34" s="100">
        <f t="shared" si="14"/>
        <v>0.51303832140168559</v>
      </c>
      <c r="M34" s="100">
        <f t="shared" si="14"/>
        <v>0.49735040175210699</v>
      </c>
      <c r="N34" s="100">
        <f t="shared" si="14"/>
        <v>0.48182137176659801</v>
      </c>
      <c r="O34" s="100">
        <f t="shared" si="14"/>
        <v>0.46660109598630639</v>
      </c>
      <c r="P34" s="100">
        <f t="shared" si="14"/>
        <v>0.45102599037324947</v>
      </c>
      <c r="Q34" s="100">
        <f t="shared" si="14"/>
        <v>0.43527726989556659</v>
      </c>
      <c r="R34" s="100">
        <f t="shared" si="14"/>
        <v>0.41946751108654451</v>
      </c>
      <c r="S34" s="100">
        <f t="shared" si="14"/>
        <v>0.40361238915967901</v>
      </c>
      <c r="T34" s="100">
        <f t="shared" si="14"/>
        <v>0.38785440605583948</v>
      </c>
      <c r="U34" s="100">
        <f t="shared" si="14"/>
        <v>0.3722522250740174</v>
      </c>
      <c r="V34" s="100">
        <f t="shared" si="14"/>
        <v>0.37234318881293915</v>
      </c>
      <c r="W34" s="100">
        <f t="shared" si="14"/>
        <v>0.37240612717015648</v>
      </c>
      <c r="X34" s="100">
        <f t="shared" si="14"/>
        <v>0.37237833929168696</v>
      </c>
      <c r="Y34" s="100">
        <f t="shared" si="14"/>
        <v>0.37243985262949564</v>
      </c>
      <c r="Z34" s="100">
        <f t="shared" si="14"/>
        <v>0.37238356436285219</v>
      </c>
      <c r="AA34" s="100">
        <f t="shared" si="14"/>
        <v>0.37237952680786085</v>
      </c>
      <c r="AB34" s="100">
        <f t="shared" si="14"/>
        <v>0.37235007640674783</v>
      </c>
      <c r="AC34" s="100">
        <f t="shared" si="14"/>
        <v>0.37236361409113045</v>
      </c>
      <c r="AD34" s="100">
        <f t="shared" si="14"/>
        <v>0.37231231339241738</v>
      </c>
    </row>
    <row r="35" spans="1:30" s="102" customFormat="1" x14ac:dyDescent="0.25">
      <c r="A35" s="102" t="s">
        <v>698</v>
      </c>
      <c r="B35" s="103">
        <f t="shared" ref="B35:AD35" si="15">B33/B19</f>
        <v>1</v>
      </c>
      <c r="C35" s="103">
        <f t="shared" si="15"/>
        <v>1</v>
      </c>
      <c r="D35" s="103">
        <f t="shared" si="15"/>
        <v>1</v>
      </c>
      <c r="E35" s="103">
        <f t="shared" si="15"/>
        <v>1</v>
      </c>
      <c r="F35" s="103">
        <f t="shared" si="15"/>
        <v>1</v>
      </c>
      <c r="G35" s="103">
        <f t="shared" si="15"/>
        <v>1</v>
      </c>
      <c r="H35" s="103">
        <f t="shared" si="15"/>
        <v>1</v>
      </c>
      <c r="I35" s="103">
        <f t="shared" si="15"/>
        <v>0.9727540949832777</v>
      </c>
      <c r="J35" s="103">
        <f t="shared" si="15"/>
        <v>0.95236240733048572</v>
      </c>
      <c r="K35" s="103">
        <f t="shared" si="15"/>
        <v>0.93104128295112276</v>
      </c>
      <c r="L35" s="103">
        <f t="shared" si="15"/>
        <v>0.90882221789499484</v>
      </c>
      <c r="M35" s="103">
        <f t="shared" si="15"/>
        <v>0.88143780804592831</v>
      </c>
      <c r="N35" s="103">
        <f t="shared" si="15"/>
        <v>0.85290497340604832</v>
      </c>
      <c r="O35" s="103">
        <f t="shared" si="15"/>
        <v>0.82212344858711106</v>
      </c>
      <c r="P35" s="103">
        <f t="shared" si="15"/>
        <v>0.79034605064100116</v>
      </c>
      <c r="Q35" s="103">
        <f t="shared" si="15"/>
        <v>0.75894949818415658</v>
      </c>
      <c r="R35" s="103">
        <f t="shared" si="15"/>
        <v>0.72840660407130864</v>
      </c>
      <c r="S35" s="103">
        <f t="shared" si="15"/>
        <v>0.69888381008065492</v>
      </c>
      <c r="T35" s="103">
        <f t="shared" si="15"/>
        <v>0.67003723912869284</v>
      </c>
      <c r="U35" s="103">
        <f t="shared" si="15"/>
        <v>0.64119399180106373</v>
      </c>
      <c r="V35" s="103">
        <f t="shared" si="15"/>
        <v>0.6390512122422366</v>
      </c>
      <c r="W35" s="103">
        <f t="shared" si="15"/>
        <v>0.63658731764254006</v>
      </c>
      <c r="X35" s="103">
        <f t="shared" si="15"/>
        <v>0.63411502141656817</v>
      </c>
      <c r="Y35" s="103">
        <f t="shared" si="15"/>
        <v>0.63153550248584644</v>
      </c>
      <c r="Z35" s="103">
        <f t="shared" si="15"/>
        <v>0.62903054135982706</v>
      </c>
      <c r="AA35" s="103">
        <f t="shared" si="15"/>
        <v>0.62665047810449837</v>
      </c>
      <c r="AB35" s="103">
        <f t="shared" si="15"/>
        <v>0.62437550122200136</v>
      </c>
      <c r="AC35" s="103">
        <f t="shared" si="15"/>
        <v>0.6221292031509319</v>
      </c>
      <c r="AD35" s="103">
        <f t="shared" si="15"/>
        <v>0.62001417740914477</v>
      </c>
    </row>
  </sheetData>
  <hyperlinks>
    <hyperlink ref="C3" r:id="rId1" xr:uid="{D12EA2AF-BE7D-4569-B92E-A7B8181D312B}"/>
    <hyperlink ref="C5" r:id="rId2" xr:uid="{4718F096-12F3-4408-93AA-AF30FA492C83}"/>
    <hyperlink ref="C6" r:id="rId3" xr:uid="{35336A89-1F52-4083-90DE-A3E09AC1BA54}"/>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N202"/>
  <sheetViews>
    <sheetView zoomScale="80" zoomScaleNormal="80" workbookViewId="0">
      <selection activeCell="M4" sqref="M4"/>
    </sheetView>
  </sheetViews>
  <sheetFormatPr defaultRowHeight="15" x14ac:dyDescent="0.25"/>
  <cols>
    <col min="1" max="1" width="3.28515625" customWidth="1"/>
    <col min="2" max="2" width="20.85546875" customWidth="1"/>
    <col min="3" max="3" width="18.7109375" customWidth="1"/>
    <col min="4" max="4" width="17.140625" customWidth="1"/>
    <col min="5" max="5" width="25.7109375" customWidth="1"/>
    <col min="6" max="6" width="19" customWidth="1"/>
    <col min="7" max="7" width="18.85546875" customWidth="1"/>
    <col min="8" max="8" width="35" customWidth="1"/>
    <col min="9" max="9" width="20.5703125" customWidth="1"/>
    <col min="10" max="10" width="12" customWidth="1"/>
    <col min="11" max="41" width="11.28515625" customWidth="1"/>
  </cols>
  <sheetData>
    <row r="1" spans="1:40" ht="18.75" x14ac:dyDescent="0.3">
      <c r="A1" s="11" t="s">
        <v>73</v>
      </c>
      <c r="B1" s="11"/>
      <c r="C1" s="11"/>
      <c r="D1" s="11"/>
      <c r="E1" s="11"/>
      <c r="F1" s="11"/>
      <c r="G1" s="11"/>
    </row>
    <row r="2" spans="1:40" x14ac:dyDescent="0.25">
      <c r="H2" s="1" t="s">
        <v>278</v>
      </c>
    </row>
    <row r="3" spans="1:40" x14ac:dyDescent="0.25">
      <c r="I3" s="1" t="s">
        <v>75</v>
      </c>
      <c r="J3" s="1"/>
      <c r="K3" s="1">
        <v>2021</v>
      </c>
      <c r="L3" s="1">
        <v>2022</v>
      </c>
      <c r="M3" s="1">
        <v>2023</v>
      </c>
      <c r="N3" s="1">
        <v>2024</v>
      </c>
      <c r="O3" s="1">
        <v>2025</v>
      </c>
      <c r="P3" s="1">
        <v>2026</v>
      </c>
      <c r="Q3" s="1">
        <v>2027</v>
      </c>
      <c r="R3" s="1">
        <v>2028</v>
      </c>
      <c r="S3" s="1">
        <v>2029</v>
      </c>
      <c r="T3" s="1">
        <v>2030</v>
      </c>
      <c r="U3" s="1">
        <v>2031</v>
      </c>
      <c r="V3" s="1">
        <v>2032</v>
      </c>
      <c r="W3" s="1">
        <v>2033</v>
      </c>
      <c r="X3" s="1">
        <v>2034</v>
      </c>
      <c r="Y3" s="1">
        <v>2035</v>
      </c>
      <c r="Z3" s="1">
        <v>2036</v>
      </c>
      <c r="AA3" s="1">
        <v>2037</v>
      </c>
      <c r="AB3" s="1">
        <v>2038</v>
      </c>
      <c r="AC3" s="1">
        <v>2039</v>
      </c>
      <c r="AD3" s="1">
        <v>2040</v>
      </c>
      <c r="AE3" s="1">
        <v>2041</v>
      </c>
      <c r="AF3" s="1">
        <v>2042</v>
      </c>
      <c r="AG3" s="1">
        <v>2043</v>
      </c>
      <c r="AH3" s="1">
        <v>2044</v>
      </c>
      <c r="AI3" s="1">
        <v>2045</v>
      </c>
      <c r="AJ3" s="1">
        <v>2046</v>
      </c>
      <c r="AK3" s="1">
        <v>2047</v>
      </c>
      <c r="AL3" s="1">
        <v>2048</v>
      </c>
      <c r="AM3" s="1">
        <v>2049</v>
      </c>
      <c r="AN3" s="1">
        <v>2050</v>
      </c>
    </row>
    <row r="4" spans="1:40" x14ac:dyDescent="0.25">
      <c r="H4" s="8" t="s">
        <v>303</v>
      </c>
      <c r="I4" s="1" t="s">
        <v>76</v>
      </c>
      <c r="J4" s="13"/>
      <c r="K4" s="13">
        <f>INDEX(Table4,MATCH($H4,Table4_A,0),MATCH(K$3,Table4_1,0))*Percent_urban*quadrillion</f>
        <v>572634027685582.5</v>
      </c>
      <c r="L4" s="13">
        <f t="shared" ref="L4:N4" si="0">INDEX(Table4_22,MATCH($H4,Table4_A_22,0),MATCH(L$3,Table4_1_22,0))*Percent_urban*quadrillion</f>
        <v>606206990042904.5</v>
      </c>
      <c r="M4" s="13">
        <f t="shared" si="0"/>
        <v>604835320974662</v>
      </c>
      <c r="N4" s="13">
        <f t="shared" si="0"/>
        <v>531391264308265.25</v>
      </c>
      <c r="O4" s="13">
        <f t="shared" ref="O4:AN4" si="1">INDEX(Table4_22,MATCH($H4,Table4_A_22,0),MATCH(O$3,Table4_1_22,0))*Percent_urban*quadrillion</f>
        <v>526045251194041.88</v>
      </c>
      <c r="P4" s="13">
        <f t="shared" si="1"/>
        <v>521766814538978.31</v>
      </c>
      <c r="Q4" s="13">
        <f t="shared" si="1"/>
        <v>518076236056018.69</v>
      </c>
      <c r="R4" s="13">
        <f t="shared" si="1"/>
        <v>513872602930462.25</v>
      </c>
      <c r="S4" s="13">
        <f t="shared" si="1"/>
        <v>508473739496478.56</v>
      </c>
      <c r="T4" s="13">
        <f t="shared" si="1"/>
        <v>502661830486521.44</v>
      </c>
      <c r="U4" s="13">
        <f t="shared" si="1"/>
        <v>496953182870557.75</v>
      </c>
      <c r="V4" s="13">
        <f t="shared" si="1"/>
        <v>491356740548854.56</v>
      </c>
      <c r="W4" s="13">
        <f t="shared" si="1"/>
        <v>485761924390836.19</v>
      </c>
      <c r="X4" s="13">
        <f t="shared" si="1"/>
        <v>479961398526673.69</v>
      </c>
      <c r="Y4" s="13">
        <f t="shared" si="1"/>
        <v>474621890067190.13</v>
      </c>
      <c r="Z4" s="13">
        <f t="shared" si="1"/>
        <v>469506792196227.63</v>
      </c>
      <c r="AA4" s="13">
        <f t="shared" si="1"/>
        <v>464244526511778.44</v>
      </c>
      <c r="AB4" s="13">
        <f t="shared" si="1"/>
        <v>458315533716506.06</v>
      </c>
      <c r="AC4" s="13">
        <f t="shared" si="1"/>
        <v>451965364526835.56</v>
      </c>
      <c r="AD4" s="13">
        <f t="shared" si="1"/>
        <v>445798138751720.25</v>
      </c>
      <c r="AE4" s="13">
        <f t="shared" si="1"/>
        <v>440076481826276.94</v>
      </c>
      <c r="AF4" s="13">
        <f t="shared" si="1"/>
        <v>434771935886019.56</v>
      </c>
      <c r="AG4" s="13">
        <f t="shared" si="1"/>
        <v>429799127337488.81</v>
      </c>
      <c r="AH4" s="13">
        <f t="shared" si="1"/>
        <v>424805991742896.44</v>
      </c>
      <c r="AI4" s="13">
        <f t="shared" si="1"/>
        <v>420068976928681.31</v>
      </c>
      <c r="AJ4" s="13">
        <f t="shared" si="1"/>
        <v>415237644620739.94</v>
      </c>
      <c r="AK4" s="13">
        <f t="shared" si="1"/>
        <v>410529900752853.5</v>
      </c>
      <c r="AL4" s="13">
        <f t="shared" si="1"/>
        <v>405805895248117.81</v>
      </c>
      <c r="AM4" s="13">
        <f t="shared" si="1"/>
        <v>401232309884238.63</v>
      </c>
      <c r="AN4" s="13">
        <f t="shared" si="1"/>
        <v>396605061118756.56</v>
      </c>
    </row>
    <row r="5" spans="1:40" x14ac:dyDescent="0.25">
      <c r="I5" s="1" t="s">
        <v>77</v>
      </c>
      <c r="J5" s="7"/>
      <c r="K5" s="7">
        <v>0</v>
      </c>
      <c r="L5" s="7">
        <v>0</v>
      </c>
      <c r="M5" s="7">
        <v>0</v>
      </c>
      <c r="N5" s="7">
        <v>0</v>
      </c>
      <c r="O5" s="7">
        <v>0</v>
      </c>
      <c r="P5" s="7">
        <v>0</v>
      </c>
      <c r="Q5" s="7">
        <v>0</v>
      </c>
      <c r="R5" s="7">
        <v>0</v>
      </c>
      <c r="S5" s="7">
        <v>0</v>
      </c>
      <c r="T5" s="7">
        <v>0</v>
      </c>
      <c r="U5" s="7">
        <v>0</v>
      </c>
      <c r="V5" s="7">
        <v>0</v>
      </c>
      <c r="W5" s="7">
        <v>0</v>
      </c>
      <c r="X5" s="7">
        <v>0</v>
      </c>
      <c r="Y5" s="7">
        <v>0</v>
      </c>
      <c r="Z5" s="7">
        <v>0</v>
      </c>
      <c r="AA5" s="7">
        <v>0</v>
      </c>
      <c r="AB5" s="7">
        <v>0</v>
      </c>
      <c r="AC5" s="7">
        <v>0</v>
      </c>
      <c r="AD5" s="7">
        <v>0</v>
      </c>
      <c r="AE5" s="7">
        <v>0</v>
      </c>
      <c r="AF5" s="7">
        <v>0</v>
      </c>
      <c r="AG5" s="7">
        <v>0</v>
      </c>
      <c r="AH5" s="7">
        <v>0</v>
      </c>
      <c r="AI5" s="7">
        <v>0</v>
      </c>
      <c r="AJ5" s="7">
        <v>0</v>
      </c>
      <c r="AK5" s="7">
        <v>0</v>
      </c>
      <c r="AL5" s="7">
        <v>0</v>
      </c>
      <c r="AM5" s="7">
        <v>0</v>
      </c>
      <c r="AN5" s="7">
        <v>0</v>
      </c>
    </row>
    <row r="6" spans="1:40" x14ac:dyDescent="0.25">
      <c r="H6" s="8" t="s">
        <v>318</v>
      </c>
      <c r="I6" s="1" t="s">
        <v>78</v>
      </c>
      <c r="J6" s="13"/>
      <c r="K6" s="13">
        <f t="shared" ref="K6:K7" si="2">INDEX(Table4,MATCH($H6,Table4_A,0),MATCH(K$3,Table4_1,0))*Percent_urban*quadrillion</f>
        <v>2912954326560349.5</v>
      </c>
      <c r="L6" s="13">
        <f t="shared" ref="L6:N7" si="3">INDEX(Table4_22,MATCH($H6,Table4_A_22,0),MATCH(L$3,Table4_1_22,0))*Percent_urban*quadrillion</f>
        <v>3038422611835182</v>
      </c>
      <c r="M6" s="13">
        <f t="shared" si="3"/>
        <v>3083524261636849</v>
      </c>
      <c r="N6" s="13">
        <f t="shared" si="3"/>
        <v>2832677130089856.5</v>
      </c>
      <c r="O6" s="13">
        <f t="shared" ref="O6:T7" si="4">INDEX(Table4_22,MATCH($H6,Table4_A_22,0),MATCH(O$3,Table4_1_22,0))*Percent_urban*quadrillion</f>
        <v>2823157567878248</v>
      </c>
      <c r="P6" s="13">
        <f t="shared" si="4"/>
        <v>2816513063061604.5</v>
      </c>
      <c r="Q6" s="13">
        <f t="shared" si="4"/>
        <v>2808482253703554</v>
      </c>
      <c r="R6" s="13">
        <f t="shared" si="4"/>
        <v>2796883641220756</v>
      </c>
      <c r="S6" s="13">
        <f t="shared" si="4"/>
        <v>2779761763782077.5</v>
      </c>
      <c r="T6" s="13">
        <f t="shared" si="4"/>
        <v>2761037302031895</v>
      </c>
      <c r="U6" s="13">
        <f t="shared" ref="U6:AD7" si="5">INDEX(Table4_22,MATCH($H6,Table4_A_22,0),MATCH(U$3,Table4_1_22,0))*Percent_urban*quadrillion</f>
        <v>2740334612158989.5</v>
      </c>
      <c r="V6" s="13">
        <f t="shared" si="5"/>
        <v>2718045599611430.5</v>
      </c>
      <c r="W6" s="13">
        <f t="shared" si="5"/>
        <v>2702002681777705.5</v>
      </c>
      <c r="X6" s="13">
        <f t="shared" si="5"/>
        <v>2683926246255970.5</v>
      </c>
      <c r="Y6" s="13">
        <f t="shared" si="5"/>
        <v>2667276769367765</v>
      </c>
      <c r="Z6" s="13">
        <f t="shared" si="5"/>
        <v>2652803912571845</v>
      </c>
      <c r="AA6" s="13">
        <f t="shared" si="5"/>
        <v>2640307657734963</v>
      </c>
      <c r="AB6" s="13">
        <f t="shared" si="5"/>
        <v>2628592774548692.5</v>
      </c>
      <c r="AC6" s="13">
        <f t="shared" si="5"/>
        <v>2617391759086861.5</v>
      </c>
      <c r="AD6" s="13">
        <f t="shared" si="5"/>
        <v>2607438011171375</v>
      </c>
      <c r="AE6" s="13">
        <f t="shared" ref="AE6:AN7" si="6">INDEX(Table4_22,MATCH($H6,Table4_A_22,0),MATCH(AE$3,Table4_1_22,0))*Percent_urban*quadrillion</f>
        <v>2598181887476726</v>
      </c>
      <c r="AF6" s="13">
        <f t="shared" si="6"/>
        <v>2588938773091556.5</v>
      </c>
      <c r="AG6" s="13">
        <f t="shared" si="6"/>
        <v>2580618506597587.5</v>
      </c>
      <c r="AH6" s="13">
        <f t="shared" si="6"/>
        <v>2572411258479721.5</v>
      </c>
      <c r="AI6" s="13">
        <f t="shared" si="6"/>
        <v>2564441430259855.5</v>
      </c>
      <c r="AJ6" s="13">
        <f t="shared" si="6"/>
        <v>2556262640006476</v>
      </c>
      <c r="AK6" s="13">
        <f t="shared" si="6"/>
        <v>2547611449202622.5</v>
      </c>
      <c r="AL6" s="13">
        <f t="shared" si="6"/>
        <v>2538719586173399</v>
      </c>
      <c r="AM6" s="13">
        <f t="shared" si="6"/>
        <v>2528986996519064</v>
      </c>
      <c r="AN6" s="13">
        <f t="shared" si="6"/>
        <v>2518872258398769.5</v>
      </c>
    </row>
    <row r="7" spans="1:40" x14ac:dyDescent="0.25">
      <c r="H7" s="8" t="s">
        <v>325</v>
      </c>
      <c r="I7" s="1" t="s">
        <v>79</v>
      </c>
      <c r="J7" s="13"/>
      <c r="K7" s="13">
        <f t="shared" si="2"/>
        <v>296822031247470.25</v>
      </c>
      <c r="L7" s="13">
        <f t="shared" si="3"/>
        <v>310534656520683.25</v>
      </c>
      <c r="M7" s="13">
        <f t="shared" si="3"/>
        <v>311843718287055.75</v>
      </c>
      <c r="N7" s="13">
        <f t="shared" si="3"/>
        <v>265749295555735.47</v>
      </c>
      <c r="O7" s="13">
        <f t="shared" si="4"/>
        <v>261891222213227.59</v>
      </c>
      <c r="P7" s="13">
        <f t="shared" si="4"/>
        <v>257349347041204.53</v>
      </c>
      <c r="Q7" s="13">
        <f t="shared" si="4"/>
        <v>252647294746215.5</v>
      </c>
      <c r="R7" s="13">
        <f t="shared" si="4"/>
        <v>247787504573787.72</v>
      </c>
      <c r="S7" s="13">
        <f t="shared" si="4"/>
        <v>242761845705496.63</v>
      </c>
      <c r="T7" s="13">
        <f t="shared" si="4"/>
        <v>237779280174856.28</v>
      </c>
      <c r="U7" s="13">
        <f t="shared" si="5"/>
        <v>232812976281065.28</v>
      </c>
      <c r="V7" s="13">
        <f t="shared" si="5"/>
        <v>228076774548692.63</v>
      </c>
      <c r="W7" s="13">
        <f t="shared" si="5"/>
        <v>223729225937019.34</v>
      </c>
      <c r="X7" s="13">
        <f t="shared" si="5"/>
        <v>219331266251113.09</v>
      </c>
      <c r="Y7" s="13">
        <f t="shared" si="5"/>
        <v>215121128470816.81</v>
      </c>
      <c r="Z7" s="13">
        <f t="shared" si="5"/>
        <v>211022382902938.53</v>
      </c>
      <c r="AA7" s="13">
        <f t="shared" si="5"/>
        <v>206895992552416.41</v>
      </c>
      <c r="AB7" s="13">
        <f t="shared" si="5"/>
        <v>202995638954100.19</v>
      </c>
      <c r="AC7" s="13">
        <f t="shared" si="5"/>
        <v>199314817453250.19</v>
      </c>
      <c r="AD7" s="13">
        <f t="shared" si="5"/>
        <v>196238928843196</v>
      </c>
      <c r="AE7" s="13">
        <f t="shared" si="6"/>
        <v>193194750424997.97</v>
      </c>
      <c r="AF7" s="13">
        <f t="shared" si="6"/>
        <v>189902582044847.38</v>
      </c>
      <c r="AG7" s="13">
        <f t="shared" si="6"/>
        <v>186477881324374.63</v>
      </c>
      <c r="AH7" s="13">
        <f t="shared" si="6"/>
        <v>183087330041285.5</v>
      </c>
      <c r="AI7" s="13">
        <f t="shared" si="6"/>
        <v>179652059256860.69</v>
      </c>
      <c r="AJ7" s="13">
        <f t="shared" si="6"/>
        <v>176250124827977</v>
      </c>
      <c r="AK7" s="13">
        <f t="shared" si="6"/>
        <v>172917302355703.03</v>
      </c>
      <c r="AL7" s="13">
        <f t="shared" si="6"/>
        <v>169630825548449.78</v>
      </c>
      <c r="AM7" s="13">
        <f t="shared" si="6"/>
        <v>166347601068566.34</v>
      </c>
      <c r="AN7" s="13">
        <f t="shared" si="6"/>
        <v>163163572573463.94</v>
      </c>
    </row>
    <row r="8" spans="1:40" x14ac:dyDescent="0.25">
      <c r="I8" s="1" t="s">
        <v>81</v>
      </c>
      <c r="J8" s="7"/>
      <c r="K8" s="7">
        <v>0</v>
      </c>
      <c r="L8" s="7">
        <v>0</v>
      </c>
      <c r="M8" s="7">
        <v>0</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v>0</v>
      </c>
      <c r="AM8" s="7">
        <v>0</v>
      </c>
      <c r="AN8" s="7">
        <v>0</v>
      </c>
    </row>
    <row r="9" spans="1:40" x14ac:dyDescent="0.25">
      <c r="H9" s="8" t="s">
        <v>334</v>
      </c>
      <c r="I9" s="1" t="s">
        <v>160</v>
      </c>
      <c r="J9" s="13"/>
      <c r="K9" s="13">
        <f t="shared" ref="K9" si="7">INDEX(Table4,MATCH($H9,Table4_A,0),MATCH(K$3,Table4_1,0))*Percent_urban*quadrillion</f>
        <v>377071582935319.31</v>
      </c>
      <c r="L9" s="13">
        <f t="shared" ref="L9:N9" si="8">INDEX(Table4_22,MATCH($H9,Table4_A_22,0),MATCH(L$3,Table4_1_22,0))*Percent_urban*quadrillion</f>
        <v>438195823524649.81</v>
      </c>
      <c r="M9" s="13">
        <f t="shared" si="8"/>
        <v>466597585363879.19</v>
      </c>
      <c r="N9" s="13">
        <f t="shared" si="8"/>
        <v>418381832105561.38</v>
      </c>
      <c r="O9" s="13">
        <f t="shared" ref="O9:AN9" si="9">INDEX(Table4_22,MATCH($H9,Table4_A_22,0),MATCH(O$3,Table4_1_22,0))*Percent_urban*quadrillion</f>
        <v>400785114870881.56</v>
      </c>
      <c r="P9" s="13">
        <f t="shared" si="9"/>
        <v>387601805877114.88</v>
      </c>
      <c r="Q9" s="13">
        <f t="shared" si="9"/>
        <v>376369080223427.5</v>
      </c>
      <c r="R9" s="13">
        <f t="shared" si="9"/>
        <v>366746256617825.63</v>
      </c>
      <c r="S9" s="13">
        <f t="shared" si="9"/>
        <v>358979698858576.81</v>
      </c>
      <c r="T9" s="13">
        <f t="shared" si="9"/>
        <v>352139241317898.44</v>
      </c>
      <c r="U9" s="13">
        <f t="shared" si="9"/>
        <v>346373677972962.06</v>
      </c>
      <c r="V9" s="13">
        <f t="shared" si="9"/>
        <v>340011312555654.5</v>
      </c>
      <c r="W9" s="13">
        <f t="shared" si="9"/>
        <v>334771000080952</v>
      </c>
      <c r="X9" s="13">
        <f t="shared" si="9"/>
        <v>328969661134946.94</v>
      </c>
      <c r="Y9" s="13">
        <f t="shared" si="9"/>
        <v>322708930947947.88</v>
      </c>
      <c r="Z9" s="13">
        <f t="shared" si="9"/>
        <v>316522191208613.25</v>
      </c>
      <c r="AA9" s="13">
        <f t="shared" si="9"/>
        <v>311726634501740.44</v>
      </c>
      <c r="AB9" s="13">
        <f t="shared" si="9"/>
        <v>306779031490326.19</v>
      </c>
      <c r="AC9" s="13">
        <f t="shared" si="9"/>
        <v>301445214603739.94</v>
      </c>
      <c r="AD9" s="13">
        <f t="shared" si="9"/>
        <v>293968927062252.06</v>
      </c>
      <c r="AE9" s="13">
        <f t="shared" si="9"/>
        <v>287160992795272.38</v>
      </c>
      <c r="AF9" s="13">
        <f t="shared" si="9"/>
        <v>281931250384521.94</v>
      </c>
      <c r="AG9" s="13">
        <f t="shared" si="9"/>
        <v>277650374483930.97</v>
      </c>
      <c r="AH9" s="13">
        <f t="shared" si="9"/>
        <v>273752460131142.25</v>
      </c>
      <c r="AI9" s="13">
        <f t="shared" si="9"/>
        <v>270583067109204.22</v>
      </c>
      <c r="AJ9" s="13">
        <f t="shared" si="9"/>
        <v>267769803934266.97</v>
      </c>
      <c r="AK9" s="13">
        <f t="shared" si="9"/>
        <v>264589027766534.44</v>
      </c>
      <c r="AL9" s="13">
        <f t="shared" si="9"/>
        <v>261341578887719.59</v>
      </c>
      <c r="AM9" s="13">
        <f t="shared" si="9"/>
        <v>258148606492350</v>
      </c>
      <c r="AN9" s="13">
        <f t="shared" si="9"/>
        <v>254813344774548.69</v>
      </c>
    </row>
    <row r="10" spans="1:40" x14ac:dyDescent="0.25">
      <c r="I10" s="1" t="s">
        <v>268</v>
      </c>
      <c r="J10" s="7"/>
      <c r="K10" s="7">
        <v>0</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0</v>
      </c>
      <c r="AL10" s="7">
        <v>0</v>
      </c>
      <c r="AM10" s="7">
        <v>0</v>
      </c>
      <c r="AN10" s="7">
        <v>0</v>
      </c>
    </row>
    <row r="11" spans="1:40" x14ac:dyDescent="0.25">
      <c r="I11" s="1" t="s">
        <v>269</v>
      </c>
      <c r="J11" s="7"/>
      <c r="K11" s="7">
        <v>0</v>
      </c>
      <c r="L11" s="7">
        <v>0</v>
      </c>
      <c r="M11" s="7">
        <v>0</v>
      </c>
      <c r="N11" s="7">
        <v>0</v>
      </c>
      <c r="O11" s="7">
        <v>0</v>
      </c>
      <c r="P11" s="7">
        <v>0</v>
      </c>
      <c r="Q11" s="7">
        <v>0</v>
      </c>
      <c r="R11" s="7">
        <v>0</v>
      </c>
      <c r="S11" s="7">
        <v>0</v>
      </c>
      <c r="T11" s="7">
        <v>0</v>
      </c>
      <c r="U11" s="7">
        <v>0</v>
      </c>
      <c r="V11" s="7">
        <v>0</v>
      </c>
      <c r="W11" s="7">
        <v>0</v>
      </c>
      <c r="X11" s="7">
        <v>0</v>
      </c>
      <c r="Y11" s="7">
        <v>0</v>
      </c>
      <c r="Z11" s="7">
        <v>0</v>
      </c>
      <c r="AA11" s="7">
        <v>0</v>
      </c>
      <c r="AB11" s="7">
        <v>0</v>
      </c>
      <c r="AC11" s="7">
        <v>0</v>
      </c>
      <c r="AD11" s="7">
        <v>0</v>
      </c>
      <c r="AE11" s="7">
        <v>0</v>
      </c>
      <c r="AF11" s="7">
        <v>0</v>
      </c>
      <c r="AG11" s="7">
        <v>0</v>
      </c>
      <c r="AH11" s="7">
        <v>0</v>
      </c>
      <c r="AI11" s="7">
        <v>0</v>
      </c>
      <c r="AJ11" s="7">
        <v>0</v>
      </c>
      <c r="AK11" s="7">
        <v>0</v>
      </c>
      <c r="AL11" s="7">
        <v>0</v>
      </c>
      <c r="AM11" s="7">
        <v>0</v>
      </c>
      <c r="AN11" s="7">
        <v>0</v>
      </c>
    </row>
    <row r="12" spans="1:40" x14ac:dyDescent="0.25">
      <c r="H12" s="8" t="s">
        <v>329</v>
      </c>
      <c r="I12" s="1" t="s">
        <v>270</v>
      </c>
      <c r="J12" s="13"/>
      <c r="K12" s="13">
        <f t="shared" ref="K12" si="10">INDEX(Table4,MATCH($H12,Table4_A,0),MATCH(K$3,Table4_1,0))*Percent_urban*quadrillion</f>
        <v>264419093661458.72</v>
      </c>
      <c r="L12" s="13">
        <f t="shared" ref="L12:N12" si="11">INDEX(Table4_22,MATCH($H12,Table4_A_22,0),MATCH(L$3,Table4_1_22,0))*Percent_urban*quadrillion</f>
        <v>276767367603011.41</v>
      </c>
      <c r="M12" s="13">
        <f t="shared" si="11"/>
        <v>267479533716506.06</v>
      </c>
      <c r="N12" s="13">
        <f t="shared" si="11"/>
        <v>240671412288512.91</v>
      </c>
      <c r="O12" s="13">
        <f t="shared" ref="O12:AN12" si="12">INDEX(Table4_22,MATCH($H12,Table4_A_22,0),MATCH(O$3,Table4_1_22,0))*Percent_urban*quadrillion</f>
        <v>235793734315550.84</v>
      </c>
      <c r="P12" s="13">
        <f t="shared" si="12"/>
        <v>231890941471707.28</v>
      </c>
      <c r="Q12" s="13">
        <f t="shared" si="12"/>
        <v>228589829191289.56</v>
      </c>
      <c r="R12" s="13">
        <f t="shared" si="12"/>
        <v>225430193151461.19</v>
      </c>
      <c r="S12" s="13">
        <f t="shared" si="12"/>
        <v>222304706549016.41</v>
      </c>
      <c r="T12" s="13">
        <f t="shared" si="12"/>
        <v>219228004857119.69</v>
      </c>
      <c r="U12" s="13">
        <f t="shared" si="12"/>
        <v>216202527321298.47</v>
      </c>
      <c r="V12" s="13">
        <f t="shared" si="12"/>
        <v>213177862867319.66</v>
      </c>
      <c r="W12" s="13">
        <f t="shared" si="12"/>
        <v>210405253784505.75</v>
      </c>
      <c r="X12" s="13">
        <f t="shared" si="12"/>
        <v>207623700801424.75</v>
      </c>
      <c r="Y12" s="13">
        <f t="shared" si="12"/>
        <v>205018586578159.13</v>
      </c>
      <c r="Z12" s="13">
        <f t="shared" si="12"/>
        <v>202572023314174.69</v>
      </c>
      <c r="AA12" s="13">
        <f t="shared" si="12"/>
        <v>200240917671820.59</v>
      </c>
      <c r="AB12" s="13">
        <f t="shared" si="12"/>
        <v>198029335060309.22</v>
      </c>
      <c r="AC12" s="13">
        <f t="shared" si="12"/>
        <v>195927518497530.97</v>
      </c>
      <c r="AD12" s="13">
        <f t="shared" si="12"/>
        <v>194059869505383.28</v>
      </c>
      <c r="AE12" s="13">
        <f t="shared" si="12"/>
        <v>192371911600420.94</v>
      </c>
      <c r="AF12" s="13">
        <f t="shared" si="12"/>
        <v>190689645268355.84</v>
      </c>
      <c r="AG12" s="13">
        <f t="shared" si="12"/>
        <v>189026892900509.97</v>
      </c>
      <c r="AH12" s="13">
        <f t="shared" si="12"/>
        <v>187364953614506.59</v>
      </c>
      <c r="AI12" s="13">
        <f t="shared" si="12"/>
        <v>185720902129037.47</v>
      </c>
      <c r="AJ12" s="13">
        <f t="shared" si="12"/>
        <v>184080102970938.22</v>
      </c>
      <c r="AK12" s="13">
        <f t="shared" si="12"/>
        <v>182474266332065.09</v>
      </c>
      <c r="AL12" s="13">
        <f t="shared" si="12"/>
        <v>180883878248198.78</v>
      </c>
      <c r="AM12" s="13">
        <f t="shared" si="12"/>
        <v>179308938719339.44</v>
      </c>
      <c r="AN12" s="13">
        <f t="shared" si="12"/>
        <v>177768148627863.66</v>
      </c>
    </row>
    <row r="13" spans="1:40" x14ac:dyDescent="0.25">
      <c r="I13" s="1" t="s">
        <v>271</v>
      </c>
      <c r="J13" s="7"/>
      <c r="K13" s="7">
        <v>0</v>
      </c>
      <c r="L13" s="7">
        <v>0</v>
      </c>
      <c r="M13" s="7">
        <v>0</v>
      </c>
      <c r="N13" s="7">
        <v>0</v>
      </c>
      <c r="O13" s="7">
        <v>0</v>
      </c>
      <c r="P13" s="7">
        <v>0</v>
      </c>
      <c r="Q13" s="7">
        <v>0</v>
      </c>
      <c r="R13" s="7">
        <v>0</v>
      </c>
      <c r="S13" s="7">
        <v>0</v>
      </c>
      <c r="T13" s="7">
        <v>0</v>
      </c>
      <c r="U13" s="7">
        <v>0</v>
      </c>
      <c r="V13" s="7">
        <v>0</v>
      </c>
      <c r="W13" s="7">
        <v>0</v>
      </c>
      <c r="X13" s="7">
        <v>0</v>
      </c>
      <c r="Y13" s="7">
        <v>0</v>
      </c>
      <c r="Z13" s="7">
        <v>0</v>
      </c>
      <c r="AA13" s="7">
        <v>0</v>
      </c>
      <c r="AB13" s="7">
        <v>0</v>
      </c>
      <c r="AC13" s="7">
        <v>0</v>
      </c>
      <c r="AD13" s="7">
        <v>0</v>
      </c>
      <c r="AE13" s="7">
        <v>0</v>
      </c>
      <c r="AF13" s="7">
        <v>0</v>
      </c>
      <c r="AG13" s="7">
        <v>0</v>
      </c>
      <c r="AH13" s="7">
        <v>0</v>
      </c>
      <c r="AI13" s="7">
        <v>0</v>
      </c>
      <c r="AJ13" s="7">
        <v>0</v>
      </c>
      <c r="AK13" s="7">
        <v>0</v>
      </c>
      <c r="AL13" s="7">
        <v>0</v>
      </c>
      <c r="AM13" s="7">
        <v>0</v>
      </c>
      <c r="AN13" s="7">
        <v>0</v>
      </c>
    </row>
    <row r="15" spans="1:40" x14ac:dyDescent="0.25">
      <c r="H15" s="1" t="s">
        <v>279</v>
      </c>
    </row>
    <row r="16" spans="1:40" x14ac:dyDescent="0.25">
      <c r="I16" s="1" t="s">
        <v>75</v>
      </c>
      <c r="J16" s="1"/>
      <c r="K16" s="1">
        <v>2021</v>
      </c>
      <c r="L16" s="1">
        <v>2022</v>
      </c>
      <c r="M16" s="1">
        <v>2023</v>
      </c>
      <c r="N16" s="1">
        <v>2024</v>
      </c>
      <c r="O16" s="1">
        <v>2025</v>
      </c>
      <c r="P16" s="1">
        <v>2026</v>
      </c>
      <c r="Q16" s="1">
        <v>2027</v>
      </c>
      <c r="R16" s="1">
        <v>2028</v>
      </c>
      <c r="S16" s="1">
        <v>2029</v>
      </c>
      <c r="T16" s="1">
        <v>2030</v>
      </c>
      <c r="U16" s="1">
        <v>2031</v>
      </c>
      <c r="V16" s="1">
        <v>2032</v>
      </c>
      <c r="W16" s="1">
        <v>2033</v>
      </c>
      <c r="X16" s="1">
        <v>2034</v>
      </c>
      <c r="Y16" s="1">
        <v>2035</v>
      </c>
      <c r="Z16" s="1">
        <v>2036</v>
      </c>
      <c r="AA16" s="1">
        <v>2037</v>
      </c>
      <c r="AB16" s="1">
        <v>2038</v>
      </c>
      <c r="AC16" s="1">
        <v>2039</v>
      </c>
      <c r="AD16" s="1">
        <v>2040</v>
      </c>
      <c r="AE16" s="1">
        <v>2041</v>
      </c>
      <c r="AF16" s="1">
        <v>2042</v>
      </c>
      <c r="AG16" s="1">
        <v>2043</v>
      </c>
      <c r="AH16" s="1">
        <v>2044</v>
      </c>
      <c r="AI16" s="1">
        <v>2045</v>
      </c>
      <c r="AJ16" s="1">
        <v>2046</v>
      </c>
      <c r="AK16" s="1">
        <v>2047</v>
      </c>
      <c r="AL16" s="1">
        <v>2048</v>
      </c>
      <c r="AM16" s="1">
        <v>2049</v>
      </c>
      <c r="AN16" s="1">
        <v>2050</v>
      </c>
    </row>
    <row r="17" spans="7:40" x14ac:dyDescent="0.25">
      <c r="G17" s="8" t="s">
        <v>315</v>
      </c>
      <c r="H17" s="8" t="s">
        <v>304</v>
      </c>
      <c r="I17" s="1" t="s">
        <v>76</v>
      </c>
      <c r="J17" s="13"/>
      <c r="K17" s="13">
        <f t="shared" ref="K17" si="13">SUM(INDEX(Table4,MATCH($G17,Table4_A,0),MATCH(K$16,Table4_1,0)),INDEX(Table4,MATCH($H17,Table4_A,0),MATCH(K$16,Table4_1,0)))*Percent_urban*quadrillion</f>
        <v>718494405569497.25</v>
      </c>
      <c r="L17" s="13">
        <f t="shared" ref="L17:N17" si="14">SUM(INDEX(Table4_22,MATCH($G17,Table4_A_22,0),MATCH(L$16,Table4_1_22,0)),INDEX(Table4_22,MATCH($H17,Table4_A_22,0),MATCH(L$16,Table4_1_22,0)))*Percent_urban*quadrillion</f>
        <v>766451598801910.38</v>
      </c>
      <c r="M17" s="13">
        <f t="shared" si="14"/>
        <v>668971216708491.75</v>
      </c>
      <c r="N17" s="13">
        <f t="shared" si="14"/>
        <v>782760394398121.88</v>
      </c>
      <c r="O17" s="13">
        <f t="shared" ref="O17:AN17" si="15">SUM(INDEX(Table4_22,MATCH($G17,Table4_A_22,0),MATCH(O$16,Table4_1_22,0)),INDEX(Table4_22,MATCH($H17,Table4_A_22,0),MATCH(O$16,Table4_1_22,0)))*Percent_urban*quadrillion</f>
        <v>791943340726948.88</v>
      </c>
      <c r="P17" s="13">
        <f t="shared" si="15"/>
        <v>802613413745648.75</v>
      </c>
      <c r="Q17" s="13">
        <f t="shared" si="15"/>
        <v>816438244313122.38</v>
      </c>
      <c r="R17" s="13">
        <f t="shared" si="15"/>
        <v>830693195175261.13</v>
      </c>
      <c r="S17" s="13">
        <f t="shared" si="15"/>
        <v>843586233951266.88</v>
      </c>
      <c r="T17" s="13">
        <f t="shared" si="15"/>
        <v>855840190399093.38</v>
      </c>
      <c r="U17" s="13">
        <f t="shared" si="15"/>
        <v>868146184084837.63</v>
      </c>
      <c r="V17" s="13">
        <f t="shared" si="15"/>
        <v>880924578321055.38</v>
      </c>
      <c r="W17" s="13">
        <f t="shared" si="15"/>
        <v>893908682263417.63</v>
      </c>
      <c r="X17" s="13">
        <f t="shared" si="15"/>
        <v>907135897676677.63</v>
      </c>
      <c r="Y17" s="13">
        <f t="shared" si="15"/>
        <v>921732342912652.88</v>
      </c>
      <c r="Z17" s="13">
        <f t="shared" si="15"/>
        <v>937402056180684.88</v>
      </c>
      <c r="AA17" s="13">
        <f t="shared" si="15"/>
        <v>953021358374483.88</v>
      </c>
      <c r="AB17" s="13">
        <f t="shared" si="15"/>
        <v>967664962357322.13</v>
      </c>
      <c r="AC17" s="13">
        <f t="shared" si="15"/>
        <v>981697128794624.63</v>
      </c>
      <c r="AD17" s="13">
        <f t="shared" si="15"/>
        <v>996026883186270.63</v>
      </c>
      <c r="AE17" s="13">
        <f t="shared" si="15"/>
        <v>1011429905609973.1</v>
      </c>
      <c r="AF17" s="13">
        <f t="shared" si="15"/>
        <v>1028216793329555.4</v>
      </c>
      <c r="AG17" s="13">
        <f t="shared" si="15"/>
        <v>1046065565935400.4</v>
      </c>
      <c r="AH17" s="13">
        <f t="shared" si="15"/>
        <v>1064255832915081.3</v>
      </c>
      <c r="AI17" s="13">
        <f t="shared" si="15"/>
        <v>1083204705253784.4</v>
      </c>
      <c r="AJ17" s="13">
        <f t="shared" si="15"/>
        <v>1102471492592892.5</v>
      </c>
      <c r="AK17" s="13">
        <f t="shared" si="15"/>
        <v>1121643149356431.6</v>
      </c>
      <c r="AL17" s="13">
        <f t="shared" si="15"/>
        <v>1141324608435197.8</v>
      </c>
      <c r="AM17" s="13">
        <f t="shared" si="15"/>
        <v>1160949964866834</v>
      </c>
      <c r="AN17" s="13">
        <f t="shared" si="15"/>
        <v>1180079341374565</v>
      </c>
    </row>
    <row r="18" spans="7:40" x14ac:dyDescent="0.25">
      <c r="I18" s="1" t="s">
        <v>77</v>
      </c>
      <c r="J18" s="7"/>
      <c r="K18" s="7">
        <v>0</v>
      </c>
      <c r="L18" s="7">
        <v>0</v>
      </c>
      <c r="M18" s="7">
        <v>0</v>
      </c>
      <c r="N18" s="7">
        <v>0</v>
      </c>
      <c r="O18" s="7">
        <v>0</v>
      </c>
      <c r="P18" s="7">
        <v>0</v>
      </c>
      <c r="Q18" s="7">
        <v>0</v>
      </c>
      <c r="R18" s="7">
        <v>0</v>
      </c>
      <c r="S18" s="7">
        <v>0</v>
      </c>
      <c r="T18" s="7">
        <v>0</v>
      </c>
      <c r="U18" s="7">
        <v>0</v>
      </c>
      <c r="V18" s="7">
        <v>0</v>
      </c>
      <c r="W18" s="7">
        <v>0</v>
      </c>
      <c r="X18" s="7">
        <v>0</v>
      </c>
      <c r="Y18" s="7">
        <v>0</v>
      </c>
      <c r="Z18" s="7">
        <v>0</v>
      </c>
      <c r="AA18" s="7">
        <v>0</v>
      </c>
      <c r="AB18" s="7">
        <v>0</v>
      </c>
      <c r="AC18" s="7">
        <v>0</v>
      </c>
      <c r="AD18" s="7">
        <v>0</v>
      </c>
      <c r="AE18" s="7">
        <v>0</v>
      </c>
      <c r="AF18" s="7">
        <v>0</v>
      </c>
      <c r="AG18" s="7">
        <v>0</v>
      </c>
      <c r="AH18" s="7">
        <v>0</v>
      </c>
      <c r="AI18" s="7">
        <v>0</v>
      </c>
      <c r="AJ18" s="7">
        <v>0</v>
      </c>
      <c r="AK18" s="7">
        <v>0</v>
      </c>
      <c r="AL18" s="7">
        <v>0</v>
      </c>
      <c r="AM18" s="7">
        <v>0</v>
      </c>
      <c r="AN18" s="7">
        <v>0</v>
      </c>
    </row>
    <row r="19" spans="7:40" x14ac:dyDescent="0.25">
      <c r="H19" s="8" t="s">
        <v>319</v>
      </c>
      <c r="I19" s="1" t="s">
        <v>78</v>
      </c>
      <c r="J19" s="13"/>
      <c r="K19" s="13">
        <f t="shared" ref="K19" si="16">INDEX(Table4,MATCH($H19,Table4_A,0),MATCH(K$16,Table4_1,0))*Percent_urban*quadrillion</f>
        <v>45572424188456.242</v>
      </c>
      <c r="L19" s="13">
        <f t="shared" ref="L19:N19" si="17">INDEX(Table4_22,MATCH($H19,Table4_A_22,0),MATCH(L$16,Table4_1_22,0))*Percent_urban*quadrillion</f>
        <v>47880763539221.242</v>
      </c>
      <c r="M19" s="13">
        <f t="shared" si="17"/>
        <v>40927287622439.891</v>
      </c>
      <c r="N19" s="13">
        <f t="shared" si="17"/>
        <v>47857184165789.688</v>
      </c>
      <c r="O19" s="13">
        <f t="shared" ref="O19:AN19" si="18">INDEX(Table4_22,MATCH($H19,Table4_A_22,0),MATCH(O$16,Table4_1_22,0))*Percent_urban*quadrillion</f>
        <v>47891333603173.32</v>
      </c>
      <c r="P19" s="13">
        <f t="shared" si="18"/>
        <v>47939305431878.891</v>
      </c>
      <c r="Q19" s="13">
        <f t="shared" si="18"/>
        <v>47985651096899.531</v>
      </c>
      <c r="R19" s="13">
        <f t="shared" si="18"/>
        <v>47975894114789.922</v>
      </c>
      <c r="S19" s="13">
        <f t="shared" si="18"/>
        <v>47906782158180.195</v>
      </c>
      <c r="T19" s="13">
        <f t="shared" si="18"/>
        <v>47797829191289.563</v>
      </c>
      <c r="U19" s="13">
        <f t="shared" si="18"/>
        <v>47630334331741.273</v>
      </c>
      <c r="V19" s="13">
        <f t="shared" si="18"/>
        <v>47431942362179.219</v>
      </c>
      <c r="W19" s="13">
        <f t="shared" si="18"/>
        <v>47213223346555.492</v>
      </c>
      <c r="X19" s="13">
        <f t="shared" si="18"/>
        <v>47031093013842.781</v>
      </c>
      <c r="Y19" s="13">
        <f t="shared" si="18"/>
        <v>46931897029061.766</v>
      </c>
      <c r="Z19" s="13">
        <f t="shared" si="18"/>
        <v>46940840929328.906</v>
      </c>
      <c r="AA19" s="13">
        <f t="shared" si="18"/>
        <v>47064429369383.953</v>
      </c>
      <c r="AB19" s="13">
        <f t="shared" si="18"/>
        <v>47217288755767.828</v>
      </c>
      <c r="AC19" s="13">
        <f t="shared" si="18"/>
        <v>47383157451631.18</v>
      </c>
      <c r="AD19" s="13">
        <f t="shared" si="18"/>
        <v>47555530802234.273</v>
      </c>
      <c r="AE19" s="13">
        <f t="shared" si="18"/>
        <v>47718147170727.75</v>
      </c>
      <c r="AF19" s="13">
        <f t="shared" si="18"/>
        <v>47892146685015.781</v>
      </c>
      <c r="AG19" s="13">
        <f t="shared" si="18"/>
        <v>48071837772201.078</v>
      </c>
      <c r="AH19" s="13">
        <f t="shared" si="18"/>
        <v>48254781186756.242</v>
      </c>
      <c r="AI19" s="13">
        <f t="shared" si="18"/>
        <v>48432846110256.617</v>
      </c>
      <c r="AJ19" s="13">
        <f t="shared" si="18"/>
        <v>48625546506921.391</v>
      </c>
      <c r="AK19" s="13">
        <f t="shared" si="18"/>
        <v>48797919857524.484</v>
      </c>
      <c r="AL19" s="13">
        <f t="shared" si="18"/>
        <v>48991433336031.734</v>
      </c>
      <c r="AM19" s="13">
        <f t="shared" si="18"/>
        <v>49178442159799.242</v>
      </c>
      <c r="AN19" s="13">
        <f t="shared" si="18"/>
        <v>49354880919614.664</v>
      </c>
    </row>
    <row r="20" spans="7:40" x14ac:dyDescent="0.25">
      <c r="I20" s="1" t="s">
        <v>79</v>
      </c>
      <c r="J20" s="7"/>
      <c r="K20" s="7">
        <v>0</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v>0</v>
      </c>
      <c r="AM20" s="7">
        <v>0</v>
      </c>
      <c r="AN20" s="7">
        <v>0</v>
      </c>
    </row>
    <row r="21" spans="7:40" x14ac:dyDescent="0.25">
      <c r="I21" s="1" t="s">
        <v>81</v>
      </c>
      <c r="J21" s="7"/>
      <c r="K21" s="7">
        <v>0</v>
      </c>
      <c r="L21" s="7">
        <v>0</v>
      </c>
      <c r="M21" s="7">
        <v>0</v>
      </c>
      <c r="N21" s="7">
        <v>0</v>
      </c>
      <c r="O21" s="7">
        <v>0</v>
      </c>
      <c r="P21" s="7">
        <v>0</v>
      </c>
      <c r="Q21" s="7">
        <v>0</v>
      </c>
      <c r="R21" s="7">
        <v>0</v>
      </c>
      <c r="S21" s="7">
        <v>0</v>
      </c>
      <c r="T21" s="7">
        <v>0</v>
      </c>
      <c r="U21" s="7">
        <v>0</v>
      </c>
      <c r="V21" s="7">
        <v>0</v>
      </c>
      <c r="W21" s="7">
        <v>0</v>
      </c>
      <c r="X21" s="7">
        <v>0</v>
      </c>
      <c r="Y21" s="7">
        <v>0</v>
      </c>
      <c r="Z21" s="7">
        <v>0</v>
      </c>
      <c r="AA21" s="7">
        <v>0</v>
      </c>
      <c r="AB21" s="7">
        <v>0</v>
      </c>
      <c r="AC21" s="7">
        <v>0</v>
      </c>
      <c r="AD21" s="7">
        <v>0</v>
      </c>
      <c r="AE21" s="7">
        <v>0</v>
      </c>
      <c r="AF21" s="7">
        <v>0</v>
      </c>
      <c r="AG21" s="7">
        <v>0</v>
      </c>
      <c r="AH21" s="7">
        <v>0</v>
      </c>
      <c r="AI21" s="7">
        <v>0</v>
      </c>
      <c r="AJ21" s="7">
        <v>0</v>
      </c>
      <c r="AK21" s="7">
        <v>0</v>
      </c>
      <c r="AL21" s="7">
        <v>0</v>
      </c>
      <c r="AM21" s="7">
        <v>0</v>
      </c>
      <c r="AN21" s="7">
        <v>0</v>
      </c>
    </row>
    <row r="22" spans="7:40" x14ac:dyDescent="0.25">
      <c r="I22" s="1" t="s">
        <v>160</v>
      </c>
      <c r="J22" s="7"/>
      <c r="K22" s="7">
        <v>0</v>
      </c>
      <c r="L22" s="7">
        <v>0</v>
      </c>
      <c r="M22" s="7">
        <v>0</v>
      </c>
      <c r="N22" s="7">
        <v>0</v>
      </c>
      <c r="O22" s="7">
        <v>0</v>
      </c>
      <c r="P22" s="7">
        <v>0</v>
      </c>
      <c r="Q22" s="7">
        <v>0</v>
      </c>
      <c r="R22" s="7">
        <v>0</v>
      </c>
      <c r="S22" s="7">
        <v>0</v>
      </c>
      <c r="T22" s="7">
        <v>0</v>
      </c>
      <c r="U22" s="7">
        <v>0</v>
      </c>
      <c r="V22" s="7">
        <v>0</v>
      </c>
      <c r="W22" s="7">
        <v>0</v>
      </c>
      <c r="X22" s="7">
        <v>0</v>
      </c>
      <c r="Y22" s="7">
        <v>0</v>
      </c>
      <c r="Z22" s="7">
        <v>0</v>
      </c>
      <c r="AA22" s="7">
        <v>0</v>
      </c>
      <c r="AB22" s="7">
        <v>0</v>
      </c>
      <c r="AC22" s="7">
        <v>0</v>
      </c>
      <c r="AD22" s="7">
        <v>0</v>
      </c>
      <c r="AE22" s="7">
        <v>0</v>
      </c>
      <c r="AF22" s="7">
        <v>0</v>
      </c>
      <c r="AG22" s="7">
        <v>0</v>
      </c>
      <c r="AH22" s="7">
        <v>0</v>
      </c>
      <c r="AI22" s="7">
        <v>0</v>
      </c>
      <c r="AJ22" s="7">
        <v>0</v>
      </c>
      <c r="AK22" s="7">
        <v>0</v>
      </c>
      <c r="AL22" s="7">
        <v>0</v>
      </c>
      <c r="AM22" s="7">
        <v>0</v>
      </c>
      <c r="AN22" s="7">
        <v>0</v>
      </c>
    </row>
    <row r="23" spans="7:40" x14ac:dyDescent="0.25">
      <c r="I23" s="1" t="s">
        <v>268</v>
      </c>
      <c r="J23" s="7"/>
      <c r="K23" s="7">
        <v>0</v>
      </c>
      <c r="L23" s="7">
        <v>0</v>
      </c>
      <c r="M23" s="7">
        <v>0</v>
      </c>
      <c r="N23" s="7">
        <v>0</v>
      </c>
      <c r="O23" s="7">
        <v>0</v>
      </c>
      <c r="P23" s="7">
        <v>0</v>
      </c>
      <c r="Q23" s="7">
        <v>0</v>
      </c>
      <c r="R23" s="7">
        <v>0</v>
      </c>
      <c r="S23" s="7">
        <v>0</v>
      </c>
      <c r="T23" s="7">
        <v>0</v>
      </c>
      <c r="U23" s="7">
        <v>0</v>
      </c>
      <c r="V23" s="7">
        <v>0</v>
      </c>
      <c r="W23" s="7">
        <v>0</v>
      </c>
      <c r="X23" s="7">
        <v>0</v>
      </c>
      <c r="Y23" s="7">
        <v>0</v>
      </c>
      <c r="Z23" s="7">
        <v>0</v>
      </c>
      <c r="AA23" s="7">
        <v>0</v>
      </c>
      <c r="AB23" s="7">
        <v>0</v>
      </c>
      <c r="AC23" s="7">
        <v>0</v>
      </c>
      <c r="AD23" s="7">
        <v>0</v>
      </c>
      <c r="AE23" s="7">
        <v>0</v>
      </c>
      <c r="AF23" s="7">
        <v>0</v>
      </c>
      <c r="AG23" s="7">
        <v>0</v>
      </c>
      <c r="AH23" s="7">
        <v>0</v>
      </c>
      <c r="AI23" s="7">
        <v>0</v>
      </c>
      <c r="AJ23" s="7">
        <v>0</v>
      </c>
      <c r="AK23" s="7">
        <v>0</v>
      </c>
      <c r="AL23" s="7">
        <v>0</v>
      </c>
      <c r="AM23" s="7">
        <v>0</v>
      </c>
      <c r="AN23" s="7">
        <v>0</v>
      </c>
    </row>
    <row r="24" spans="7:40" x14ac:dyDescent="0.25">
      <c r="I24" s="1" t="s">
        <v>269</v>
      </c>
      <c r="J24" s="7"/>
      <c r="K24" s="7">
        <v>0</v>
      </c>
      <c r="L24" s="7">
        <v>0</v>
      </c>
      <c r="M24" s="7">
        <v>0</v>
      </c>
      <c r="N24" s="7">
        <v>0</v>
      </c>
      <c r="O24" s="7">
        <v>0</v>
      </c>
      <c r="P24" s="7">
        <v>0</v>
      </c>
      <c r="Q24" s="7">
        <v>0</v>
      </c>
      <c r="R24" s="7">
        <v>0</v>
      </c>
      <c r="S24" s="7">
        <v>0</v>
      </c>
      <c r="T24" s="7">
        <v>0</v>
      </c>
      <c r="U24" s="7">
        <v>0</v>
      </c>
      <c r="V24" s="7">
        <v>0</v>
      </c>
      <c r="W24" s="7">
        <v>0</v>
      </c>
      <c r="X24" s="7">
        <v>0</v>
      </c>
      <c r="Y24" s="7">
        <v>0</v>
      </c>
      <c r="Z24" s="7">
        <v>0</v>
      </c>
      <c r="AA24" s="7">
        <v>0</v>
      </c>
      <c r="AB24" s="7">
        <v>0</v>
      </c>
      <c r="AC24" s="7">
        <v>0</v>
      </c>
      <c r="AD24" s="7">
        <v>0</v>
      </c>
      <c r="AE24" s="7">
        <v>0</v>
      </c>
      <c r="AF24" s="7">
        <v>0</v>
      </c>
      <c r="AG24" s="7">
        <v>0</v>
      </c>
      <c r="AH24" s="7">
        <v>0</v>
      </c>
      <c r="AI24" s="7">
        <v>0</v>
      </c>
      <c r="AJ24" s="7">
        <v>0</v>
      </c>
      <c r="AK24" s="7">
        <v>0</v>
      </c>
      <c r="AL24" s="7">
        <v>0</v>
      </c>
      <c r="AM24" s="7">
        <v>0</v>
      </c>
      <c r="AN24" s="7">
        <v>0</v>
      </c>
    </row>
    <row r="25" spans="7:40" x14ac:dyDescent="0.25">
      <c r="I25" s="1" t="s">
        <v>270</v>
      </c>
      <c r="J25" s="7"/>
      <c r="K25" s="7">
        <v>0</v>
      </c>
      <c r="L25" s="7">
        <v>0</v>
      </c>
      <c r="M25" s="7">
        <v>0</v>
      </c>
      <c r="N25" s="7">
        <v>0</v>
      </c>
      <c r="O25" s="7">
        <v>0</v>
      </c>
      <c r="P25" s="7">
        <v>0</v>
      </c>
      <c r="Q25" s="7">
        <v>0</v>
      </c>
      <c r="R25" s="7">
        <v>0</v>
      </c>
      <c r="S25" s="7">
        <v>0</v>
      </c>
      <c r="T25" s="7">
        <v>0</v>
      </c>
      <c r="U25" s="7">
        <v>0</v>
      </c>
      <c r="V25" s="7">
        <v>0</v>
      </c>
      <c r="W25" s="7">
        <v>0</v>
      </c>
      <c r="X25" s="7">
        <v>0</v>
      </c>
      <c r="Y25" s="7">
        <v>0</v>
      </c>
      <c r="Z25" s="7">
        <v>0</v>
      </c>
      <c r="AA25" s="7">
        <v>0</v>
      </c>
      <c r="AB25" s="7">
        <v>0</v>
      </c>
      <c r="AC25" s="7">
        <v>0</v>
      </c>
      <c r="AD25" s="7">
        <v>0</v>
      </c>
      <c r="AE25" s="7">
        <v>0</v>
      </c>
      <c r="AF25" s="7">
        <v>0</v>
      </c>
      <c r="AG25" s="7">
        <v>0</v>
      </c>
      <c r="AH25" s="7">
        <v>0</v>
      </c>
      <c r="AI25" s="7">
        <v>0</v>
      </c>
      <c r="AJ25" s="7">
        <v>0</v>
      </c>
      <c r="AK25" s="7">
        <v>0</v>
      </c>
      <c r="AL25" s="7">
        <v>0</v>
      </c>
      <c r="AM25" s="7">
        <v>0</v>
      </c>
      <c r="AN25" s="7">
        <v>0</v>
      </c>
    </row>
    <row r="26" spans="7:40" x14ac:dyDescent="0.25">
      <c r="I26" s="1" t="s">
        <v>271</v>
      </c>
      <c r="J26" s="7"/>
      <c r="K26" s="7">
        <v>0</v>
      </c>
      <c r="L26" s="7">
        <v>0</v>
      </c>
      <c r="M26" s="7">
        <v>0</v>
      </c>
      <c r="N26" s="7">
        <v>0</v>
      </c>
      <c r="O26" s="7">
        <v>0</v>
      </c>
      <c r="P26" s="7">
        <v>0</v>
      </c>
      <c r="Q26" s="7">
        <v>0</v>
      </c>
      <c r="R26" s="7">
        <v>0</v>
      </c>
      <c r="S26" s="7">
        <v>0</v>
      </c>
      <c r="T26" s="7">
        <v>0</v>
      </c>
      <c r="U26" s="7">
        <v>0</v>
      </c>
      <c r="V26" s="7">
        <v>0</v>
      </c>
      <c r="W26" s="7">
        <v>0</v>
      </c>
      <c r="X26" s="7">
        <v>0</v>
      </c>
      <c r="Y26" s="7">
        <v>0</v>
      </c>
      <c r="Z26" s="7">
        <v>0</v>
      </c>
      <c r="AA26" s="7">
        <v>0</v>
      </c>
      <c r="AB26" s="7">
        <v>0</v>
      </c>
      <c r="AC26" s="7">
        <v>0</v>
      </c>
      <c r="AD26" s="7">
        <v>0</v>
      </c>
      <c r="AE26" s="7">
        <v>0</v>
      </c>
      <c r="AF26" s="7">
        <v>0</v>
      </c>
      <c r="AG26" s="7">
        <v>0</v>
      </c>
      <c r="AH26" s="7">
        <v>0</v>
      </c>
      <c r="AI26" s="7">
        <v>0</v>
      </c>
      <c r="AJ26" s="7">
        <v>0</v>
      </c>
      <c r="AK26" s="7">
        <v>0</v>
      </c>
      <c r="AL26" s="7">
        <v>0</v>
      </c>
      <c r="AM26" s="7">
        <v>0</v>
      </c>
      <c r="AN26" s="7">
        <v>0</v>
      </c>
    </row>
    <row r="28" spans="7:40" x14ac:dyDescent="0.25">
      <c r="H28" s="1" t="s">
        <v>280</v>
      </c>
    </row>
    <row r="29" spans="7:40" x14ac:dyDescent="0.25">
      <c r="I29" s="1" t="s">
        <v>75</v>
      </c>
      <c r="J29" s="1"/>
      <c r="K29" s="1">
        <v>2021</v>
      </c>
      <c r="L29" s="1">
        <v>2022</v>
      </c>
      <c r="M29" s="1">
        <v>2023</v>
      </c>
      <c r="N29" s="1">
        <v>2024</v>
      </c>
      <c r="O29" s="1">
        <v>2025</v>
      </c>
      <c r="P29" s="1">
        <v>2026</v>
      </c>
      <c r="Q29" s="1">
        <v>2027</v>
      </c>
      <c r="R29" s="1">
        <v>2028</v>
      </c>
      <c r="S29" s="1">
        <v>2029</v>
      </c>
      <c r="T29" s="1">
        <v>2030</v>
      </c>
      <c r="U29" s="1">
        <v>2031</v>
      </c>
      <c r="V29" s="1">
        <v>2032</v>
      </c>
      <c r="W29" s="1">
        <v>2033</v>
      </c>
      <c r="X29" s="1">
        <v>2034</v>
      </c>
      <c r="Y29" s="1">
        <v>2035</v>
      </c>
      <c r="Z29" s="1">
        <v>2036</v>
      </c>
      <c r="AA29" s="1">
        <v>2037</v>
      </c>
      <c r="AB29" s="1">
        <v>2038</v>
      </c>
      <c r="AC29" s="1">
        <v>2039</v>
      </c>
      <c r="AD29" s="1">
        <v>2040</v>
      </c>
      <c r="AE29" s="1">
        <v>2041</v>
      </c>
      <c r="AF29" s="1">
        <v>2042</v>
      </c>
      <c r="AG29" s="1">
        <v>2043</v>
      </c>
      <c r="AH29" s="1">
        <v>2044</v>
      </c>
      <c r="AI29" s="1">
        <v>2045</v>
      </c>
      <c r="AJ29" s="1">
        <v>2046</v>
      </c>
      <c r="AK29" s="1">
        <v>2047</v>
      </c>
      <c r="AL29" s="1">
        <v>2048</v>
      </c>
      <c r="AM29" s="1">
        <v>2049</v>
      </c>
      <c r="AN29" s="1">
        <v>2050</v>
      </c>
    </row>
    <row r="30" spans="7:40" x14ac:dyDescent="0.25">
      <c r="H30" s="8" t="s">
        <v>310</v>
      </c>
      <c r="I30" s="1" t="s">
        <v>76</v>
      </c>
      <c r="J30" s="13"/>
      <c r="K30" s="13">
        <f t="shared" ref="K30" si="19">INDEX(Table4,MATCH($H30,Table4_A,0),MATCH(K$16,Table4_1,0))*Percent_urban*quadrillion</f>
        <v>164624680644377.88</v>
      </c>
      <c r="L30" s="13">
        <f t="shared" ref="L30:N30" si="20">INDEX(Table4_22,MATCH($H30,Table4_A_22,0),MATCH(L$16,Table4_1_22,0))*Percent_urban*quadrillion</f>
        <v>186369741439326.47</v>
      </c>
      <c r="M30" s="13">
        <f t="shared" si="20"/>
        <v>173300263903505.19</v>
      </c>
      <c r="N30" s="13">
        <f t="shared" si="20"/>
        <v>167175318384198.16</v>
      </c>
      <c r="O30" s="13">
        <f t="shared" ref="O30:AN30" si="21">INDEX(Table4_22,MATCH($H30,Table4_A_22,0),MATCH(O$16,Table4_1_22,0))*Percent_urban*quadrillion</f>
        <v>164385634582692.44</v>
      </c>
      <c r="P30" s="13">
        <f t="shared" si="21"/>
        <v>163453842791224.78</v>
      </c>
      <c r="Q30" s="13">
        <f t="shared" si="21"/>
        <v>163940065733020.31</v>
      </c>
      <c r="R30" s="13">
        <f t="shared" si="21"/>
        <v>165181641706468.06</v>
      </c>
      <c r="S30" s="13">
        <f t="shared" si="21"/>
        <v>166380124342265.03</v>
      </c>
      <c r="T30" s="13">
        <f t="shared" si="21"/>
        <v>165830481016757.03</v>
      </c>
      <c r="U30" s="13">
        <f t="shared" si="21"/>
        <v>165423127013680.88</v>
      </c>
      <c r="V30" s="13">
        <f t="shared" si="21"/>
        <v>165204407998057.13</v>
      </c>
      <c r="W30" s="13">
        <f t="shared" si="21"/>
        <v>165032034647454.06</v>
      </c>
      <c r="X30" s="13">
        <f t="shared" si="21"/>
        <v>165097081194851.44</v>
      </c>
      <c r="Y30" s="13">
        <f t="shared" si="21"/>
        <v>165406865376831.53</v>
      </c>
      <c r="Z30" s="13">
        <f t="shared" si="21"/>
        <v>165849994980976.28</v>
      </c>
      <c r="AA30" s="13">
        <f t="shared" si="21"/>
        <v>166208564073504.41</v>
      </c>
      <c r="AB30" s="13">
        <f t="shared" si="21"/>
        <v>166406142961224</v>
      </c>
      <c r="AC30" s="13">
        <f t="shared" si="21"/>
        <v>166508591273374.88</v>
      </c>
      <c r="AD30" s="13">
        <f t="shared" si="21"/>
        <v>163641664696834.78</v>
      </c>
      <c r="AE30" s="13">
        <f t="shared" si="21"/>
        <v>161280475026309.41</v>
      </c>
      <c r="AF30" s="13">
        <f t="shared" si="21"/>
        <v>159398190560997.31</v>
      </c>
      <c r="AG30" s="13">
        <f t="shared" si="21"/>
        <v>158059044766453.5</v>
      </c>
      <c r="AH30" s="13">
        <f t="shared" si="21"/>
        <v>157334588844815.03</v>
      </c>
      <c r="AI30" s="13">
        <f t="shared" si="21"/>
        <v>157041066299684.28</v>
      </c>
      <c r="AJ30" s="13">
        <f t="shared" si="21"/>
        <v>156786571682991.97</v>
      </c>
      <c r="AK30" s="13">
        <f t="shared" si="21"/>
        <v>156618263741601.22</v>
      </c>
      <c r="AL30" s="13">
        <f t="shared" si="21"/>
        <v>156500366874443.47</v>
      </c>
      <c r="AM30" s="13">
        <f t="shared" si="21"/>
        <v>156468656682587.22</v>
      </c>
      <c r="AN30" s="13">
        <f t="shared" si="21"/>
        <v>156454834291265.28</v>
      </c>
    </row>
    <row r="31" spans="7:40" x14ac:dyDescent="0.25">
      <c r="I31" s="1" t="s">
        <v>77</v>
      </c>
      <c r="J31" s="7"/>
      <c r="K31" s="7">
        <v>0</v>
      </c>
      <c r="L31" s="7">
        <v>0</v>
      </c>
      <c r="M31" s="7">
        <v>0</v>
      </c>
      <c r="N31" s="7">
        <v>0</v>
      </c>
      <c r="O31" s="7">
        <v>0</v>
      </c>
      <c r="P31" s="7">
        <v>0</v>
      </c>
      <c r="Q31" s="7">
        <v>0</v>
      </c>
      <c r="R31" s="7">
        <v>0</v>
      </c>
      <c r="S31" s="7">
        <v>0</v>
      </c>
      <c r="T31" s="7">
        <v>0</v>
      </c>
      <c r="U31" s="7">
        <v>0</v>
      </c>
      <c r="V31" s="7">
        <v>0</v>
      </c>
      <c r="W31" s="7">
        <v>0</v>
      </c>
      <c r="X31" s="7">
        <v>0</v>
      </c>
      <c r="Y31" s="7">
        <v>0</v>
      </c>
      <c r="Z31" s="7">
        <v>0</v>
      </c>
      <c r="AA31" s="7">
        <v>0</v>
      </c>
      <c r="AB31" s="7">
        <v>0</v>
      </c>
      <c r="AC31" s="7">
        <v>0</v>
      </c>
      <c r="AD31" s="7">
        <v>0</v>
      </c>
      <c r="AE31" s="7">
        <v>0</v>
      </c>
      <c r="AF31" s="7">
        <v>0</v>
      </c>
      <c r="AG31" s="7">
        <v>0</v>
      </c>
      <c r="AH31" s="7">
        <v>0</v>
      </c>
      <c r="AI31" s="7">
        <v>0</v>
      </c>
      <c r="AJ31" s="7">
        <v>0</v>
      </c>
      <c r="AK31" s="7">
        <v>0</v>
      </c>
      <c r="AL31" s="7">
        <v>0</v>
      </c>
      <c r="AM31" s="7">
        <v>0</v>
      </c>
      <c r="AN31" s="7">
        <v>0</v>
      </c>
    </row>
    <row r="32" spans="7:40" x14ac:dyDescent="0.25">
      <c r="I32" s="1" t="s">
        <v>78</v>
      </c>
      <c r="J32" s="7"/>
      <c r="K32" s="7">
        <v>0</v>
      </c>
      <c r="L32" s="7">
        <v>0</v>
      </c>
      <c r="M32" s="7">
        <v>0</v>
      </c>
      <c r="N32" s="7">
        <v>0</v>
      </c>
      <c r="O32" s="7">
        <v>0</v>
      </c>
      <c r="P32" s="7">
        <v>0</v>
      </c>
      <c r="Q32" s="7">
        <v>0</v>
      </c>
      <c r="R32" s="7">
        <v>0</v>
      </c>
      <c r="S32" s="7">
        <v>0</v>
      </c>
      <c r="T32" s="7">
        <v>0</v>
      </c>
      <c r="U32" s="7">
        <v>0</v>
      </c>
      <c r="V32" s="7">
        <v>0</v>
      </c>
      <c r="W32" s="7">
        <v>0</v>
      </c>
      <c r="X32" s="7">
        <v>0</v>
      </c>
      <c r="Y32" s="7">
        <v>0</v>
      </c>
      <c r="Z32" s="7">
        <v>0</v>
      </c>
      <c r="AA32" s="7">
        <v>0</v>
      </c>
      <c r="AB32" s="7">
        <v>0</v>
      </c>
      <c r="AC32" s="7">
        <v>0</v>
      </c>
      <c r="AD32" s="7">
        <v>0</v>
      </c>
      <c r="AE32" s="7">
        <v>0</v>
      </c>
      <c r="AF32" s="7">
        <v>0</v>
      </c>
      <c r="AG32" s="7">
        <v>0</v>
      </c>
      <c r="AH32" s="7">
        <v>0</v>
      </c>
      <c r="AI32" s="7">
        <v>0</v>
      </c>
      <c r="AJ32" s="7">
        <v>0</v>
      </c>
      <c r="AK32" s="7">
        <v>0</v>
      </c>
      <c r="AL32" s="7">
        <v>0</v>
      </c>
      <c r="AM32" s="7">
        <v>0</v>
      </c>
      <c r="AN32" s="7">
        <v>0</v>
      </c>
    </row>
    <row r="33" spans="2:40" x14ac:dyDescent="0.25">
      <c r="I33" s="1" t="s">
        <v>79</v>
      </c>
      <c r="J33" s="7"/>
      <c r="K33" s="7">
        <v>0</v>
      </c>
      <c r="L33" s="7">
        <v>0</v>
      </c>
      <c r="M33" s="7">
        <v>0</v>
      </c>
      <c r="N33" s="7">
        <v>0</v>
      </c>
      <c r="O33" s="7">
        <v>0</v>
      </c>
      <c r="P33" s="7">
        <v>0</v>
      </c>
      <c r="Q33" s="7">
        <v>0</v>
      </c>
      <c r="R33" s="7">
        <v>0</v>
      </c>
      <c r="S33" s="7">
        <v>0</v>
      </c>
      <c r="T33" s="7">
        <v>0</v>
      </c>
      <c r="U33" s="7">
        <v>0</v>
      </c>
      <c r="V33" s="7">
        <v>0</v>
      </c>
      <c r="W33" s="7">
        <v>0</v>
      </c>
      <c r="X33" s="7">
        <v>0</v>
      </c>
      <c r="Y33" s="7">
        <v>0</v>
      </c>
      <c r="Z33" s="7">
        <v>0</v>
      </c>
      <c r="AA33" s="7">
        <v>0</v>
      </c>
      <c r="AB33" s="7">
        <v>0</v>
      </c>
      <c r="AC33" s="7">
        <v>0</v>
      </c>
      <c r="AD33" s="7">
        <v>0</v>
      </c>
      <c r="AE33" s="7">
        <v>0</v>
      </c>
      <c r="AF33" s="7">
        <v>0</v>
      </c>
      <c r="AG33" s="7">
        <v>0</v>
      </c>
      <c r="AH33" s="7">
        <v>0</v>
      </c>
      <c r="AI33" s="7">
        <v>0</v>
      </c>
      <c r="AJ33" s="7">
        <v>0</v>
      </c>
      <c r="AK33" s="7">
        <v>0</v>
      </c>
      <c r="AL33" s="7">
        <v>0</v>
      </c>
      <c r="AM33" s="7">
        <v>0</v>
      </c>
      <c r="AN33" s="7">
        <v>0</v>
      </c>
    </row>
    <row r="34" spans="2:40" x14ac:dyDescent="0.25">
      <c r="I34" s="1" t="s">
        <v>81</v>
      </c>
      <c r="J34" s="7"/>
      <c r="K34" s="7">
        <v>0</v>
      </c>
      <c r="L34" s="7">
        <v>0</v>
      </c>
      <c r="M34" s="7">
        <v>0</v>
      </c>
      <c r="N34" s="7">
        <v>0</v>
      </c>
      <c r="O34" s="7">
        <v>0</v>
      </c>
      <c r="P34" s="7">
        <v>0</v>
      </c>
      <c r="Q34" s="7">
        <v>0</v>
      </c>
      <c r="R34" s="7">
        <v>0</v>
      </c>
      <c r="S34" s="7">
        <v>0</v>
      </c>
      <c r="T34" s="7">
        <v>0</v>
      </c>
      <c r="U34" s="7">
        <v>0</v>
      </c>
      <c r="V34" s="7">
        <v>0</v>
      </c>
      <c r="W34" s="7">
        <v>0</v>
      </c>
      <c r="X34" s="7">
        <v>0</v>
      </c>
      <c r="Y34" s="7">
        <v>0</v>
      </c>
      <c r="Z34" s="7">
        <v>0</v>
      </c>
      <c r="AA34" s="7">
        <v>0</v>
      </c>
      <c r="AB34" s="7">
        <v>0</v>
      </c>
      <c r="AC34" s="7">
        <v>0</v>
      </c>
      <c r="AD34" s="7">
        <v>0</v>
      </c>
      <c r="AE34" s="7">
        <v>0</v>
      </c>
      <c r="AF34" s="7">
        <v>0</v>
      </c>
      <c r="AG34" s="7">
        <v>0</v>
      </c>
      <c r="AH34" s="7">
        <v>0</v>
      </c>
      <c r="AI34" s="7">
        <v>0</v>
      </c>
      <c r="AJ34" s="7">
        <v>0</v>
      </c>
      <c r="AK34" s="7">
        <v>0</v>
      </c>
      <c r="AL34" s="7">
        <v>0</v>
      </c>
      <c r="AM34" s="7">
        <v>0</v>
      </c>
      <c r="AN34" s="7">
        <v>0</v>
      </c>
    </row>
    <row r="35" spans="2:40" x14ac:dyDescent="0.25">
      <c r="I35" s="1" t="s">
        <v>160</v>
      </c>
      <c r="J35" s="7"/>
      <c r="K35" s="7">
        <v>0</v>
      </c>
      <c r="L35" s="7">
        <v>0</v>
      </c>
      <c r="M35" s="7">
        <v>0</v>
      </c>
      <c r="N35" s="7">
        <v>0</v>
      </c>
      <c r="O35" s="7">
        <v>0</v>
      </c>
      <c r="P35" s="7">
        <v>0</v>
      </c>
      <c r="Q35" s="7">
        <v>0</v>
      </c>
      <c r="R35" s="7">
        <v>0</v>
      </c>
      <c r="S35" s="7">
        <v>0</v>
      </c>
      <c r="T35" s="7">
        <v>0</v>
      </c>
      <c r="U35" s="7">
        <v>0</v>
      </c>
      <c r="V35" s="7">
        <v>0</v>
      </c>
      <c r="W35" s="7">
        <v>0</v>
      </c>
      <c r="X35" s="7">
        <v>0</v>
      </c>
      <c r="Y35" s="7">
        <v>0</v>
      </c>
      <c r="Z35" s="7">
        <v>0</v>
      </c>
      <c r="AA35" s="7">
        <v>0</v>
      </c>
      <c r="AB35" s="7">
        <v>0</v>
      </c>
      <c r="AC35" s="7">
        <v>0</v>
      </c>
      <c r="AD35" s="7">
        <v>0</v>
      </c>
      <c r="AE35" s="7">
        <v>0</v>
      </c>
      <c r="AF35" s="7">
        <v>0</v>
      </c>
      <c r="AG35" s="7">
        <v>0</v>
      </c>
      <c r="AH35" s="7">
        <v>0</v>
      </c>
      <c r="AI35" s="7">
        <v>0</v>
      </c>
      <c r="AJ35" s="7">
        <v>0</v>
      </c>
      <c r="AK35" s="7">
        <v>0</v>
      </c>
      <c r="AL35" s="7">
        <v>0</v>
      </c>
      <c r="AM35" s="7">
        <v>0</v>
      </c>
      <c r="AN35" s="7">
        <v>0</v>
      </c>
    </row>
    <row r="36" spans="2:40" x14ac:dyDescent="0.25">
      <c r="I36" s="1" t="s">
        <v>268</v>
      </c>
      <c r="J36" s="7"/>
      <c r="K36" s="7">
        <v>0</v>
      </c>
      <c r="L36" s="7">
        <v>0</v>
      </c>
      <c r="M36" s="7">
        <v>0</v>
      </c>
      <c r="N36" s="7">
        <v>0</v>
      </c>
      <c r="O36" s="7">
        <v>0</v>
      </c>
      <c r="P36" s="7">
        <v>0</v>
      </c>
      <c r="Q36" s="7">
        <v>0</v>
      </c>
      <c r="R36" s="7">
        <v>0</v>
      </c>
      <c r="S36" s="7">
        <v>0</v>
      </c>
      <c r="T36" s="7">
        <v>0</v>
      </c>
      <c r="U36" s="7">
        <v>0</v>
      </c>
      <c r="V36" s="7">
        <v>0</v>
      </c>
      <c r="W36" s="7">
        <v>0</v>
      </c>
      <c r="X36" s="7">
        <v>0</v>
      </c>
      <c r="Y36" s="7">
        <v>0</v>
      </c>
      <c r="Z36" s="7">
        <v>0</v>
      </c>
      <c r="AA36" s="7">
        <v>0</v>
      </c>
      <c r="AB36" s="7">
        <v>0</v>
      </c>
      <c r="AC36" s="7">
        <v>0</v>
      </c>
      <c r="AD36" s="7">
        <v>0</v>
      </c>
      <c r="AE36" s="7">
        <v>0</v>
      </c>
      <c r="AF36" s="7">
        <v>0</v>
      </c>
      <c r="AG36" s="7">
        <v>0</v>
      </c>
      <c r="AH36" s="7">
        <v>0</v>
      </c>
      <c r="AI36" s="7">
        <v>0</v>
      </c>
      <c r="AJ36" s="7">
        <v>0</v>
      </c>
      <c r="AK36" s="7">
        <v>0</v>
      </c>
      <c r="AL36" s="7">
        <v>0</v>
      </c>
      <c r="AM36" s="7">
        <v>0</v>
      </c>
      <c r="AN36" s="7">
        <v>0</v>
      </c>
    </row>
    <row r="37" spans="2:40" x14ac:dyDescent="0.25">
      <c r="I37" s="1" t="s">
        <v>269</v>
      </c>
      <c r="J37" s="7"/>
      <c r="K37" s="7">
        <v>0</v>
      </c>
      <c r="L37" s="7">
        <v>0</v>
      </c>
      <c r="M37" s="7">
        <v>0</v>
      </c>
      <c r="N37" s="7">
        <v>0</v>
      </c>
      <c r="O37" s="7">
        <v>0</v>
      </c>
      <c r="P37" s="7">
        <v>0</v>
      </c>
      <c r="Q37" s="7">
        <v>0</v>
      </c>
      <c r="R37" s="7">
        <v>0</v>
      </c>
      <c r="S37" s="7">
        <v>0</v>
      </c>
      <c r="T37" s="7">
        <v>0</v>
      </c>
      <c r="U37" s="7">
        <v>0</v>
      </c>
      <c r="V37" s="7">
        <v>0</v>
      </c>
      <c r="W37" s="7">
        <v>0</v>
      </c>
      <c r="X37" s="7">
        <v>0</v>
      </c>
      <c r="Y37" s="7">
        <v>0</v>
      </c>
      <c r="Z37" s="7">
        <v>0</v>
      </c>
      <c r="AA37" s="7">
        <v>0</v>
      </c>
      <c r="AB37" s="7">
        <v>0</v>
      </c>
      <c r="AC37" s="7">
        <v>0</v>
      </c>
      <c r="AD37" s="7">
        <v>0</v>
      </c>
      <c r="AE37" s="7">
        <v>0</v>
      </c>
      <c r="AF37" s="7">
        <v>0</v>
      </c>
      <c r="AG37" s="7">
        <v>0</v>
      </c>
      <c r="AH37" s="7">
        <v>0</v>
      </c>
      <c r="AI37" s="7">
        <v>0</v>
      </c>
      <c r="AJ37" s="7">
        <v>0</v>
      </c>
      <c r="AK37" s="7">
        <v>0</v>
      </c>
      <c r="AL37" s="7">
        <v>0</v>
      </c>
      <c r="AM37" s="7">
        <v>0</v>
      </c>
      <c r="AN37" s="7">
        <v>0</v>
      </c>
    </row>
    <row r="38" spans="2:40" x14ac:dyDescent="0.25">
      <c r="I38" s="1" t="s">
        <v>270</v>
      </c>
      <c r="J38" s="7"/>
      <c r="K38" s="7">
        <v>0</v>
      </c>
      <c r="L38" s="7">
        <v>0</v>
      </c>
      <c r="M38" s="7">
        <v>0</v>
      </c>
      <c r="N38" s="7">
        <v>0</v>
      </c>
      <c r="O38" s="7">
        <v>0</v>
      </c>
      <c r="P38" s="7">
        <v>0</v>
      </c>
      <c r="Q38" s="7">
        <v>0</v>
      </c>
      <c r="R38" s="7">
        <v>0</v>
      </c>
      <c r="S38" s="7">
        <v>0</v>
      </c>
      <c r="T38" s="7">
        <v>0</v>
      </c>
      <c r="U38" s="7">
        <v>0</v>
      </c>
      <c r="V38" s="7">
        <v>0</v>
      </c>
      <c r="W38" s="7">
        <v>0</v>
      </c>
      <c r="X38" s="7">
        <v>0</v>
      </c>
      <c r="Y38" s="7">
        <v>0</v>
      </c>
      <c r="Z38" s="7">
        <v>0</v>
      </c>
      <c r="AA38" s="7">
        <v>0</v>
      </c>
      <c r="AB38" s="7">
        <v>0</v>
      </c>
      <c r="AC38" s="7">
        <v>0</v>
      </c>
      <c r="AD38" s="7">
        <v>0</v>
      </c>
      <c r="AE38" s="7">
        <v>0</v>
      </c>
      <c r="AF38" s="7">
        <v>0</v>
      </c>
      <c r="AG38" s="7">
        <v>0</v>
      </c>
      <c r="AH38" s="7">
        <v>0</v>
      </c>
      <c r="AI38" s="7">
        <v>0</v>
      </c>
      <c r="AJ38" s="7">
        <v>0</v>
      </c>
      <c r="AK38" s="7">
        <v>0</v>
      </c>
      <c r="AL38" s="7">
        <v>0</v>
      </c>
      <c r="AM38" s="7">
        <v>0</v>
      </c>
      <c r="AN38" s="7">
        <v>0</v>
      </c>
    </row>
    <row r="39" spans="2:40" x14ac:dyDescent="0.25">
      <c r="I39" s="1" t="s">
        <v>271</v>
      </c>
      <c r="J39" s="7"/>
      <c r="K39" s="7">
        <v>0</v>
      </c>
      <c r="L39" s="7">
        <v>0</v>
      </c>
      <c r="M39" s="7">
        <v>0</v>
      </c>
      <c r="N39" s="7">
        <v>0</v>
      </c>
      <c r="O39" s="7">
        <v>0</v>
      </c>
      <c r="P39" s="7">
        <v>0</v>
      </c>
      <c r="Q39" s="7">
        <v>0</v>
      </c>
      <c r="R39" s="7">
        <v>0</v>
      </c>
      <c r="S39" s="7">
        <v>0</v>
      </c>
      <c r="T39" s="7">
        <v>0</v>
      </c>
      <c r="U39" s="7">
        <v>0</v>
      </c>
      <c r="V39" s="7">
        <v>0</v>
      </c>
      <c r="W39" s="7">
        <v>0</v>
      </c>
      <c r="X39" s="7">
        <v>0</v>
      </c>
      <c r="Y39" s="7">
        <v>0</v>
      </c>
      <c r="Z39" s="7">
        <v>0</v>
      </c>
      <c r="AA39" s="7">
        <v>0</v>
      </c>
      <c r="AB39" s="7">
        <v>0</v>
      </c>
      <c r="AC39" s="7">
        <v>0</v>
      </c>
      <c r="AD39" s="7">
        <v>0</v>
      </c>
      <c r="AE39" s="7">
        <v>0</v>
      </c>
      <c r="AF39" s="7">
        <v>0</v>
      </c>
      <c r="AG39" s="7">
        <v>0</v>
      </c>
      <c r="AH39" s="7">
        <v>0</v>
      </c>
      <c r="AI39" s="7">
        <v>0</v>
      </c>
      <c r="AJ39" s="7">
        <v>0</v>
      </c>
      <c r="AK39" s="7">
        <v>0</v>
      </c>
      <c r="AL39" s="7">
        <v>0</v>
      </c>
      <c r="AM39" s="7">
        <v>0</v>
      </c>
      <c r="AN39" s="7">
        <v>0</v>
      </c>
    </row>
    <row r="41" spans="2:40" x14ac:dyDescent="0.25">
      <c r="H41" s="1" t="s">
        <v>281</v>
      </c>
    </row>
    <row r="42" spans="2:40" x14ac:dyDescent="0.25">
      <c r="I42" s="1" t="s">
        <v>75</v>
      </c>
      <c r="J42" s="1"/>
      <c r="K42" s="1">
        <v>2021</v>
      </c>
      <c r="L42" s="1">
        <v>2022</v>
      </c>
      <c r="M42" s="1">
        <v>2023</v>
      </c>
      <c r="N42" s="1">
        <v>2024</v>
      </c>
      <c r="O42" s="1">
        <v>2025</v>
      </c>
      <c r="P42" s="1">
        <v>2026</v>
      </c>
      <c r="Q42" s="1">
        <v>2027</v>
      </c>
      <c r="R42" s="1">
        <v>2028</v>
      </c>
      <c r="S42" s="1">
        <v>2029</v>
      </c>
      <c r="T42" s="1">
        <v>2030</v>
      </c>
      <c r="U42" s="1">
        <v>2031</v>
      </c>
      <c r="V42" s="1">
        <v>2032</v>
      </c>
      <c r="W42" s="1">
        <v>2033</v>
      </c>
      <c r="X42" s="1">
        <v>2034</v>
      </c>
      <c r="Y42" s="1">
        <v>2035</v>
      </c>
      <c r="Z42" s="1">
        <v>2036</v>
      </c>
      <c r="AA42" s="1">
        <v>2037</v>
      </c>
      <c r="AB42" s="1">
        <v>2038</v>
      </c>
      <c r="AC42" s="1">
        <v>2039</v>
      </c>
      <c r="AD42" s="1">
        <v>2040</v>
      </c>
      <c r="AE42" s="1">
        <v>2041</v>
      </c>
      <c r="AF42" s="1">
        <v>2042</v>
      </c>
      <c r="AG42" s="1">
        <v>2043</v>
      </c>
      <c r="AH42" s="1">
        <v>2044</v>
      </c>
      <c r="AI42" s="1">
        <v>2045</v>
      </c>
      <c r="AJ42" s="1">
        <v>2046</v>
      </c>
      <c r="AK42" s="1">
        <v>2047</v>
      </c>
      <c r="AL42" s="1">
        <v>2048</v>
      </c>
      <c r="AM42" s="1">
        <v>2049</v>
      </c>
      <c r="AN42" s="1">
        <v>2050</v>
      </c>
    </row>
    <row r="43" spans="2:40" x14ac:dyDescent="0.25">
      <c r="B43" s="8" t="s">
        <v>305</v>
      </c>
      <c r="C43" s="8" t="s">
        <v>306</v>
      </c>
      <c r="D43" s="8" t="s">
        <v>307</v>
      </c>
      <c r="E43" s="8" t="s">
        <v>308</v>
      </c>
      <c r="F43" s="8" t="s">
        <v>309</v>
      </c>
      <c r="G43" s="8" t="s">
        <v>311</v>
      </c>
      <c r="H43" s="8" t="s">
        <v>312</v>
      </c>
      <c r="I43" s="1" t="s">
        <v>76</v>
      </c>
      <c r="J43" s="13"/>
      <c r="K43" s="13">
        <f t="shared" ref="K43" si="22">SUM(INDEX(Table4,MATCH($G43,Table4_A,0),MATCH(K$42,Table4_1,0)),INDEX(Table4,MATCH($F43,Table4_A,0),MATCH(K$42,Table4_1,0)),INDEX(Table4,MATCH($E43,Table4_A,0),MATCH(K$42,Table4_1,0)),INDEX(Table4,MATCH($D43,Table4_A,0),MATCH(K$42,Table4_1,0)),INDEX(Table4,MATCH($C43,Table4_A,0),MATCH(K$42,Table4_1,0)),INDEX(Table4,MATCH($B43,Table4_A,0),MATCH(K$42,Table4_1,0)),INDEX(Table4,MATCH($H43,Table4_A,0),MATCH(K$42,Table4_1,0)))
*Percent_urban*quadrillion</f>
        <v>1060329460697806.3</v>
      </c>
      <c r="L43" s="13">
        <f t="shared" ref="L43:N43" si="23">SUM(INDEX(Table4_22,MATCH($G43,Table4_A_22,0),MATCH(L$42,Table4_1_22,0)),INDEX(Table4_22,MATCH($F43,Table4_A_22,0),MATCH(L$42,Table4_1_22,0)),INDEX(Table4_22,MATCH($E43,Table4_A_22,0),MATCH(L$42,Table4_1_22,0)),INDEX(Table4_22,MATCH($D43,Table4_A_22,0),MATCH(L$42,Table4_1_22,0)),INDEX(Table4_22,MATCH($C43,Table4_A_22,0),MATCH(L$42,Table4_1_22,0)),INDEX(Table4_22,MATCH($B43,Table4_A_22,0),MATCH(L$42,Table4_1_22,0)),INDEX(Table4_22,MATCH($H43,Table4_A_22,0),MATCH(L$42,Table4_1_22,0)))
*Percent_urban*quadrillion</f>
        <v>1063193134946976.4</v>
      </c>
      <c r="M43" s="13">
        <f t="shared" si="23"/>
        <v>1065537249898809.9</v>
      </c>
      <c r="N43" s="13">
        <f t="shared" si="23"/>
        <v>1064547729296527.1</v>
      </c>
      <c r="O43" s="13">
        <f>SUM(INDEX(Table4_22,MATCH($G43,Table4_A_22,0),MATCH(O$42,Table4_1_22,0)),INDEX(Table4_22,MATCH($F43,Table4_A_22,0),MATCH(O$42,Table4_1_22,0)),INDEX(Table4_22,MATCH($E43,Table4_A_22,0),MATCH(O$42,Table4_1_22,0)),INDEX(Table4_22,MATCH($D43,Table4_A_22,0),MATCH(O$42,Table4_1_22,0)),INDEX(Table4_22,MATCH($C43,Table4_A_22,0),MATCH(O$42,Table4_1_22,0)),INDEX(Table4_22,MATCH($H43,Table4_A_22,0),MATCH(O$42,Table4_1_22,0)),INDEX('Heat Pump DOE Rule Adjustment'!$B$34:$AD$34,MATCH(O42,'Heat Pump DOE Rule Adjustment'!$B$18:$AD$18,0)))
*Percent_urban*quadrillion</f>
        <v>1062728865214927.4</v>
      </c>
      <c r="P43" s="13">
        <f>SUM(INDEX(Table4_22,MATCH($G43,Table4_A_22,0),MATCH(P$42,Table4_1_22,0)),INDEX(Table4_22,MATCH($F43,Table4_A_22,0),MATCH(P$42,Table4_1_22,0)),INDEX(Table4_22,MATCH($E43,Table4_A_22,0),MATCH(P$42,Table4_1_22,0)),INDEX(Table4_22,MATCH($D43,Table4_A_22,0),MATCH(P$42,Table4_1_22,0)),INDEX(Table4_22,MATCH($C43,Table4_A_22,0),MATCH(P$42,Table4_1_22,0)),INDEX(Table4_22,MATCH($H43,Table4_A_22,0),MATCH(P$42,Table4_1_22,0)),INDEX('Heat Pump DOE Rule Adjustment'!$B$34:$AD$34,MATCH(P42,'Heat Pump DOE Rule Adjustment'!$B$18:$AD$18,0)))
*Percent_urban*quadrillion</f>
        <v>1062092222132275.5</v>
      </c>
      <c r="Q43" s="13">
        <f>SUM(INDEX(Table4_22,MATCH($G43,Table4_A_22,0),MATCH(Q$42,Table4_1_22,0)),INDEX(Table4_22,MATCH($F43,Table4_A_22,0),MATCH(Q$42,Table4_1_22,0)),INDEX(Table4_22,MATCH($E43,Table4_A_22,0),MATCH(Q$42,Table4_1_22,0)),INDEX(Table4_22,MATCH($D43,Table4_A_22,0),MATCH(Q$42,Table4_1_22,0)),INDEX(Table4_22,MATCH($C43,Table4_A_22,0),MATCH(Q$42,Table4_1_22,0)),INDEX(Table4_22,MATCH($H43,Table4_A_22,0),MATCH(Q$42,Table4_1_22,0)),INDEX('Heat Pump DOE Rule Adjustment'!$B$34:$AD$34,MATCH(Q42,'Heat Pump DOE Rule Adjustment'!$B$18:$AD$18,0)))
*Percent_urban*quadrillion</f>
        <v>1063075238079818.5</v>
      </c>
      <c r="R43" s="13">
        <f>SUM(INDEX(Table4_22,MATCH($G43,Table4_A_22,0),MATCH(R$42,Table4_1_22,0)),INDEX(Table4_22,MATCH($F43,Table4_A_22,0),MATCH(R$42,Table4_1_22,0)),INDEX(Table4_22,MATCH($E43,Table4_A_22,0),MATCH(R$42,Table4_1_22,0)),INDEX(Table4_22,MATCH($D43,Table4_A_22,0),MATCH(R$42,Table4_1_22,0)),INDEX(Table4_22,MATCH($C43,Table4_A_22,0),MATCH(R$42,Table4_1_22,0)),INDEX(Table4_22,MATCH($H43,Table4_A_22,0),MATCH(R$42,Table4_1_22,0)),INDEX('Heat Pump DOE Rule Adjustment'!$B$34:$AD$34,MATCH(R42,'Heat Pump DOE Rule Adjustment'!$B$18:$AD$18,0)))
*Percent_urban*quadrillion</f>
        <v>1064123300574759.3</v>
      </c>
      <c r="S43" s="13">
        <f>SUM(INDEX(Table4_22,MATCH($G43,Table4_A_22,0),MATCH(S$42,Table4_1_22,0)),INDEX(Table4_22,MATCH($F43,Table4_A_22,0),MATCH(S$42,Table4_1_22,0)),INDEX(Table4_22,MATCH($E43,Table4_A_22,0),MATCH(S$42,Table4_1_22,0)),INDEX(Table4_22,MATCH($D43,Table4_A_22,0),MATCH(S$42,Table4_1_22,0)),INDEX(Table4_22,MATCH($C43,Table4_A_22,0),MATCH(S$42,Table4_1_22,0)),INDEX(Table4_22,MATCH($H43,Table4_A_22,0),MATCH(S$42,Table4_1_22,0)),INDEX('Heat Pump DOE Rule Adjustment'!$B$34:$AD$34,MATCH(S42,'Heat Pump DOE Rule Adjustment'!$B$18:$AD$18,0)))
*Percent_urban*quadrillion</f>
        <v>1051564503767476.1</v>
      </c>
      <c r="T43" s="13">
        <f>SUM(INDEX(Table4_22,MATCH($G43,Table4_A_22,0),MATCH(T$42,Table4_1_22,0)),INDEX(Table4_22,MATCH($F43,Table4_A_22,0),MATCH(T$42,Table4_1_22,0)),INDEX(Table4_22,MATCH($E43,Table4_A_22,0),MATCH(T$42,Table4_1_22,0)),INDEX(Table4_22,MATCH($D43,Table4_A_22,0),MATCH(T$42,Table4_1_22,0)),INDEX(Table4_22,MATCH($C43,Table4_A_22,0),MATCH(T$42,Table4_1_22,0)),INDEX(Table4_22,MATCH($H43,Table4_A_22,0),MATCH(T$42,Table4_1_22,0)),INDEX('Heat Pump DOE Rule Adjustment'!$B$34:$AD$34,MATCH(T42,'Heat Pump DOE Rule Adjustment'!$B$18:$AD$18,0)))
*Percent_urban*quadrillion</f>
        <v>1042353164905631.5</v>
      </c>
      <c r="U43" s="13">
        <f>SUM(INDEX(Table4_22,MATCH($G43,Table4_A_22,0),MATCH(U$42,Table4_1_22,0)),INDEX(Table4_22,MATCH($F43,Table4_A_22,0),MATCH(U$42,Table4_1_22,0)),INDEX(Table4_22,MATCH($E43,Table4_A_22,0),MATCH(U$42,Table4_1_22,0)),INDEX(Table4_22,MATCH($D43,Table4_A_22,0),MATCH(U$42,Table4_1_22,0)),INDEX(Table4_22,MATCH($C43,Table4_A_22,0),MATCH(U$42,Table4_1_22,0)),INDEX(Table4_22,MATCH($H43,Table4_A_22,0),MATCH(U$42,Table4_1_22,0)),INDEX('Heat Pump DOE Rule Adjustment'!$B$34:$AD$34,MATCH(U42,'Heat Pump DOE Rule Adjustment'!$B$18:$AD$18,0)))
*Percent_urban*quadrillion</f>
        <v>1033387376760211.8</v>
      </c>
      <c r="V43" s="13">
        <f>SUM(INDEX(Table4_22,MATCH($G43,Table4_A_22,0),MATCH(V$42,Table4_1_22,0)),INDEX(Table4_22,MATCH($F43,Table4_A_22,0),MATCH(V$42,Table4_1_22,0)),INDEX(Table4_22,MATCH($E43,Table4_A_22,0),MATCH(V$42,Table4_1_22,0)),INDEX(Table4_22,MATCH($D43,Table4_A_22,0),MATCH(V$42,Table4_1_22,0)),INDEX(Table4_22,MATCH($C43,Table4_A_22,0),MATCH(V$42,Table4_1_22,0)),INDEX(Table4_22,MATCH($H43,Table4_A_22,0),MATCH(V$42,Table4_1_22,0)),INDEX('Heat Pump DOE Rule Adjustment'!$B$34:$AD$34,MATCH(V42,'Heat Pump DOE Rule Adjustment'!$B$18:$AD$18,0)))
*Percent_urban*quadrillion</f>
        <v>1024660634676477.8</v>
      </c>
      <c r="W43" s="13">
        <f>SUM(INDEX(Table4_22,MATCH($G43,Table4_A_22,0),MATCH(W$42,Table4_1_22,0)),INDEX(Table4_22,MATCH($F43,Table4_A_22,0),MATCH(W$42,Table4_1_22,0)),INDEX(Table4_22,MATCH($E43,Table4_A_22,0),MATCH(W$42,Table4_1_22,0)),INDEX(Table4_22,MATCH($D43,Table4_A_22,0),MATCH(W$42,Table4_1_22,0)),INDEX(Table4_22,MATCH($C43,Table4_A_22,0),MATCH(W$42,Table4_1_22,0)),INDEX(Table4_22,MATCH($H43,Table4_A_22,0),MATCH(W$42,Table4_1_22,0)),INDEX('Heat Pump DOE Rule Adjustment'!$B$34:$AD$34,MATCH(W42,'Heat Pump DOE Rule Adjustment'!$B$18:$AD$18,0)))
*Percent_urban*quadrillion</f>
        <v>1015955845802490.3</v>
      </c>
      <c r="X43" s="13">
        <f>SUM(INDEX(Table4_22,MATCH($G43,Table4_A_22,0),MATCH(X$42,Table4_1_22,0)),INDEX(Table4_22,MATCH($F43,Table4_A_22,0),MATCH(X$42,Table4_1_22,0)),INDEX(Table4_22,MATCH($E43,Table4_A_22,0),MATCH(X$42,Table4_1_22,0)),INDEX(Table4_22,MATCH($D43,Table4_A_22,0),MATCH(X$42,Table4_1_22,0)),INDEX(Table4_22,MATCH($C43,Table4_A_22,0),MATCH(X$42,Table4_1_22,0)),INDEX(Table4_22,MATCH($H43,Table4_A_22,0),MATCH(X$42,Table4_1_22,0)),INDEX('Heat Pump DOE Rule Adjustment'!$B$34:$AD$34,MATCH(X42,'Heat Pump DOE Rule Adjustment'!$B$18:$AD$18,0)))
*Percent_urban*quadrillion</f>
        <v>1007707106129985.4</v>
      </c>
      <c r="Y43" s="13">
        <f>SUM(INDEX(Table4_22,MATCH($G43,Table4_A_22,0),MATCH(Y$42,Table4_1_22,0)),INDEX(Table4_22,MATCH($F43,Table4_A_22,0),MATCH(Y$42,Table4_1_22,0)),INDEX(Table4_22,MATCH($E43,Table4_A_22,0),MATCH(Y$42,Table4_1_22,0)),INDEX(Table4_22,MATCH($D43,Table4_A_22,0),MATCH(Y$42,Table4_1_22,0)),INDEX(Table4_22,MATCH($C43,Table4_A_22,0),MATCH(Y$42,Table4_1_22,0)),INDEX(Table4_22,MATCH($H43,Table4_A_22,0),MATCH(Y$42,Table4_1_22,0)),INDEX('Heat Pump DOE Rule Adjustment'!$B$34:$AD$34,MATCH(Y42,'Heat Pump DOE Rule Adjustment'!$B$18:$AD$18,0)))
*Percent_urban*quadrillion</f>
        <v>1000173678627577.3</v>
      </c>
      <c r="Z43" s="13">
        <f>SUM(INDEX(Table4_22,MATCH($G43,Table4_A_22,0),MATCH(Z$42,Table4_1_22,0)),INDEX(Table4_22,MATCH($F43,Table4_A_22,0),MATCH(Z$42,Table4_1_22,0)),INDEX(Table4_22,MATCH($E43,Table4_A_22,0),MATCH(Z$42,Table4_1_22,0)),INDEX(Table4_22,MATCH($D43,Table4_A_22,0),MATCH(Z$42,Table4_1_22,0)),INDEX(Table4_22,MATCH($C43,Table4_A_22,0),MATCH(Z$42,Table4_1_22,0)),INDEX(Table4_22,MATCH($H43,Table4_A_22,0),MATCH(Z$42,Table4_1_22,0)),INDEX('Heat Pump DOE Rule Adjustment'!$B$34:$AD$34,MATCH(Z42,'Heat Pump DOE Rule Adjustment'!$B$18:$AD$18,0)))
*Percent_urban*quadrillion</f>
        <v>992888379447010.13</v>
      </c>
      <c r="AA43" s="13">
        <f>SUM(INDEX(Table4_22,MATCH($G43,Table4_A_22,0),MATCH(AA$42,Table4_1_22,0)),INDEX(Table4_22,MATCH($F43,Table4_A_22,0),MATCH(AA$42,Table4_1_22,0)),INDEX(Table4_22,MATCH($E43,Table4_A_22,0),MATCH(AA$42,Table4_1_22,0)),INDEX(Table4_22,MATCH($D43,Table4_A_22,0),MATCH(AA$42,Table4_1_22,0)),INDEX(Table4_22,MATCH($C43,Table4_A_22,0),MATCH(AA$42,Table4_1_22,0)),INDEX(Table4_22,MATCH($H43,Table4_A_22,0),MATCH(AA$42,Table4_1_22,0)),INDEX('Heat Pump DOE Rule Adjustment'!$B$34:$AD$34,MATCH(AA42,'Heat Pump DOE Rule Adjustment'!$B$18:$AD$18,0)))
*Percent_urban*quadrillion</f>
        <v>985553795420632.25</v>
      </c>
      <c r="AB43" s="13">
        <f>SUM(INDEX(Table4_22,MATCH($G43,Table4_A_22,0),MATCH(AB$42,Table4_1_22,0)),INDEX(Table4_22,MATCH($F43,Table4_A_22,0),MATCH(AB$42,Table4_1_22,0)),INDEX(Table4_22,MATCH($E43,Table4_A_22,0),MATCH(AB$42,Table4_1_22,0)),INDEX(Table4_22,MATCH($D43,Table4_A_22,0),MATCH(AB$42,Table4_1_22,0)),INDEX(Table4_22,MATCH($C43,Table4_A_22,0),MATCH(AB$42,Table4_1_22,0)),INDEX(Table4_22,MATCH($H43,Table4_A_22,0),MATCH(AB$42,Table4_1_22,0)),INDEX('Heat Pump DOE Rule Adjustment'!$B$34:$AD$34,MATCH(AB42,'Heat Pump DOE Rule Adjustment'!$B$18:$AD$18,0)))
*Percent_urban*quadrillion</f>
        <v>978129741225066.88</v>
      </c>
      <c r="AC43" s="13">
        <f>SUM(INDEX(Table4_22,MATCH($G43,Table4_A_22,0),MATCH(AC$42,Table4_1_22,0)),INDEX(Table4_22,MATCH($F43,Table4_A_22,0),MATCH(AC$42,Table4_1_22,0)),INDEX(Table4_22,MATCH($E43,Table4_A_22,0),MATCH(AC$42,Table4_1_22,0)),INDEX(Table4_22,MATCH($D43,Table4_A_22,0),MATCH(AC$42,Table4_1_22,0)),INDEX(Table4_22,MATCH($C43,Table4_A_22,0),MATCH(AC$42,Table4_1_22,0)),INDEX(Table4_22,MATCH($H43,Table4_A_22,0),MATCH(AC$42,Table4_1_22,0)),INDEX('Heat Pump DOE Rule Adjustment'!$B$34:$AD$34,MATCH(AC42,'Heat Pump DOE Rule Adjustment'!$B$18:$AD$18,0)))
*Percent_urban*quadrillion</f>
        <v>970691569393654.5</v>
      </c>
      <c r="AD43" s="13">
        <f>SUM(INDEX(Table4_22,MATCH($G43,Table4_A_22,0),MATCH(AD$42,Table4_1_22,0)),INDEX(Table4_22,MATCH($F43,Table4_A_22,0),MATCH(AD$42,Table4_1_22,0)),INDEX(Table4_22,MATCH($E43,Table4_A_22,0),MATCH(AD$42,Table4_1_22,0)),INDEX(Table4_22,MATCH($D43,Table4_A_22,0),MATCH(AD$42,Table4_1_22,0)),INDEX(Table4_22,MATCH($C43,Table4_A_22,0),MATCH(AD$42,Table4_1_22,0)),INDEX(Table4_22,MATCH($H43,Table4_A_22,0),MATCH(AD$42,Table4_1_22,0)),INDEX('Heat Pump DOE Rule Adjustment'!$B$34:$AD$34,MATCH(AD42,'Heat Pump DOE Rule Adjustment'!$B$18:$AD$18,0)))
*Percent_urban*quadrillion</f>
        <v>963511257380786.13</v>
      </c>
      <c r="AE43" s="13">
        <f>SUM(INDEX(Table4_22,MATCH($G43,Table4_A_22,0),MATCH(AE$42,Table4_1_22,0)),INDEX(Table4_22,MATCH($F43,Table4_A_22,0),MATCH(AE$42,Table4_1_22,0)),INDEX(Table4_22,MATCH($E43,Table4_A_22,0),MATCH(AE$42,Table4_1_22,0)),INDEX(Table4_22,MATCH($D43,Table4_A_22,0),MATCH(AE$42,Table4_1_22,0)),INDEX(Table4_22,MATCH($C43,Table4_A_22,0),MATCH(AE$42,Table4_1_22,0)),INDEX(Table4_22,MATCH($H43,Table4_A_22,0),MATCH(AE$42,Table4_1_22,0)),INDEX('Heat Pump DOE Rule Adjustment'!$B$34:$AD$34,MATCH(AE42,'Heat Pump DOE Rule Adjustment'!$B$18:$AD$18,0)))
*Percent_urban*quadrillion</f>
        <v>956873110065848.75</v>
      </c>
      <c r="AF43" s="13">
        <f>SUM(INDEX(Table4_22,MATCH($G43,Table4_A_22,0),MATCH(AF$42,Table4_1_22,0)),INDEX(Table4_22,MATCH($F43,Table4_A_22,0),MATCH(AF$42,Table4_1_22,0)),INDEX(Table4_22,MATCH($E43,Table4_A_22,0),MATCH(AF$42,Table4_1_22,0)),INDEX(Table4_22,MATCH($D43,Table4_A_22,0),MATCH(AF$42,Table4_1_22,0)),INDEX(Table4_22,MATCH($C43,Table4_A_22,0),MATCH(AF$42,Table4_1_22,0)),INDEX(Table4_22,MATCH($H43,Table4_A_22,0),MATCH(AF$42,Table4_1_22,0)),INDEX('Heat Pump DOE Rule Adjustment'!$B$34:$AD$34,MATCH(AF42,'Heat Pump DOE Rule Adjustment'!$B$18:$AD$18,0)))
*Percent_urban*quadrillion</f>
        <v>963326511166288.38</v>
      </c>
      <c r="AG43" s="13">
        <f>SUM(INDEX(Table4_22,MATCH($G43,Table4_A_22,0),MATCH(AG$42,Table4_1_22,0)),INDEX(Table4_22,MATCH($F43,Table4_A_22,0),MATCH(AG$42,Table4_1_22,0)),INDEX(Table4_22,MATCH($E43,Table4_A_22,0),MATCH(AG$42,Table4_1_22,0)),INDEX(Table4_22,MATCH($D43,Table4_A_22,0),MATCH(AG$42,Table4_1_22,0)),INDEX(Table4_22,MATCH($C43,Table4_A_22,0),MATCH(AG$42,Table4_1_22,0)),INDEX(Table4_22,MATCH($H43,Table4_A_22,0),MATCH(AG$42,Table4_1_22,0)),INDEX('Heat Pump DOE Rule Adjustment'!$B$34:$AD$34,MATCH(AG42,'Heat Pump DOE Rule Adjustment'!$B$18:$AD$18,0)))
*Percent_urban*quadrillion</f>
        <v>969867704468311.25</v>
      </c>
      <c r="AH43" s="13">
        <f>SUM(INDEX(Table4_22,MATCH($G43,Table4_A_22,0),MATCH(AH$42,Table4_1_22,0)),INDEX(Table4_22,MATCH($F43,Table4_A_22,0),MATCH(AH$42,Table4_1_22,0)),INDEX(Table4_22,MATCH($E43,Table4_A_22,0),MATCH(AH$42,Table4_1_22,0)),INDEX(Table4_22,MATCH($D43,Table4_A_22,0),MATCH(AH$42,Table4_1_22,0)),INDEX(Table4_22,MATCH($C43,Table4_A_22,0),MATCH(AH$42,Table4_1_22,0)),INDEX(Table4_22,MATCH($H43,Table4_A_22,0),MATCH(AH$42,Table4_1_22,0)),INDEX('Heat Pump DOE Rule Adjustment'!$B$34:$AD$34,MATCH(AH42,'Heat Pump DOE Rule Adjustment'!$B$18:$AD$18,0)))
*Percent_urban*quadrillion</f>
        <v>976273335695434.75</v>
      </c>
      <c r="AI43" s="13">
        <f>SUM(INDEX(Table4_22,MATCH($G43,Table4_A_22,0),MATCH(AI$42,Table4_1_22,0)),INDEX(Table4_22,MATCH($F43,Table4_A_22,0),MATCH(AI$42,Table4_1_22,0)),INDEX(Table4_22,MATCH($E43,Table4_A_22,0),MATCH(AI$42,Table4_1_22,0)),INDEX(Table4_22,MATCH($D43,Table4_A_22,0),MATCH(AI$42,Table4_1_22,0)),INDEX(Table4_22,MATCH($C43,Table4_A_22,0),MATCH(AI$42,Table4_1_22,0)),INDEX(Table4_22,MATCH($H43,Table4_A_22,0),MATCH(AI$42,Table4_1_22,0)),INDEX('Heat Pump DOE Rule Adjustment'!$B$34:$AD$34,MATCH(AI42,'Heat Pump DOE Rule Adjustment'!$B$18:$AD$18,0)))
*Percent_urban*quadrillion</f>
        <v>982838575877167.75</v>
      </c>
      <c r="AJ43" s="13">
        <f>SUM(INDEX(Table4_22,MATCH($G43,Table4_A_22,0),MATCH(AJ$42,Table4_1_22,0)),INDEX(Table4_22,MATCH($F43,Table4_A_22,0),MATCH(AJ$42,Table4_1_22,0)),INDEX(Table4_22,MATCH($E43,Table4_A_22,0),MATCH(AJ$42,Table4_1_22,0)),INDEX(Table4_22,MATCH($D43,Table4_A_22,0),MATCH(AJ$42,Table4_1_22,0)),INDEX(Table4_22,MATCH($C43,Table4_A_22,0),MATCH(AJ$42,Table4_1_22,0)),INDEX(Table4_22,MATCH($H43,Table4_A_22,0),MATCH(AJ$42,Table4_1_22,0)),INDEX('Heat Pump DOE Rule Adjustment'!$B$34:$AD$34,MATCH(AJ42,'Heat Pump DOE Rule Adjustment'!$B$18:$AD$18,0)))
*Percent_urban*quadrillion</f>
        <v>989191763009834.5</v>
      </c>
      <c r="AK43" s="13">
        <f>SUM(INDEX(Table4_22,MATCH($G43,Table4_A_22,0),MATCH(AK$42,Table4_1_22,0)),INDEX(Table4_22,MATCH($F43,Table4_A_22,0),MATCH(AK$42,Table4_1_22,0)),INDEX(Table4_22,MATCH($E43,Table4_A_22,0),MATCH(AK$42,Table4_1_22,0)),INDEX(Table4_22,MATCH($D43,Table4_A_22,0),MATCH(AK$42,Table4_1_22,0)),INDEX(Table4_22,MATCH($C43,Table4_A_22,0),MATCH(AK$42,Table4_1_22,0)),INDEX(Table4_22,MATCH($H43,Table4_A_22,0),MATCH(AK$42,Table4_1_22,0)),INDEX('Heat Pump DOE Rule Adjustment'!$B$34:$AD$34,MATCH(AK42,'Heat Pump DOE Rule Adjustment'!$B$18:$AD$18,0)))
*Percent_urban*quadrillion</f>
        <v>995549219400805.75</v>
      </c>
      <c r="AL43" s="13">
        <f>SUM(INDEX(Table4_22,MATCH($G43,Table4_A_22,0),MATCH(AL$42,Table4_1_22,0)),INDEX(Table4_22,MATCH($F43,Table4_A_22,0),MATCH(AL$42,Table4_1_22,0)),INDEX(Table4_22,MATCH($E43,Table4_A_22,0),MATCH(AL$42,Table4_1_22,0)),INDEX(Table4_22,MATCH($D43,Table4_A_22,0),MATCH(AL$42,Table4_1_22,0)),INDEX(Table4_22,MATCH($C43,Table4_A_22,0),MATCH(AL$42,Table4_1_22,0)),INDEX(Table4_22,MATCH($H43,Table4_A_22,0),MATCH(AL$42,Table4_1_22,0)),INDEX('Heat Pump DOE Rule Adjustment'!$B$34:$AD$34,MATCH(AL42,'Heat Pump DOE Rule Adjustment'!$B$18:$AD$18,0)))
*Percent_urban*quadrillion</f>
        <v>1001756733055077.6</v>
      </c>
      <c r="AM43" s="13">
        <f>SUM(INDEX(Table4_22,MATCH($G43,Table4_A_22,0),MATCH(AM$42,Table4_1_22,0)),INDEX(Table4_22,MATCH($F43,Table4_A_22,0),MATCH(AM$42,Table4_1_22,0)),INDEX(Table4_22,MATCH($E43,Table4_A_22,0),MATCH(AM$42,Table4_1_22,0)),INDEX(Table4_22,MATCH($D43,Table4_A_22,0),MATCH(AM$42,Table4_1_22,0)),INDEX(Table4_22,MATCH($C43,Table4_A_22,0),MATCH(AM$42,Table4_1_22,0)),INDEX(Table4_22,MATCH($H43,Table4_A_22,0),MATCH(AM$42,Table4_1_22,0)),INDEX('Heat Pump DOE Rule Adjustment'!$B$34:$AD$34,MATCH(AM42,'Heat Pump DOE Rule Adjustment'!$B$18:$AD$18,0)))
*Percent_urban*quadrillion</f>
        <v>1007914639029492</v>
      </c>
      <c r="AN43" s="13">
        <f>SUM(INDEX(Table4_22,MATCH($G43,Table4_A_22,0),MATCH(AN$42,Table4_1_22,0)),INDEX(Table4_22,MATCH($F43,Table4_A_22,0),MATCH(AN$42,Table4_1_22,0)),INDEX(Table4_22,MATCH($E43,Table4_A_22,0),MATCH(AN$42,Table4_1_22,0)),INDEX(Table4_22,MATCH($D43,Table4_A_22,0),MATCH(AN$42,Table4_1_22,0)),INDEX(Table4_22,MATCH($C43,Table4_A_22,0),MATCH(AN$42,Table4_1_22,0)),INDEX(Table4_22,MATCH($H43,Table4_A_22,0),MATCH(AN$42,Table4_1_22,0)),INDEX('Heat Pump DOE Rule Adjustment'!$B$34:$AD$34,MATCH(AN42,'Heat Pump DOE Rule Adjustment'!$B$18:$AD$18,0)))
*Percent_urban*quadrillion</f>
        <v>1013852331232367.8</v>
      </c>
    </row>
    <row r="44" spans="2:40" x14ac:dyDescent="0.25">
      <c r="I44" s="1" t="s">
        <v>77</v>
      </c>
      <c r="J44" s="7"/>
      <c r="K44" s="7">
        <v>0</v>
      </c>
      <c r="L44" s="7">
        <v>0</v>
      </c>
      <c r="M44" s="7">
        <v>0</v>
      </c>
      <c r="N44" s="7">
        <v>0</v>
      </c>
      <c r="O44" s="7">
        <v>0</v>
      </c>
      <c r="P44" s="7">
        <v>0</v>
      </c>
      <c r="Q44" s="7">
        <v>0</v>
      </c>
      <c r="R44" s="7">
        <v>0</v>
      </c>
      <c r="S44" s="7">
        <v>0</v>
      </c>
      <c r="T44" s="7">
        <v>0</v>
      </c>
      <c r="U44" s="7">
        <v>0</v>
      </c>
      <c r="V44" s="7">
        <v>0</v>
      </c>
      <c r="W44" s="7">
        <v>0</v>
      </c>
      <c r="X44" s="7">
        <v>0</v>
      </c>
      <c r="Y44" s="7">
        <v>0</v>
      </c>
      <c r="Z44" s="7">
        <v>0</v>
      </c>
      <c r="AA44" s="7">
        <v>0</v>
      </c>
      <c r="AB44" s="7">
        <v>0</v>
      </c>
      <c r="AC44" s="7">
        <v>0</v>
      </c>
      <c r="AD44" s="7">
        <v>0</v>
      </c>
      <c r="AE44" s="7">
        <v>0</v>
      </c>
      <c r="AF44" s="7">
        <v>0</v>
      </c>
      <c r="AG44" s="7">
        <v>0</v>
      </c>
      <c r="AH44" s="7">
        <v>0</v>
      </c>
      <c r="AI44" s="7">
        <v>0</v>
      </c>
      <c r="AJ44" s="7">
        <v>0</v>
      </c>
      <c r="AK44" s="7">
        <v>0</v>
      </c>
      <c r="AL44" s="7">
        <v>0</v>
      </c>
      <c r="AM44" s="7">
        <v>0</v>
      </c>
      <c r="AN44" s="7">
        <v>0</v>
      </c>
    </row>
    <row r="45" spans="2:40" x14ac:dyDescent="0.25">
      <c r="F45" s="8" t="s">
        <v>320</v>
      </c>
      <c r="G45" s="8" t="s">
        <v>321</v>
      </c>
      <c r="H45" s="8" t="s">
        <v>322</v>
      </c>
      <c r="I45" s="1" t="s">
        <v>78</v>
      </c>
      <c r="J45" s="13"/>
      <c r="K45" s="13">
        <f t="shared" ref="K45" si="24">SUM(INDEX(Table4,MATCH($G45,Table4_A,0),MATCH(K$42,Table4_1,0)),INDEX(Table4,MATCH($H45,Table4_A,0),MATCH(K$42,Table4_1,0)),INDEX(Table4,MATCH($F45,Table4_A,0),MATCH(K$42,Table4_1,0)))*Percent_urban*quadrillion</f>
        <v>925152978223913.13</v>
      </c>
      <c r="L45" s="13">
        <f t="shared" ref="L45:N45" si="25">SUM(INDEX(Table4_22,MATCH($G45,Table4_A_22,0),MATCH(L$42,Table4_1_22,0)),INDEX(Table4_22,MATCH($H45,Table4_A_22,0),MATCH(L$42,Table4_1_22,0)),INDEX(Table4_22,MATCH($F45,Table4_A_22,0),MATCH(L$42,Table4_1_22,0)))*Percent_urban*quadrillion</f>
        <v>915731798915243.13</v>
      </c>
      <c r="M45" s="13">
        <f t="shared" si="25"/>
        <v>909691413907552.88</v>
      </c>
      <c r="N45" s="13">
        <f t="shared" si="25"/>
        <v>911524100380474.25</v>
      </c>
      <c r="O45" s="13">
        <f t="shared" ref="O45:AN45" si="26">SUM(INDEX(Table4_22,MATCH($G45,Table4_A_22,0),MATCH(O$42,Table4_1_22,0)),INDEX(Table4_22,MATCH($H45,Table4_A_22,0),MATCH(O$42,Table4_1_22,0)),INDEX(Table4_22,MATCH($F45,Table4_A_22,0),MATCH(O$42,Table4_1_22,0)))*Percent_urban*quadrillion</f>
        <v>919411807334250.63</v>
      </c>
      <c r="P45" s="13">
        <f t="shared" si="26"/>
        <v>930205468793005.75</v>
      </c>
      <c r="Q45" s="13">
        <f t="shared" si="26"/>
        <v>942100856148304</v>
      </c>
      <c r="R45" s="13">
        <f t="shared" si="26"/>
        <v>953956402493321.38</v>
      </c>
      <c r="S45" s="13">
        <f t="shared" si="26"/>
        <v>964209364526835.5</v>
      </c>
      <c r="T45" s="13">
        <f t="shared" si="26"/>
        <v>973940328017485.5</v>
      </c>
      <c r="U45" s="13">
        <f t="shared" si="26"/>
        <v>982111800534283.13</v>
      </c>
      <c r="V45" s="13">
        <f t="shared" si="26"/>
        <v>989266920747996.38</v>
      </c>
      <c r="W45" s="13">
        <f t="shared" si="26"/>
        <v>996399274670120.63</v>
      </c>
      <c r="X45" s="13">
        <f t="shared" si="26"/>
        <v>1003264124666073.1</v>
      </c>
      <c r="Y45" s="13">
        <f t="shared" si="26"/>
        <v>1010576169675382.4</v>
      </c>
      <c r="Z45" s="13">
        <f t="shared" si="26"/>
        <v>1018129699991904.8</v>
      </c>
      <c r="AA45" s="13">
        <f t="shared" si="26"/>
        <v>1025692987290536.8</v>
      </c>
      <c r="AB45" s="13">
        <f t="shared" si="26"/>
        <v>1033035929409859.9</v>
      </c>
      <c r="AC45" s="13">
        <f t="shared" si="26"/>
        <v>1040247152270703.3</v>
      </c>
      <c r="AD45" s="13">
        <f t="shared" si="26"/>
        <v>1047432356512588</v>
      </c>
      <c r="AE45" s="13">
        <f t="shared" si="26"/>
        <v>1054506981623897</v>
      </c>
      <c r="AF45" s="13">
        <f t="shared" si="26"/>
        <v>1061520625597020.6</v>
      </c>
      <c r="AG45" s="13">
        <f t="shared" si="26"/>
        <v>1068934305836638.8</v>
      </c>
      <c r="AH45" s="13">
        <f t="shared" si="26"/>
        <v>1076538247227394.1</v>
      </c>
      <c r="AI45" s="13">
        <f t="shared" si="26"/>
        <v>1084320253541649.9</v>
      </c>
      <c r="AJ45" s="13">
        <f t="shared" si="26"/>
        <v>1092226661377802.9</v>
      </c>
      <c r="AK45" s="13">
        <f t="shared" si="26"/>
        <v>1100148517768963</v>
      </c>
      <c r="AL45" s="13">
        <f t="shared" si="26"/>
        <v>1108148430016999.9</v>
      </c>
      <c r="AM45" s="13">
        <f t="shared" si="26"/>
        <v>1115920679349145.9</v>
      </c>
      <c r="AN45" s="13">
        <f t="shared" si="26"/>
        <v>1123592106532826</v>
      </c>
    </row>
    <row r="46" spans="2:40" x14ac:dyDescent="0.25">
      <c r="H46" s="8" t="s">
        <v>326</v>
      </c>
      <c r="I46" s="1" t="s">
        <v>79</v>
      </c>
      <c r="J46" s="13"/>
      <c r="K46" s="13">
        <f t="shared" ref="K46" si="27">INDEX(Table4,MATCH($H46,Table4_A,0),MATCH(K$42,Table4_1,0))*Percent_urban*quadrillion</f>
        <v>37948968833481.742</v>
      </c>
      <c r="L46" s="13">
        <f t="shared" ref="L46:N46" si="28">INDEX(Table4_22,MATCH($H46,Table4_A_22,0),MATCH(L$42,Table4_1_22,0))*Percent_urban*quadrillion</f>
        <v>34997481745325.02</v>
      </c>
      <c r="M46" s="13">
        <f t="shared" si="28"/>
        <v>32781833724601.305</v>
      </c>
      <c r="N46" s="13">
        <f t="shared" si="28"/>
        <v>31335361126851.77</v>
      </c>
      <c r="O46" s="13">
        <f t="shared" ref="O46:AN46" si="29">INDEX(Table4_22,MATCH($H46,Table4_A_22,0),MATCH(O$42,Table4_1_22,0))*Percent_urban*quadrillion</f>
        <v>30422270217760.863</v>
      </c>
      <c r="P46" s="13">
        <f t="shared" si="29"/>
        <v>29576665101594.754</v>
      </c>
      <c r="Q46" s="13">
        <f t="shared" si="29"/>
        <v>28853835343641.219</v>
      </c>
      <c r="R46" s="13">
        <f t="shared" si="29"/>
        <v>28255407107585.199</v>
      </c>
      <c r="S46" s="13">
        <f t="shared" si="29"/>
        <v>27777314984214.355</v>
      </c>
      <c r="T46" s="13">
        <f t="shared" si="29"/>
        <v>27431755201165.703</v>
      </c>
      <c r="U46" s="13">
        <f t="shared" si="29"/>
        <v>27025214279931.996</v>
      </c>
      <c r="V46" s="13">
        <f t="shared" si="29"/>
        <v>26607290212903.75</v>
      </c>
      <c r="W46" s="13">
        <f t="shared" si="29"/>
        <v>26163347526916.535</v>
      </c>
      <c r="X46" s="13">
        <f t="shared" si="29"/>
        <v>25711274022504.648</v>
      </c>
      <c r="Y46" s="13">
        <f t="shared" si="29"/>
        <v>25267331336517.441</v>
      </c>
      <c r="Z46" s="13">
        <f t="shared" si="29"/>
        <v>24819323241317.898</v>
      </c>
      <c r="AA46" s="13">
        <f t="shared" si="29"/>
        <v>24343670363474.461</v>
      </c>
      <c r="AB46" s="13">
        <f t="shared" si="29"/>
        <v>23884279122480.367</v>
      </c>
      <c r="AC46" s="13">
        <f t="shared" si="29"/>
        <v>23445214927547.961</v>
      </c>
      <c r="AD46" s="13">
        <f t="shared" si="29"/>
        <v>23082580425807.496</v>
      </c>
      <c r="AE46" s="13">
        <f t="shared" si="29"/>
        <v>22725637496964.301</v>
      </c>
      <c r="AF46" s="13">
        <f t="shared" si="29"/>
        <v>22358124504169.027</v>
      </c>
      <c r="AG46" s="13">
        <f t="shared" si="29"/>
        <v>21994676920586.09</v>
      </c>
      <c r="AH46" s="13">
        <f t="shared" si="29"/>
        <v>21653182546749.773</v>
      </c>
      <c r="AI46" s="13">
        <f t="shared" si="29"/>
        <v>21314940500283.328</v>
      </c>
      <c r="AJ46" s="13">
        <f t="shared" si="29"/>
        <v>20995399336193.637</v>
      </c>
      <c r="AK46" s="13">
        <f t="shared" si="29"/>
        <v>20697811381850.563</v>
      </c>
      <c r="AL46" s="13">
        <f t="shared" si="29"/>
        <v>20414045818829.434</v>
      </c>
      <c r="AM46" s="13">
        <f t="shared" si="29"/>
        <v>20139224156075.445</v>
      </c>
      <c r="AN46" s="13">
        <f t="shared" si="29"/>
        <v>19877411802800.938</v>
      </c>
    </row>
    <row r="47" spans="2:40" x14ac:dyDescent="0.25">
      <c r="I47" s="1" t="s">
        <v>81</v>
      </c>
      <c r="J47" s="7"/>
      <c r="K47" s="7">
        <v>0</v>
      </c>
      <c r="L47" s="7">
        <v>0</v>
      </c>
      <c r="M47" s="7">
        <v>0</v>
      </c>
      <c r="N47" s="7">
        <v>0</v>
      </c>
      <c r="O47" s="7">
        <v>0</v>
      </c>
      <c r="P47" s="7">
        <v>0</v>
      </c>
      <c r="Q47" s="7">
        <v>0</v>
      </c>
      <c r="R47" s="7">
        <v>0</v>
      </c>
      <c r="S47" s="7">
        <v>0</v>
      </c>
      <c r="T47" s="7">
        <v>0</v>
      </c>
      <c r="U47" s="7">
        <v>0</v>
      </c>
      <c r="V47" s="7">
        <v>0</v>
      </c>
      <c r="W47" s="7">
        <v>0</v>
      </c>
      <c r="X47" s="7">
        <v>0</v>
      </c>
      <c r="Y47" s="7">
        <v>0</v>
      </c>
      <c r="Z47" s="7">
        <v>0</v>
      </c>
      <c r="AA47" s="7">
        <v>0</v>
      </c>
      <c r="AB47" s="7">
        <v>0</v>
      </c>
      <c r="AC47" s="7">
        <v>0</v>
      </c>
      <c r="AD47" s="7">
        <v>0</v>
      </c>
      <c r="AE47" s="7">
        <v>0</v>
      </c>
      <c r="AF47" s="7">
        <v>0</v>
      </c>
      <c r="AG47" s="7">
        <v>0</v>
      </c>
      <c r="AH47" s="7">
        <v>0</v>
      </c>
      <c r="AI47" s="7">
        <v>0</v>
      </c>
      <c r="AJ47" s="7">
        <v>0</v>
      </c>
      <c r="AK47" s="7">
        <v>0</v>
      </c>
      <c r="AL47" s="7">
        <v>0</v>
      </c>
      <c r="AM47" s="7">
        <v>0</v>
      </c>
      <c r="AN47" s="7">
        <v>0</v>
      </c>
    </row>
    <row r="48" spans="2:40" x14ac:dyDescent="0.25">
      <c r="I48" s="1" t="s">
        <v>160</v>
      </c>
      <c r="J48" s="7"/>
      <c r="K48" s="7">
        <v>0</v>
      </c>
      <c r="L48" s="7">
        <v>0</v>
      </c>
      <c r="M48" s="7">
        <v>0</v>
      </c>
      <c r="N48" s="7">
        <v>0</v>
      </c>
      <c r="O48" s="7">
        <v>0</v>
      </c>
      <c r="P48" s="7">
        <v>0</v>
      </c>
      <c r="Q48" s="7">
        <v>0</v>
      </c>
      <c r="R48" s="7">
        <v>0</v>
      </c>
      <c r="S48" s="7">
        <v>0</v>
      </c>
      <c r="T48" s="7">
        <v>0</v>
      </c>
      <c r="U48" s="7">
        <v>0</v>
      </c>
      <c r="V48" s="7">
        <v>0</v>
      </c>
      <c r="W48" s="7">
        <v>0</v>
      </c>
      <c r="X48" s="7">
        <v>0</v>
      </c>
      <c r="Y48" s="7">
        <v>0</v>
      </c>
      <c r="Z48" s="7">
        <v>0</v>
      </c>
      <c r="AA48" s="7">
        <v>0</v>
      </c>
      <c r="AB48" s="7">
        <v>0</v>
      </c>
      <c r="AC48" s="7">
        <v>0</v>
      </c>
      <c r="AD48" s="7">
        <v>0</v>
      </c>
      <c r="AE48" s="7">
        <v>0</v>
      </c>
      <c r="AF48" s="7">
        <v>0</v>
      </c>
      <c r="AG48" s="7">
        <v>0</v>
      </c>
      <c r="AH48" s="7">
        <v>0</v>
      </c>
      <c r="AI48" s="7">
        <v>0</v>
      </c>
      <c r="AJ48" s="7">
        <v>0</v>
      </c>
      <c r="AK48" s="7">
        <v>0</v>
      </c>
      <c r="AL48" s="7">
        <v>0</v>
      </c>
      <c r="AM48" s="7">
        <v>0</v>
      </c>
      <c r="AN48" s="7">
        <v>0</v>
      </c>
    </row>
    <row r="49" spans="6:40" x14ac:dyDescent="0.25">
      <c r="I49" s="1" t="s">
        <v>268</v>
      </c>
      <c r="J49" s="7"/>
      <c r="K49" s="7">
        <v>0</v>
      </c>
      <c r="L49" s="7">
        <v>0</v>
      </c>
      <c r="M49" s="7">
        <v>0</v>
      </c>
      <c r="N49" s="7">
        <v>0</v>
      </c>
      <c r="O49" s="7">
        <v>0</v>
      </c>
      <c r="P49" s="7">
        <v>0</v>
      </c>
      <c r="Q49" s="7">
        <v>0</v>
      </c>
      <c r="R49" s="7">
        <v>0</v>
      </c>
      <c r="S49" s="7">
        <v>0</v>
      </c>
      <c r="T49" s="7">
        <v>0</v>
      </c>
      <c r="U49" s="7">
        <v>0</v>
      </c>
      <c r="V49" s="7">
        <v>0</v>
      </c>
      <c r="W49" s="7">
        <v>0</v>
      </c>
      <c r="X49" s="7">
        <v>0</v>
      </c>
      <c r="Y49" s="7">
        <v>0</v>
      </c>
      <c r="Z49" s="7">
        <v>0</v>
      </c>
      <c r="AA49" s="7">
        <v>0</v>
      </c>
      <c r="AB49" s="7">
        <v>0</v>
      </c>
      <c r="AC49" s="7">
        <v>0</v>
      </c>
      <c r="AD49" s="7">
        <v>0</v>
      </c>
      <c r="AE49" s="7">
        <v>0</v>
      </c>
      <c r="AF49" s="7">
        <v>0</v>
      </c>
      <c r="AG49" s="7">
        <v>0</v>
      </c>
      <c r="AH49" s="7">
        <v>0</v>
      </c>
      <c r="AI49" s="7">
        <v>0</v>
      </c>
      <c r="AJ49" s="7">
        <v>0</v>
      </c>
      <c r="AK49" s="7">
        <v>0</v>
      </c>
      <c r="AL49" s="7">
        <v>0</v>
      </c>
      <c r="AM49" s="7">
        <v>0</v>
      </c>
      <c r="AN49" s="7">
        <v>0</v>
      </c>
    </row>
    <row r="50" spans="6:40" x14ac:dyDescent="0.25">
      <c r="I50" s="1" t="s">
        <v>269</v>
      </c>
      <c r="J50" s="7"/>
      <c r="K50" s="7">
        <v>0</v>
      </c>
      <c r="L50" s="7">
        <v>0</v>
      </c>
      <c r="M50" s="7">
        <v>0</v>
      </c>
      <c r="N50" s="7">
        <v>0</v>
      </c>
      <c r="O50" s="7">
        <v>0</v>
      </c>
      <c r="P50" s="7">
        <v>0</v>
      </c>
      <c r="Q50" s="7">
        <v>0</v>
      </c>
      <c r="R50" s="7">
        <v>0</v>
      </c>
      <c r="S50" s="7">
        <v>0</v>
      </c>
      <c r="T50" s="7">
        <v>0</v>
      </c>
      <c r="U50" s="7">
        <v>0</v>
      </c>
      <c r="V50" s="7">
        <v>0</v>
      </c>
      <c r="W50" s="7">
        <v>0</v>
      </c>
      <c r="X50" s="7">
        <v>0</v>
      </c>
      <c r="Y50" s="7">
        <v>0</v>
      </c>
      <c r="Z50" s="7">
        <v>0</v>
      </c>
      <c r="AA50" s="7">
        <v>0</v>
      </c>
      <c r="AB50" s="7">
        <v>0</v>
      </c>
      <c r="AC50" s="7">
        <v>0</v>
      </c>
      <c r="AD50" s="7">
        <v>0</v>
      </c>
      <c r="AE50" s="7">
        <v>0</v>
      </c>
      <c r="AF50" s="7">
        <v>0</v>
      </c>
      <c r="AG50" s="7">
        <v>0</v>
      </c>
      <c r="AH50" s="7">
        <v>0</v>
      </c>
      <c r="AI50" s="7">
        <v>0</v>
      </c>
      <c r="AJ50" s="7">
        <v>0</v>
      </c>
      <c r="AK50" s="7">
        <v>0</v>
      </c>
      <c r="AL50" s="7">
        <v>0</v>
      </c>
      <c r="AM50" s="7">
        <v>0</v>
      </c>
      <c r="AN50" s="7">
        <v>0</v>
      </c>
    </row>
    <row r="51" spans="6:40" x14ac:dyDescent="0.25">
      <c r="G51" s="8" t="s">
        <v>330</v>
      </c>
      <c r="H51" s="8" t="s">
        <v>331</v>
      </c>
      <c r="I51" s="1" t="s">
        <v>270</v>
      </c>
      <c r="J51" s="13"/>
      <c r="K51" s="13">
        <f t="shared" ref="K51" si="30">SUM(INDEX(Table4,MATCH($G51,Table4_A,0),MATCH(K$42,Table4_1,0)),INDEX(Table4,MATCH($H51,Table4_A,0),MATCH(K$42,Table4_1,0)))*Percent_urban*quadrillion</f>
        <v>65178266655873.063</v>
      </c>
      <c r="L51" s="13">
        <f t="shared" ref="L51:N51" si="31">SUM(INDEX(Table4_22,MATCH($G51,Table4_A_22,0),MATCH(L$42,Table4_1_22,0)),INDEX(Table4_22,MATCH($H51,Table4_A_22,0),MATCH(L$42,Table4_1_22,0)))*Percent_urban*quadrillion</f>
        <v>62731703391888.602</v>
      </c>
      <c r="M51" s="13">
        <f t="shared" si="31"/>
        <v>59845262851129.281</v>
      </c>
      <c r="N51" s="13">
        <f t="shared" si="31"/>
        <v>57461306889014.813</v>
      </c>
      <c r="O51" s="13">
        <f t="shared" ref="O51:AN51" si="32">SUM(INDEX(Table4_22,MATCH($G51,Table4_A_22,0),MATCH(O$42,Table4_1_22,0)),INDEX(Table4_22,MATCH($H51,Table4_A_22,0),MATCH(O$42,Table4_1_22,0)))*Percent_urban*quadrillion</f>
        <v>55634311988990.523</v>
      </c>
      <c r="P51" s="13">
        <f t="shared" si="32"/>
        <v>54149624544645.016</v>
      </c>
      <c r="Q51" s="13">
        <f t="shared" si="32"/>
        <v>52884469197765.727</v>
      </c>
      <c r="R51" s="13">
        <f t="shared" si="32"/>
        <v>51758350845948.352</v>
      </c>
      <c r="S51" s="13">
        <f t="shared" si="32"/>
        <v>50746877033918.883</v>
      </c>
      <c r="T51" s="13">
        <f t="shared" si="32"/>
        <v>49861430907471.867</v>
      </c>
      <c r="U51" s="13">
        <f t="shared" si="32"/>
        <v>48868657977819.156</v>
      </c>
      <c r="V51" s="13">
        <f t="shared" si="32"/>
        <v>47780754472597.75</v>
      </c>
      <c r="W51" s="13">
        <f t="shared" si="32"/>
        <v>46790420788472.43</v>
      </c>
      <c r="X51" s="13">
        <f t="shared" si="32"/>
        <v>45835862705415.68</v>
      </c>
      <c r="Y51" s="13">
        <f t="shared" si="32"/>
        <v>44930089532906.984</v>
      </c>
      <c r="Z51" s="13">
        <f t="shared" si="32"/>
        <v>44083671334898.406</v>
      </c>
      <c r="AA51" s="13">
        <f t="shared" si="32"/>
        <v>43291729620335.141</v>
      </c>
      <c r="AB51" s="13">
        <f t="shared" si="32"/>
        <v>42529871933943.172</v>
      </c>
      <c r="AC51" s="13">
        <f t="shared" si="32"/>
        <v>41806229094147.172</v>
      </c>
      <c r="AD51" s="13">
        <f t="shared" si="32"/>
        <v>41141941228851.289</v>
      </c>
      <c r="AE51" s="13">
        <f t="shared" si="32"/>
        <v>40525625192260.984</v>
      </c>
      <c r="AF51" s="13">
        <f t="shared" si="32"/>
        <v>39945084756739.25</v>
      </c>
      <c r="AG51" s="13">
        <f t="shared" si="32"/>
        <v>39401133004128.547</v>
      </c>
      <c r="AH51" s="13">
        <f t="shared" si="32"/>
        <v>38888891443374.078</v>
      </c>
      <c r="AI51" s="13">
        <f t="shared" si="32"/>
        <v>38406733910790.898</v>
      </c>
      <c r="AJ51" s="13">
        <f t="shared" si="32"/>
        <v>37949781915324.211</v>
      </c>
      <c r="AK51" s="13">
        <f t="shared" si="32"/>
        <v>37521287784343.875</v>
      </c>
      <c r="AL51" s="13">
        <f t="shared" si="32"/>
        <v>37113120699425.242</v>
      </c>
      <c r="AM51" s="13">
        <f t="shared" si="32"/>
        <v>36721215251355.945</v>
      </c>
      <c r="AN51" s="13">
        <f t="shared" si="32"/>
        <v>36344758358293.531</v>
      </c>
    </row>
    <row r="52" spans="6:40" x14ac:dyDescent="0.25">
      <c r="I52" s="1" t="s">
        <v>271</v>
      </c>
      <c r="J52" s="7"/>
      <c r="K52" s="7">
        <v>0</v>
      </c>
      <c r="L52" s="7">
        <v>0</v>
      </c>
      <c r="M52" s="7">
        <v>0</v>
      </c>
      <c r="N52" s="7">
        <v>0</v>
      </c>
      <c r="O52" s="7">
        <v>0</v>
      </c>
      <c r="P52" s="7">
        <v>0</v>
      </c>
      <c r="Q52" s="7">
        <v>0</v>
      </c>
      <c r="R52" s="7">
        <v>0</v>
      </c>
      <c r="S52" s="7">
        <v>0</v>
      </c>
      <c r="T52" s="7">
        <v>0</v>
      </c>
      <c r="U52" s="7">
        <v>0</v>
      </c>
      <c r="V52" s="7">
        <v>0</v>
      </c>
      <c r="W52" s="7">
        <v>0</v>
      </c>
      <c r="X52" s="7">
        <v>0</v>
      </c>
      <c r="Y52" s="7">
        <v>0</v>
      </c>
      <c r="Z52" s="7">
        <v>0</v>
      </c>
      <c r="AA52" s="7">
        <v>0</v>
      </c>
      <c r="AB52" s="7">
        <v>0</v>
      </c>
      <c r="AC52" s="7">
        <v>0</v>
      </c>
      <c r="AD52" s="7">
        <v>0</v>
      </c>
      <c r="AE52" s="7">
        <v>0</v>
      </c>
      <c r="AF52" s="7">
        <v>0</v>
      </c>
      <c r="AG52" s="7">
        <v>0</v>
      </c>
      <c r="AH52" s="7">
        <v>0</v>
      </c>
      <c r="AI52" s="7">
        <v>0</v>
      </c>
      <c r="AJ52" s="7">
        <v>0</v>
      </c>
      <c r="AK52" s="7">
        <v>0</v>
      </c>
      <c r="AL52" s="7">
        <v>0</v>
      </c>
      <c r="AM52" s="7">
        <v>0</v>
      </c>
      <c r="AN52" s="7">
        <v>0</v>
      </c>
    </row>
    <row r="54" spans="6:40" x14ac:dyDescent="0.25">
      <c r="H54" s="1" t="s">
        <v>282</v>
      </c>
    </row>
    <row r="55" spans="6:40" x14ac:dyDescent="0.25">
      <c r="I55" s="1" t="s">
        <v>75</v>
      </c>
      <c r="J55" s="1"/>
      <c r="K55" s="1">
        <v>2021</v>
      </c>
      <c r="L55" s="1">
        <v>2022</v>
      </c>
      <c r="M55" s="1">
        <v>2023</v>
      </c>
      <c r="N55" s="1">
        <v>2024</v>
      </c>
      <c r="O55" s="1">
        <v>2025</v>
      </c>
      <c r="P55" s="1">
        <v>2026</v>
      </c>
      <c r="Q55" s="1">
        <v>2027</v>
      </c>
      <c r="R55" s="1">
        <v>2028</v>
      </c>
      <c r="S55" s="1">
        <v>2029</v>
      </c>
      <c r="T55" s="1">
        <v>2030</v>
      </c>
      <c r="U55" s="1">
        <v>2031</v>
      </c>
      <c r="V55" s="1">
        <v>2032</v>
      </c>
      <c r="W55" s="1">
        <v>2033</v>
      </c>
      <c r="X55" s="1">
        <v>2034</v>
      </c>
      <c r="Y55" s="1">
        <v>2035</v>
      </c>
      <c r="Z55" s="1">
        <v>2036</v>
      </c>
      <c r="AA55" s="1">
        <v>2037</v>
      </c>
      <c r="AB55" s="1">
        <v>2038</v>
      </c>
      <c r="AC55" s="1">
        <v>2039</v>
      </c>
      <c r="AD55" s="1">
        <v>2040</v>
      </c>
      <c r="AE55" s="1">
        <v>2041</v>
      </c>
      <c r="AF55" s="1">
        <v>2042</v>
      </c>
      <c r="AG55" s="1">
        <v>2043</v>
      </c>
      <c r="AH55" s="1">
        <v>2044</v>
      </c>
      <c r="AI55" s="1">
        <v>2045</v>
      </c>
      <c r="AJ55" s="1">
        <v>2046</v>
      </c>
      <c r="AK55" s="1">
        <v>2047</v>
      </c>
      <c r="AL55" s="1">
        <v>2048</v>
      </c>
      <c r="AM55" s="1">
        <v>2049</v>
      </c>
      <c r="AN55" s="1">
        <v>2050</v>
      </c>
    </row>
    <row r="56" spans="6:40" x14ac:dyDescent="0.25">
      <c r="F56" s="8" t="s">
        <v>316</v>
      </c>
      <c r="G56" s="8" t="s">
        <v>313</v>
      </c>
      <c r="H56" s="8" t="s">
        <v>314</v>
      </c>
      <c r="I56" s="1" t="s">
        <v>76</v>
      </c>
      <c r="J56" s="13"/>
      <c r="K56" s="13">
        <f t="shared" ref="K56" si="33">SUM(INDEX(Table4,MATCH($G56,Table4_A,0),MATCH(K$55,Table4_1,0)),INDEX(Table4,MATCH($H56,Table4_A,0),MATCH(K$55,Table4_1,0)),INDEX(Table4,MATCH($F56,Table4_A,0),MATCH(K$55,Table4_1,0)))*Percent_urban*quadrillion</f>
        <v>1697291271432040.8</v>
      </c>
      <c r="L56" s="13">
        <f t="shared" ref="L56:N56" si="34">SUM(INDEX(Table4_22,MATCH($G56,Table4_A_22,0),MATCH(L$55,Table4_1_22,0)),INDEX(Table4_22,MATCH($H56,Table4_A_22,0),MATCH(L$55,Table4_1_22,0)),INDEX(Table4_22,MATCH($F56,Table4_A_22,0),MATCH(L$55,Table4_1_22,0)))*Percent_urban*quadrillion</f>
        <v>1654334531530802.3</v>
      </c>
      <c r="M56" s="13">
        <f t="shared" si="34"/>
        <v>1690557327612725.3</v>
      </c>
      <c r="N56" s="13">
        <f t="shared" si="34"/>
        <v>1698171025985590.5</v>
      </c>
      <c r="O56" s="13">
        <f t="shared" ref="O56:AN56" si="35">SUM(INDEX(Table4_22,MATCH($G56,Table4_A_22,0),MATCH(O$55,Table4_1_22,0)),INDEX(Table4_22,MATCH($H56,Table4_A_22,0),MATCH(O$55,Table4_1_22,0)),INDEX(Table4_22,MATCH($F56,Table4_A_22,0),MATCH(O$55,Table4_1_22,0)))*Percent_urban*quadrillion</f>
        <v>1715161997247632.3</v>
      </c>
      <c r="P56" s="13">
        <f t="shared" si="35"/>
        <v>1732687163280174.8</v>
      </c>
      <c r="Q56" s="13">
        <f t="shared" si="35"/>
        <v>1754636307617582.5</v>
      </c>
      <c r="R56" s="13">
        <f t="shared" si="35"/>
        <v>1772505407269489.3</v>
      </c>
      <c r="S56" s="13">
        <f t="shared" si="35"/>
        <v>1787786467416821.5</v>
      </c>
      <c r="T56" s="13">
        <f t="shared" si="35"/>
        <v>1807915934590787.5</v>
      </c>
      <c r="U56" s="13">
        <f t="shared" si="35"/>
        <v>1828539755524973.5</v>
      </c>
      <c r="V56" s="13">
        <f t="shared" si="35"/>
        <v>1847960215332308</v>
      </c>
      <c r="W56" s="13">
        <f t="shared" si="35"/>
        <v>1868034392940985.8</v>
      </c>
      <c r="X56" s="13">
        <f t="shared" si="35"/>
        <v>1887520712377560</v>
      </c>
      <c r="Y56" s="13">
        <f t="shared" si="35"/>
        <v>1909571491945276.5</v>
      </c>
      <c r="Z56" s="13">
        <f t="shared" si="35"/>
        <v>1934003788229579.8</v>
      </c>
      <c r="AA56" s="13">
        <f t="shared" si="35"/>
        <v>1959606109285193.8</v>
      </c>
      <c r="AB56" s="13">
        <f t="shared" si="35"/>
        <v>1984181507973771.3</v>
      </c>
      <c r="AC56" s="13">
        <f t="shared" si="35"/>
        <v>2008590224884642.8</v>
      </c>
      <c r="AD56" s="13">
        <f t="shared" si="35"/>
        <v>2034312068971100.3</v>
      </c>
      <c r="AE56" s="13">
        <f t="shared" si="35"/>
        <v>2062047103699506</v>
      </c>
      <c r="AF56" s="13">
        <f t="shared" si="35"/>
        <v>2092367738686958.5</v>
      </c>
      <c r="AG56" s="13">
        <f t="shared" si="35"/>
        <v>2124442191208613</v>
      </c>
      <c r="AH56" s="13">
        <f t="shared" si="35"/>
        <v>2157841154051647</v>
      </c>
      <c r="AI56" s="13">
        <f t="shared" si="35"/>
        <v>2194287547640249.3</v>
      </c>
      <c r="AJ56" s="13">
        <f t="shared" si="35"/>
        <v>2231423434631263.3</v>
      </c>
      <c r="AK56" s="13">
        <f t="shared" si="35"/>
        <v>2269977336355541</v>
      </c>
      <c r="AL56" s="13">
        <f t="shared" si="35"/>
        <v>2309154058771148.5</v>
      </c>
      <c r="AM56" s="13">
        <f t="shared" si="35"/>
        <v>2349782132275560.5</v>
      </c>
      <c r="AN56" s="13">
        <f t="shared" si="35"/>
        <v>2392096537521249.5</v>
      </c>
    </row>
    <row r="57" spans="6:40" x14ac:dyDescent="0.25">
      <c r="I57" s="1" t="s">
        <v>77</v>
      </c>
      <c r="J57" s="7"/>
      <c r="K57" s="7">
        <v>0</v>
      </c>
      <c r="L57" s="7">
        <v>0</v>
      </c>
      <c r="M57" s="7">
        <v>0</v>
      </c>
      <c r="N57" s="7">
        <v>0</v>
      </c>
      <c r="O57" s="7">
        <v>0</v>
      </c>
      <c r="P57" s="7">
        <v>0</v>
      </c>
      <c r="Q57" s="7">
        <v>0</v>
      </c>
      <c r="R57" s="7">
        <v>0</v>
      </c>
      <c r="S57" s="7">
        <v>0</v>
      </c>
      <c r="T57" s="7">
        <v>0</v>
      </c>
      <c r="U57" s="7">
        <v>0</v>
      </c>
      <c r="V57" s="7">
        <v>0</v>
      </c>
      <c r="W57" s="7">
        <v>0</v>
      </c>
      <c r="X57" s="7">
        <v>0</v>
      </c>
      <c r="Y57" s="7">
        <v>0</v>
      </c>
      <c r="Z57" s="7">
        <v>0</v>
      </c>
      <c r="AA57" s="7">
        <v>0</v>
      </c>
      <c r="AB57" s="7">
        <v>0</v>
      </c>
      <c r="AC57" s="7">
        <v>0</v>
      </c>
      <c r="AD57" s="7">
        <v>0</v>
      </c>
      <c r="AE57" s="7">
        <v>0</v>
      </c>
      <c r="AF57" s="7">
        <v>0</v>
      </c>
      <c r="AG57" s="7">
        <v>0</v>
      </c>
      <c r="AH57" s="7">
        <v>0</v>
      </c>
      <c r="AI57" s="7">
        <v>0</v>
      </c>
      <c r="AJ57" s="7">
        <v>0</v>
      </c>
      <c r="AK57" s="7">
        <v>0</v>
      </c>
      <c r="AL57" s="7">
        <v>0</v>
      </c>
      <c r="AM57" s="7">
        <v>0</v>
      </c>
      <c r="AN57" s="7">
        <v>0</v>
      </c>
    </row>
    <row r="58" spans="6:40" x14ac:dyDescent="0.25">
      <c r="H58" s="8" t="s">
        <v>323</v>
      </c>
      <c r="I58" s="1" t="s">
        <v>78</v>
      </c>
      <c r="J58" s="13"/>
      <c r="K58" s="13">
        <f t="shared" ref="K58:K59" si="36">INDEX(Table4,MATCH($H58,Table4_A,0),MATCH(K$55,Table4_1,0))*Percent_urban*quadrillion</f>
        <v>187726775034404.59</v>
      </c>
      <c r="L58" s="13">
        <f t="shared" ref="L58:N59" si="37">INDEX(Table4_22,MATCH($H58,Table4_A_22,0),MATCH(L$55,Table4_1_22,0))*Percent_urban*quadrillion</f>
        <v>184841960657330.19</v>
      </c>
      <c r="M58" s="13">
        <f t="shared" si="37"/>
        <v>182865358698291.91</v>
      </c>
      <c r="N58" s="13">
        <f t="shared" si="37"/>
        <v>182075856229256.03</v>
      </c>
      <c r="O58" s="13">
        <f t="shared" ref="O58:T59" si="38">INDEX(Table4_22,MATCH($H58,Table4_A_22,0),MATCH(O$55,Table4_1_22,0))*Percent_urban*quadrillion</f>
        <v>182311649963571.59</v>
      </c>
      <c r="P58" s="13">
        <f t="shared" si="38"/>
        <v>182977563992552.41</v>
      </c>
      <c r="Q58" s="13">
        <f t="shared" si="38"/>
        <v>183787393507649.94</v>
      </c>
      <c r="R58" s="13">
        <f t="shared" si="38"/>
        <v>184439485145308.84</v>
      </c>
      <c r="S58" s="13">
        <f t="shared" si="38"/>
        <v>184539494211932.31</v>
      </c>
      <c r="T58" s="13">
        <f t="shared" si="38"/>
        <v>184336223751315.44</v>
      </c>
      <c r="U58" s="13">
        <f t="shared" ref="U58:AD59" si="39">INDEX(Table4_22,MATCH($H58,Table4_A_22,0),MATCH(U$55,Table4_1_22,0))*Percent_urban*quadrillion</f>
        <v>183886589492430.97</v>
      </c>
      <c r="V58" s="13">
        <f t="shared" si="39"/>
        <v>183297105156642.09</v>
      </c>
      <c r="W58" s="13">
        <f t="shared" si="39"/>
        <v>182627938800291.44</v>
      </c>
      <c r="X58" s="13">
        <f t="shared" si="39"/>
        <v>181974220998947.63</v>
      </c>
      <c r="Y58" s="13">
        <f t="shared" si="39"/>
        <v>181407502954747.84</v>
      </c>
      <c r="Z58" s="13">
        <f t="shared" si="39"/>
        <v>180964373350603.09</v>
      </c>
      <c r="AA58" s="13">
        <f t="shared" si="39"/>
        <v>180593608030437.94</v>
      </c>
      <c r="AB58" s="13">
        <f t="shared" si="39"/>
        <v>180247235165546.81</v>
      </c>
      <c r="AC58" s="13">
        <f t="shared" si="39"/>
        <v>179917937019347.53</v>
      </c>
      <c r="AD58" s="13">
        <f t="shared" si="39"/>
        <v>179591078118675.63</v>
      </c>
      <c r="AE58" s="13">
        <f t="shared" ref="AE58:AN59" si="40">INDEX(Table4_22,MATCH($H58,Table4_A_22,0),MATCH(AE$55,Table4_1_22,0))*Percent_urban*quadrillion</f>
        <v>179269910790901</v>
      </c>
      <c r="AF58" s="13">
        <f t="shared" si="40"/>
        <v>178956061199708.59</v>
      </c>
      <c r="AG58" s="13">
        <f t="shared" si="40"/>
        <v>178708884319598.44</v>
      </c>
      <c r="AH58" s="13">
        <f t="shared" si="40"/>
        <v>178459268193961</v>
      </c>
      <c r="AI58" s="13">
        <f t="shared" si="40"/>
        <v>178212091313850.84</v>
      </c>
      <c r="AJ58" s="13">
        <f t="shared" si="40"/>
        <v>177954344369788.72</v>
      </c>
      <c r="AK58" s="13">
        <f t="shared" si="40"/>
        <v>177685214279932</v>
      </c>
      <c r="AL58" s="13">
        <f t="shared" si="40"/>
        <v>177422588844815.03</v>
      </c>
      <c r="AM58" s="13">
        <f t="shared" si="40"/>
        <v>177125813972314.41</v>
      </c>
      <c r="AN58" s="13">
        <f t="shared" si="40"/>
        <v>176817655954019.25</v>
      </c>
    </row>
    <row r="59" spans="6:40" x14ac:dyDescent="0.25">
      <c r="H59" s="8" t="s">
        <v>327</v>
      </c>
      <c r="I59" s="1" t="s">
        <v>79</v>
      </c>
      <c r="J59" s="13"/>
      <c r="K59" s="13">
        <f t="shared" si="36"/>
        <v>6354234598882.8633</v>
      </c>
      <c r="L59" s="13">
        <f t="shared" si="37"/>
        <v>6123319355622.1162</v>
      </c>
      <c r="M59" s="13">
        <f t="shared" si="37"/>
        <v>5989973933457.46</v>
      </c>
      <c r="N59" s="13">
        <f t="shared" si="37"/>
        <v>5950946005019.0234</v>
      </c>
      <c r="O59" s="13">
        <f t="shared" si="38"/>
        <v>5974525378450.5791</v>
      </c>
      <c r="P59" s="13">
        <f t="shared" si="38"/>
        <v>5982656196875.2529</v>
      </c>
      <c r="Q59" s="13">
        <f t="shared" si="38"/>
        <v>5984282360560.1875</v>
      </c>
      <c r="R59" s="13">
        <f t="shared" si="38"/>
        <v>5979403869505.3828</v>
      </c>
      <c r="S59" s="13">
        <f t="shared" si="38"/>
        <v>5967207641868.3711</v>
      </c>
      <c r="T59" s="13">
        <f t="shared" si="38"/>
        <v>5950132923176.5557</v>
      </c>
      <c r="U59" s="13">
        <f t="shared" si="39"/>
        <v>5928992795272.4023</v>
      </c>
      <c r="V59" s="13">
        <f t="shared" si="39"/>
        <v>5910291912895.6533</v>
      </c>
      <c r="W59" s="13">
        <f t="shared" si="39"/>
        <v>5889151784991.5</v>
      </c>
      <c r="X59" s="13">
        <f t="shared" si="39"/>
        <v>5869637820772.2813</v>
      </c>
      <c r="Y59" s="13">
        <f t="shared" si="39"/>
        <v>5852563102080.4668</v>
      </c>
      <c r="Z59" s="13">
        <f t="shared" si="39"/>
        <v>5835488383388.6504</v>
      </c>
      <c r="AA59" s="13">
        <f t="shared" si="39"/>
        <v>5813535173642.0303</v>
      </c>
      <c r="AB59" s="13">
        <f t="shared" si="39"/>
        <v>5794021209422.8125</v>
      </c>
      <c r="AC59" s="13">
        <f t="shared" si="39"/>
        <v>5778572654415.9307</v>
      </c>
      <c r="AD59" s="13">
        <f t="shared" si="39"/>
        <v>5775320327046.0615</v>
      </c>
      <c r="AE59" s="13">
        <f t="shared" si="40"/>
        <v>5771254917833.7246</v>
      </c>
      <c r="AF59" s="13">
        <f t="shared" si="40"/>
        <v>5760684853881.6484</v>
      </c>
      <c r="AG59" s="13">
        <f t="shared" si="40"/>
        <v>5746862462559.7012</v>
      </c>
      <c r="AH59" s="13">
        <f t="shared" si="40"/>
        <v>5733853153080.2236</v>
      </c>
      <c r="AI59" s="13">
        <f t="shared" si="40"/>
        <v>5717591516230.875</v>
      </c>
      <c r="AJ59" s="13">
        <f t="shared" si="40"/>
        <v>5701329879381.5264</v>
      </c>
      <c r="AK59" s="13">
        <f t="shared" si="40"/>
        <v>5688320569902.0479</v>
      </c>
      <c r="AL59" s="13">
        <f t="shared" si="40"/>
        <v>5675311260422.5693</v>
      </c>
      <c r="AM59" s="13">
        <f t="shared" si="40"/>
        <v>5661488869100.6221</v>
      </c>
      <c r="AN59" s="13">
        <f t="shared" si="40"/>
        <v>5649292641463.6113</v>
      </c>
    </row>
    <row r="60" spans="6:40" x14ac:dyDescent="0.25">
      <c r="I60" s="1" t="s">
        <v>81</v>
      </c>
      <c r="J60" s="7"/>
      <c r="K60" s="7">
        <v>0</v>
      </c>
      <c r="L60" s="7">
        <v>0</v>
      </c>
      <c r="M60" s="7">
        <v>0</v>
      </c>
      <c r="N60" s="7">
        <v>0</v>
      </c>
      <c r="O60" s="7">
        <v>0</v>
      </c>
      <c r="P60" s="7">
        <v>0</v>
      </c>
      <c r="Q60" s="7">
        <v>0</v>
      </c>
      <c r="R60" s="7">
        <v>0</v>
      </c>
      <c r="S60" s="7">
        <v>0</v>
      </c>
      <c r="T60" s="7">
        <v>0</v>
      </c>
      <c r="U60" s="7">
        <v>0</v>
      </c>
      <c r="V60" s="7">
        <v>0</v>
      </c>
      <c r="W60" s="7">
        <v>0</v>
      </c>
      <c r="X60" s="7">
        <v>0</v>
      </c>
      <c r="Y60" s="7">
        <v>0</v>
      </c>
      <c r="Z60" s="7">
        <v>0</v>
      </c>
      <c r="AA60" s="7">
        <v>0</v>
      </c>
      <c r="AB60" s="7">
        <v>0</v>
      </c>
      <c r="AC60" s="7">
        <v>0</v>
      </c>
      <c r="AD60" s="7">
        <v>0</v>
      </c>
      <c r="AE60" s="7">
        <v>0</v>
      </c>
      <c r="AF60" s="7">
        <v>0</v>
      </c>
      <c r="AG60" s="7">
        <v>0</v>
      </c>
      <c r="AH60" s="7">
        <v>0</v>
      </c>
      <c r="AI60" s="7">
        <v>0</v>
      </c>
      <c r="AJ60" s="7">
        <v>0</v>
      </c>
      <c r="AK60" s="7">
        <v>0</v>
      </c>
      <c r="AL60" s="7">
        <v>0</v>
      </c>
      <c r="AM60" s="7">
        <v>0</v>
      </c>
      <c r="AN60" s="7">
        <v>0</v>
      </c>
    </row>
    <row r="61" spans="6:40" x14ac:dyDescent="0.25">
      <c r="I61" s="1" t="s">
        <v>160</v>
      </c>
      <c r="J61" s="7"/>
      <c r="K61" s="7">
        <v>0</v>
      </c>
      <c r="L61" s="7">
        <v>0</v>
      </c>
      <c r="M61" s="7">
        <v>0</v>
      </c>
      <c r="N61" s="7">
        <v>0</v>
      </c>
      <c r="O61" s="7">
        <v>0</v>
      </c>
      <c r="P61" s="7">
        <v>0</v>
      </c>
      <c r="Q61" s="7">
        <v>0</v>
      </c>
      <c r="R61" s="7">
        <v>0</v>
      </c>
      <c r="S61" s="7">
        <v>0</v>
      </c>
      <c r="T61" s="7">
        <v>0</v>
      </c>
      <c r="U61" s="7">
        <v>0</v>
      </c>
      <c r="V61" s="7">
        <v>0</v>
      </c>
      <c r="W61" s="7">
        <v>0</v>
      </c>
      <c r="X61" s="7">
        <v>0</v>
      </c>
      <c r="Y61" s="7">
        <v>0</v>
      </c>
      <c r="Z61" s="7">
        <v>0</v>
      </c>
      <c r="AA61" s="7">
        <v>0</v>
      </c>
      <c r="AB61" s="7">
        <v>0</v>
      </c>
      <c r="AC61" s="7">
        <v>0</v>
      </c>
      <c r="AD61" s="7">
        <v>0</v>
      </c>
      <c r="AE61" s="7">
        <v>0</v>
      </c>
      <c r="AF61" s="7">
        <v>0</v>
      </c>
      <c r="AG61" s="7">
        <v>0</v>
      </c>
      <c r="AH61" s="7">
        <v>0</v>
      </c>
      <c r="AI61" s="7">
        <v>0</v>
      </c>
      <c r="AJ61" s="7">
        <v>0</v>
      </c>
      <c r="AK61" s="7">
        <v>0</v>
      </c>
      <c r="AL61" s="7">
        <v>0</v>
      </c>
      <c r="AM61" s="7">
        <v>0</v>
      </c>
      <c r="AN61" s="7">
        <v>0</v>
      </c>
    </row>
    <row r="62" spans="6:40" x14ac:dyDescent="0.25">
      <c r="I62" s="1" t="s">
        <v>268</v>
      </c>
      <c r="J62" s="7"/>
      <c r="K62" s="7">
        <v>0</v>
      </c>
      <c r="L62" s="7">
        <v>0</v>
      </c>
      <c r="M62" s="7">
        <v>0</v>
      </c>
      <c r="N62" s="7">
        <v>0</v>
      </c>
      <c r="O62" s="7">
        <v>0</v>
      </c>
      <c r="P62" s="7">
        <v>0</v>
      </c>
      <c r="Q62" s="7">
        <v>0</v>
      </c>
      <c r="R62" s="7">
        <v>0</v>
      </c>
      <c r="S62" s="7">
        <v>0</v>
      </c>
      <c r="T62" s="7">
        <v>0</v>
      </c>
      <c r="U62" s="7">
        <v>0</v>
      </c>
      <c r="V62" s="7">
        <v>0</v>
      </c>
      <c r="W62" s="7">
        <v>0</v>
      </c>
      <c r="X62" s="7">
        <v>0</v>
      </c>
      <c r="Y62" s="7">
        <v>0</v>
      </c>
      <c r="Z62" s="7">
        <v>0</v>
      </c>
      <c r="AA62" s="7">
        <v>0</v>
      </c>
      <c r="AB62" s="7">
        <v>0</v>
      </c>
      <c r="AC62" s="7">
        <v>0</v>
      </c>
      <c r="AD62" s="7">
        <v>0</v>
      </c>
      <c r="AE62" s="7">
        <v>0</v>
      </c>
      <c r="AF62" s="7">
        <v>0</v>
      </c>
      <c r="AG62" s="7">
        <v>0</v>
      </c>
      <c r="AH62" s="7">
        <v>0</v>
      </c>
      <c r="AI62" s="7">
        <v>0</v>
      </c>
      <c r="AJ62" s="7">
        <v>0</v>
      </c>
      <c r="AK62" s="7">
        <v>0</v>
      </c>
      <c r="AL62" s="7">
        <v>0</v>
      </c>
      <c r="AM62" s="7">
        <v>0</v>
      </c>
      <c r="AN62" s="7">
        <v>0</v>
      </c>
    </row>
    <row r="63" spans="6:40" x14ac:dyDescent="0.25">
      <c r="I63" s="1" t="s">
        <v>269</v>
      </c>
      <c r="J63" s="7"/>
      <c r="K63" s="7">
        <v>0</v>
      </c>
      <c r="L63" s="7">
        <v>0</v>
      </c>
      <c r="M63" s="7">
        <v>0</v>
      </c>
      <c r="N63" s="7">
        <v>0</v>
      </c>
      <c r="O63" s="7">
        <v>0</v>
      </c>
      <c r="P63" s="7">
        <v>0</v>
      </c>
      <c r="Q63" s="7">
        <v>0</v>
      </c>
      <c r="R63" s="7">
        <v>0</v>
      </c>
      <c r="S63" s="7">
        <v>0</v>
      </c>
      <c r="T63" s="7">
        <v>0</v>
      </c>
      <c r="U63" s="7">
        <v>0</v>
      </c>
      <c r="V63" s="7">
        <v>0</v>
      </c>
      <c r="W63" s="7">
        <v>0</v>
      </c>
      <c r="X63" s="7">
        <v>0</v>
      </c>
      <c r="Y63" s="7">
        <v>0</v>
      </c>
      <c r="Z63" s="7">
        <v>0</v>
      </c>
      <c r="AA63" s="7">
        <v>0</v>
      </c>
      <c r="AB63" s="7">
        <v>0</v>
      </c>
      <c r="AC63" s="7">
        <v>0</v>
      </c>
      <c r="AD63" s="7">
        <v>0</v>
      </c>
      <c r="AE63" s="7">
        <v>0</v>
      </c>
      <c r="AF63" s="7">
        <v>0</v>
      </c>
      <c r="AG63" s="7">
        <v>0</v>
      </c>
      <c r="AH63" s="7">
        <v>0</v>
      </c>
      <c r="AI63" s="7">
        <v>0</v>
      </c>
      <c r="AJ63" s="7">
        <v>0</v>
      </c>
      <c r="AK63" s="7">
        <v>0</v>
      </c>
      <c r="AL63" s="7">
        <v>0</v>
      </c>
      <c r="AM63" s="7">
        <v>0</v>
      </c>
      <c r="AN63" s="7">
        <v>0</v>
      </c>
    </row>
    <row r="64" spans="6:40" x14ac:dyDescent="0.25">
      <c r="H64" s="8" t="s">
        <v>332</v>
      </c>
      <c r="I64" s="1" t="s">
        <v>270</v>
      </c>
      <c r="J64" s="13"/>
      <c r="K64" s="13">
        <f t="shared" ref="K64" si="41">INDEX(Table4,MATCH($H64,Table4_A,0),MATCH(K$55,Table4_1,0))*Percent_urban*quadrillion</f>
        <v>59614347607868.523</v>
      </c>
      <c r="L64" s="13">
        <f t="shared" ref="L64:N64" si="42">INDEX(Table4_22,MATCH($H64,Table4_A_22,0),MATCH(L$55,Table4_1_22,0))*Percent_urban*quadrillion</f>
        <v>59794038695053.828</v>
      </c>
      <c r="M64" s="13">
        <f t="shared" si="42"/>
        <v>59923318708006.148</v>
      </c>
      <c r="N64" s="13">
        <f t="shared" si="42"/>
        <v>60468896624301.789</v>
      </c>
      <c r="O64" s="13">
        <f t="shared" ref="O64:AN64" si="43">INDEX(Table4_22,MATCH($H64,Table4_A_22,0),MATCH(O$55,Table4_1_22,0))*Percent_urban*quadrillion</f>
        <v>61531594592406.695</v>
      </c>
      <c r="P64" s="13">
        <f t="shared" si="43"/>
        <v>62885375860114.945</v>
      </c>
      <c r="Q64" s="13">
        <f t="shared" si="43"/>
        <v>64388764186837.203</v>
      </c>
      <c r="R64" s="13">
        <f t="shared" si="43"/>
        <v>65910853395936.203</v>
      </c>
      <c r="S64" s="13">
        <f t="shared" si="43"/>
        <v>67411802477131.047</v>
      </c>
      <c r="T64" s="13">
        <f t="shared" si="43"/>
        <v>68890798348579.281</v>
      </c>
      <c r="U64" s="13">
        <f t="shared" si="43"/>
        <v>70344588682911.016</v>
      </c>
      <c r="V64" s="13">
        <f t="shared" si="43"/>
        <v>71753659515907.063</v>
      </c>
      <c r="W64" s="13">
        <f t="shared" si="43"/>
        <v>73120450093094.781</v>
      </c>
      <c r="X64" s="13">
        <f t="shared" si="43"/>
        <v>74464474378693.422</v>
      </c>
      <c r="Y64" s="13">
        <f t="shared" si="43"/>
        <v>75832891119566.094</v>
      </c>
      <c r="Z64" s="13">
        <f t="shared" si="43"/>
        <v>77235457297822.391</v>
      </c>
      <c r="AA64" s="13">
        <f t="shared" si="43"/>
        <v>78647780458188.281</v>
      </c>
      <c r="AB64" s="13">
        <f t="shared" si="43"/>
        <v>80086935319355.625</v>
      </c>
      <c r="AC64" s="13">
        <f t="shared" si="43"/>
        <v>81558613454221.641</v>
      </c>
      <c r="AD64" s="13">
        <f t="shared" si="43"/>
        <v>83107534364122.063</v>
      </c>
      <c r="AE64" s="13">
        <f t="shared" si="43"/>
        <v>84709305593782.875</v>
      </c>
      <c r="AF64" s="13">
        <f t="shared" si="43"/>
        <v>86320833805553.297</v>
      </c>
      <c r="AG64" s="13">
        <f t="shared" si="43"/>
        <v>87946184408645.672</v>
      </c>
      <c r="AH64" s="13">
        <f t="shared" si="43"/>
        <v>89573974257265.438</v>
      </c>
      <c r="AI64" s="13">
        <f t="shared" si="43"/>
        <v>91202577187727.672</v>
      </c>
      <c r="AJ64" s="13">
        <f t="shared" si="43"/>
        <v>92823049299765.234</v>
      </c>
      <c r="AK64" s="13">
        <f t="shared" si="43"/>
        <v>94445960657330.203</v>
      </c>
      <c r="AL64" s="13">
        <f t="shared" si="43"/>
        <v>96067245851210.219</v>
      </c>
      <c r="AM64" s="13">
        <f t="shared" si="43"/>
        <v>97681213308508.047</v>
      </c>
      <c r="AN64" s="13">
        <f t="shared" si="43"/>
        <v>99299246175018.203</v>
      </c>
    </row>
    <row r="65" spans="8:40" x14ac:dyDescent="0.25">
      <c r="I65" s="1" t="s">
        <v>271</v>
      </c>
      <c r="J65" s="7"/>
      <c r="K65" s="7">
        <v>0</v>
      </c>
      <c r="L65" s="7">
        <v>0</v>
      </c>
      <c r="M65" s="7">
        <v>0</v>
      </c>
      <c r="N65" s="7">
        <v>0</v>
      </c>
      <c r="O65" s="7">
        <v>0</v>
      </c>
      <c r="P65" s="7">
        <v>0</v>
      </c>
      <c r="Q65" s="7">
        <v>0</v>
      </c>
      <c r="R65" s="7">
        <v>0</v>
      </c>
      <c r="S65" s="7">
        <v>0</v>
      </c>
      <c r="T65" s="7">
        <v>0</v>
      </c>
      <c r="U65" s="7">
        <v>0</v>
      </c>
      <c r="V65" s="7">
        <v>0</v>
      </c>
      <c r="W65" s="7">
        <v>0</v>
      </c>
      <c r="X65" s="7">
        <v>0</v>
      </c>
      <c r="Y65" s="7">
        <v>0</v>
      </c>
      <c r="Z65" s="7">
        <v>0</v>
      </c>
      <c r="AA65" s="7">
        <v>0</v>
      </c>
      <c r="AB65" s="7">
        <v>0</v>
      </c>
      <c r="AC65" s="7">
        <v>0</v>
      </c>
      <c r="AD65" s="7">
        <v>0</v>
      </c>
      <c r="AE65" s="7">
        <v>0</v>
      </c>
      <c r="AF65" s="7">
        <v>0</v>
      </c>
      <c r="AG65" s="7">
        <v>0</v>
      </c>
      <c r="AH65" s="7">
        <v>0</v>
      </c>
      <c r="AI65" s="7">
        <v>0</v>
      </c>
      <c r="AJ65" s="7">
        <v>0</v>
      </c>
      <c r="AK65" s="7">
        <v>0</v>
      </c>
      <c r="AL65" s="7">
        <v>0</v>
      </c>
      <c r="AM65" s="7">
        <v>0</v>
      </c>
      <c r="AN65" s="7">
        <v>0</v>
      </c>
    </row>
    <row r="67" spans="8:40" x14ac:dyDescent="0.25">
      <c r="H67" s="1" t="s">
        <v>283</v>
      </c>
    </row>
    <row r="68" spans="8:40" x14ac:dyDescent="0.25">
      <c r="I68" s="1" t="s">
        <v>75</v>
      </c>
      <c r="J68" s="1"/>
      <c r="K68" s="1">
        <v>2021</v>
      </c>
      <c r="L68" s="1">
        <v>2022</v>
      </c>
      <c r="M68" s="1">
        <v>2023</v>
      </c>
      <c r="N68" s="1">
        <v>2024</v>
      </c>
      <c r="O68" s="1">
        <v>2025</v>
      </c>
      <c r="P68" s="1">
        <v>2026</v>
      </c>
      <c r="Q68" s="1">
        <v>2027</v>
      </c>
      <c r="R68" s="1">
        <v>2028</v>
      </c>
      <c r="S68" s="1">
        <v>2029</v>
      </c>
      <c r="T68" s="1">
        <v>2030</v>
      </c>
      <c r="U68" s="1">
        <v>2031</v>
      </c>
      <c r="V68" s="1">
        <v>2032</v>
      </c>
      <c r="W68" s="1">
        <v>2033</v>
      </c>
      <c r="X68" s="1">
        <v>2034</v>
      </c>
      <c r="Y68" s="1">
        <v>2035</v>
      </c>
      <c r="Z68" s="1">
        <v>2036</v>
      </c>
      <c r="AA68" s="1">
        <v>2037</v>
      </c>
      <c r="AB68" s="1">
        <v>2038</v>
      </c>
      <c r="AC68" s="1">
        <v>2039</v>
      </c>
      <c r="AD68" s="1">
        <v>2040</v>
      </c>
      <c r="AE68" s="1">
        <v>2041</v>
      </c>
      <c r="AF68" s="1">
        <v>2042</v>
      </c>
      <c r="AG68" s="1">
        <v>2043</v>
      </c>
      <c r="AH68" s="1">
        <v>2044</v>
      </c>
      <c r="AI68" s="1">
        <v>2045</v>
      </c>
      <c r="AJ68" s="1">
        <v>2046</v>
      </c>
      <c r="AK68" s="1">
        <v>2047</v>
      </c>
      <c r="AL68" s="1">
        <v>2048</v>
      </c>
      <c r="AM68" s="1">
        <v>2049</v>
      </c>
      <c r="AN68" s="1">
        <v>2050</v>
      </c>
    </row>
    <row r="69" spans="8:40" x14ac:dyDescent="0.25">
      <c r="H69" s="8" t="s">
        <v>303</v>
      </c>
      <c r="I69" s="1" t="s">
        <v>76</v>
      </c>
      <c r="J69" s="13"/>
      <c r="K69" s="13">
        <f t="shared" ref="K69" si="44">INDEX(Table4,MATCH($H69,Table4_A,0),MATCH(K$68,Table4_1,0))*Percent_rural*quadrillion</f>
        <v>131641972314417.55</v>
      </c>
      <c r="L69" s="13">
        <f t="shared" ref="L69:N69" si="45">INDEX(Table4_22,MATCH($H69,Table4_A_22,0),MATCH(L$68,Table4_1_22,0))*Percent_rural*quadrillion</f>
        <v>139360009957095.44</v>
      </c>
      <c r="M69" s="13">
        <f t="shared" si="45"/>
        <v>139044679025337.95</v>
      </c>
      <c r="N69" s="13">
        <f t="shared" si="45"/>
        <v>122160735691734.8</v>
      </c>
      <c r="O69" s="13">
        <f t="shared" ref="O69:AN69" si="46">INDEX(Table4_22,MATCH($H69,Table4_A_22,0),MATCH(O$68,Table4_1_22,0))*Percent_rural*quadrillion</f>
        <v>120931748805958.06</v>
      </c>
      <c r="P69" s="13">
        <f t="shared" si="46"/>
        <v>119948185461021.63</v>
      </c>
      <c r="Q69" s="13">
        <f t="shared" si="46"/>
        <v>119099763943981.2</v>
      </c>
      <c r="R69" s="13">
        <f t="shared" si="46"/>
        <v>118133397069537.75</v>
      </c>
      <c r="S69" s="13">
        <f t="shared" si="46"/>
        <v>116892260503521.41</v>
      </c>
      <c r="T69" s="13">
        <f t="shared" si="46"/>
        <v>115556169513478.52</v>
      </c>
      <c r="U69" s="13">
        <f t="shared" si="46"/>
        <v>114243817129442.23</v>
      </c>
      <c r="V69" s="13">
        <f t="shared" si="46"/>
        <v>112957259451145.47</v>
      </c>
      <c r="W69" s="13">
        <f t="shared" si="46"/>
        <v>111671075609163.75</v>
      </c>
      <c r="X69" s="13">
        <f t="shared" si="46"/>
        <v>110337601473326.31</v>
      </c>
      <c r="Y69" s="13">
        <f t="shared" si="46"/>
        <v>109110109932809.84</v>
      </c>
      <c r="Z69" s="13">
        <f t="shared" si="46"/>
        <v>107934207803772.36</v>
      </c>
      <c r="AA69" s="13">
        <f t="shared" si="46"/>
        <v>106724473488221.48</v>
      </c>
      <c r="AB69" s="13">
        <f t="shared" si="46"/>
        <v>105361466283493.88</v>
      </c>
      <c r="AC69" s="13">
        <f t="shared" si="46"/>
        <v>103901635473164.42</v>
      </c>
      <c r="AD69" s="13">
        <f t="shared" si="46"/>
        <v>102483861248279.78</v>
      </c>
      <c r="AE69" s="13">
        <f t="shared" si="46"/>
        <v>101168518173722.98</v>
      </c>
      <c r="AF69" s="13">
        <f t="shared" si="46"/>
        <v>99949064113980.406</v>
      </c>
      <c r="AG69" s="13">
        <f t="shared" si="46"/>
        <v>98805872662511.125</v>
      </c>
      <c r="AH69" s="13">
        <f t="shared" si="46"/>
        <v>97658008257103.531</v>
      </c>
      <c r="AI69" s="13">
        <f t="shared" si="46"/>
        <v>96569023071318.719</v>
      </c>
      <c r="AJ69" s="13">
        <f t="shared" si="46"/>
        <v>95458355379260.109</v>
      </c>
      <c r="AK69" s="13">
        <f t="shared" si="46"/>
        <v>94376099247146.438</v>
      </c>
      <c r="AL69" s="13">
        <f t="shared" si="46"/>
        <v>93290104751882.125</v>
      </c>
      <c r="AM69" s="13">
        <f t="shared" si="46"/>
        <v>92238690115761.344</v>
      </c>
      <c r="AN69" s="13">
        <f t="shared" si="46"/>
        <v>91174938881243.422</v>
      </c>
    </row>
    <row r="70" spans="8:40" x14ac:dyDescent="0.25">
      <c r="I70" s="1" t="s">
        <v>77</v>
      </c>
      <c r="J70" s="7"/>
      <c r="K70" s="7">
        <v>0</v>
      </c>
      <c r="L70" s="7">
        <v>0</v>
      </c>
      <c r="M70" s="7">
        <v>0</v>
      </c>
      <c r="N70" s="7">
        <v>0</v>
      </c>
      <c r="O70" s="7">
        <v>0</v>
      </c>
      <c r="P70" s="7">
        <v>0</v>
      </c>
      <c r="Q70" s="7">
        <v>0</v>
      </c>
      <c r="R70" s="7">
        <v>0</v>
      </c>
      <c r="S70" s="7">
        <v>0</v>
      </c>
      <c r="T70" s="7">
        <v>0</v>
      </c>
      <c r="U70" s="7">
        <v>0</v>
      </c>
      <c r="V70" s="7">
        <v>0</v>
      </c>
      <c r="W70" s="7">
        <v>0</v>
      </c>
      <c r="X70" s="7">
        <v>0</v>
      </c>
      <c r="Y70" s="7">
        <v>0</v>
      </c>
      <c r="Z70" s="7">
        <v>0</v>
      </c>
      <c r="AA70" s="7">
        <v>0</v>
      </c>
      <c r="AB70" s="7">
        <v>0</v>
      </c>
      <c r="AC70" s="7">
        <v>0</v>
      </c>
      <c r="AD70" s="7">
        <v>0</v>
      </c>
      <c r="AE70" s="7">
        <v>0</v>
      </c>
      <c r="AF70" s="7">
        <v>0</v>
      </c>
      <c r="AG70" s="7">
        <v>0</v>
      </c>
      <c r="AH70" s="7">
        <v>0</v>
      </c>
      <c r="AI70" s="7">
        <v>0</v>
      </c>
      <c r="AJ70" s="7">
        <v>0</v>
      </c>
      <c r="AK70" s="7">
        <v>0</v>
      </c>
      <c r="AL70" s="7">
        <v>0</v>
      </c>
      <c r="AM70" s="7">
        <v>0</v>
      </c>
      <c r="AN70" s="7">
        <v>0</v>
      </c>
    </row>
    <row r="71" spans="8:40" x14ac:dyDescent="0.25">
      <c r="H71" s="8" t="s">
        <v>318</v>
      </c>
      <c r="I71" s="1" t="s">
        <v>78</v>
      </c>
      <c r="J71" s="13"/>
      <c r="K71" s="13">
        <f t="shared" ref="K71:K72" si="47">INDEX(Table4,MATCH($H71,Table4_A,0),MATCH(K$68,Table4_1,0))*Percent_rural*quadrillion</f>
        <v>669654673439650.38</v>
      </c>
      <c r="L71" s="13">
        <f t="shared" ref="L71:N72" si="48">INDEX(Table4_22,MATCH($H71,Table4_A_22,0),MATCH(L$68,Table4_1_22,0))*Percent_rural*quadrillion</f>
        <v>698498388164818.25</v>
      </c>
      <c r="M71" s="13">
        <f t="shared" si="48"/>
        <v>708866738363150.63</v>
      </c>
      <c r="N71" s="13">
        <f t="shared" si="48"/>
        <v>651199869910143.38</v>
      </c>
      <c r="O71" s="13">
        <f t="shared" ref="O71:T72" si="49">INDEX(Table4_22,MATCH($H71,Table4_A_22,0),MATCH(O$68,Table4_1_22,0))*Percent_rural*quadrillion</f>
        <v>649011432121751.88</v>
      </c>
      <c r="P71" s="13">
        <f t="shared" si="49"/>
        <v>647483936938395.63</v>
      </c>
      <c r="Q71" s="13">
        <f t="shared" si="49"/>
        <v>645637746296446.25</v>
      </c>
      <c r="R71" s="13">
        <f t="shared" si="49"/>
        <v>642971358779244</v>
      </c>
      <c r="S71" s="13">
        <f t="shared" si="49"/>
        <v>639035236217922.75</v>
      </c>
      <c r="T71" s="13">
        <f t="shared" si="49"/>
        <v>634730697968104.88</v>
      </c>
      <c r="U71" s="13">
        <f t="shared" ref="U71:AD72" si="50">INDEX(Table4_22,MATCH($H71,Table4_A_22,0),MATCH(U$68,Table4_1_22,0))*Percent_rural*quadrillion</f>
        <v>629971387841010.25</v>
      </c>
      <c r="V71" s="13">
        <f t="shared" si="50"/>
        <v>624847400388569.63</v>
      </c>
      <c r="W71" s="13">
        <f t="shared" si="50"/>
        <v>621159318222294.25</v>
      </c>
      <c r="X71" s="13">
        <f t="shared" si="50"/>
        <v>617003753744029.88</v>
      </c>
      <c r="Y71" s="13">
        <f t="shared" si="50"/>
        <v>613176230632235</v>
      </c>
      <c r="Z71" s="13">
        <f t="shared" si="50"/>
        <v>609849087428155</v>
      </c>
      <c r="AA71" s="13">
        <f t="shared" si="50"/>
        <v>606976342265036.88</v>
      </c>
      <c r="AB71" s="13">
        <f t="shared" si="50"/>
        <v>604283225451307.38</v>
      </c>
      <c r="AC71" s="13">
        <f t="shared" si="50"/>
        <v>601708240913138.5</v>
      </c>
      <c r="AD71" s="13">
        <f t="shared" si="50"/>
        <v>599419988828624.63</v>
      </c>
      <c r="AE71" s="13">
        <f t="shared" ref="AE71:AN72" si="51">INDEX(Table4_22,MATCH($H71,Table4_A_22,0),MATCH(AE$68,Table4_1_22,0))*Percent_rural*quadrillion</f>
        <v>597292112523273.63</v>
      </c>
      <c r="AF71" s="13">
        <f t="shared" si="51"/>
        <v>595167226908443.25</v>
      </c>
      <c r="AG71" s="13">
        <f t="shared" si="51"/>
        <v>593254493402412.38</v>
      </c>
      <c r="AH71" s="13">
        <f t="shared" si="51"/>
        <v>591367741520278.5</v>
      </c>
      <c r="AI71" s="13">
        <f t="shared" si="51"/>
        <v>589535569740144.13</v>
      </c>
      <c r="AJ71" s="13">
        <f t="shared" si="51"/>
        <v>587655359993523.88</v>
      </c>
      <c r="AK71" s="13">
        <f t="shared" si="51"/>
        <v>585666550797377</v>
      </c>
      <c r="AL71" s="13">
        <f t="shared" si="51"/>
        <v>583622413826600.88</v>
      </c>
      <c r="AM71" s="13">
        <f t="shared" si="51"/>
        <v>581385003480935.75</v>
      </c>
      <c r="AN71" s="13">
        <f t="shared" si="51"/>
        <v>579059741601230.5</v>
      </c>
    </row>
    <row r="72" spans="8:40" x14ac:dyDescent="0.25">
      <c r="H72" s="8" t="s">
        <v>325</v>
      </c>
      <c r="I72" s="1" t="s">
        <v>79</v>
      </c>
      <c r="J72" s="13"/>
      <c r="K72" s="13">
        <f t="shared" si="47"/>
        <v>68235968752529.742</v>
      </c>
      <c r="L72" s="13">
        <f t="shared" si="48"/>
        <v>71388343479316.766</v>
      </c>
      <c r="M72" s="13">
        <f t="shared" si="48"/>
        <v>71689281712944.219</v>
      </c>
      <c r="N72" s="13">
        <f t="shared" si="48"/>
        <v>61092704444264.555</v>
      </c>
      <c r="O72" s="13">
        <f t="shared" si="49"/>
        <v>60205777786772.445</v>
      </c>
      <c r="P72" s="13">
        <f t="shared" si="49"/>
        <v>59161652958795.43</v>
      </c>
      <c r="Q72" s="13">
        <f t="shared" si="49"/>
        <v>58080705253784.5</v>
      </c>
      <c r="R72" s="13">
        <f t="shared" si="49"/>
        <v>56963495426212.258</v>
      </c>
      <c r="S72" s="13">
        <f t="shared" si="49"/>
        <v>55808154294503.359</v>
      </c>
      <c r="T72" s="13">
        <f t="shared" si="49"/>
        <v>54662719825143.688</v>
      </c>
      <c r="U72" s="13">
        <f t="shared" si="50"/>
        <v>53521023718934.664</v>
      </c>
      <c r="V72" s="13">
        <f t="shared" si="50"/>
        <v>52432225451307.375</v>
      </c>
      <c r="W72" s="13">
        <f t="shared" si="50"/>
        <v>51432774062980.656</v>
      </c>
      <c r="X72" s="13">
        <f t="shared" si="50"/>
        <v>50421733748886.914</v>
      </c>
      <c r="Y72" s="13">
        <f t="shared" si="50"/>
        <v>49453871529183.195</v>
      </c>
      <c r="Z72" s="13">
        <f t="shared" si="50"/>
        <v>48511617097061.445</v>
      </c>
      <c r="AA72" s="13">
        <f t="shared" si="50"/>
        <v>47563007447583.578</v>
      </c>
      <c r="AB72" s="13">
        <f t="shared" si="50"/>
        <v>46666361045899.781</v>
      </c>
      <c r="AC72" s="13">
        <f t="shared" si="50"/>
        <v>45820182546749.773</v>
      </c>
      <c r="AD72" s="13">
        <f t="shared" si="50"/>
        <v>45113071156804.016</v>
      </c>
      <c r="AE72" s="13">
        <f t="shared" si="51"/>
        <v>44413249575002.023</v>
      </c>
      <c r="AF72" s="13">
        <f t="shared" si="51"/>
        <v>43656417955152.594</v>
      </c>
      <c r="AG72" s="13">
        <f t="shared" si="51"/>
        <v>42869118675625.352</v>
      </c>
      <c r="AH72" s="13">
        <f t="shared" si="51"/>
        <v>42089669958714.477</v>
      </c>
      <c r="AI72" s="13">
        <f t="shared" si="51"/>
        <v>41299940743139.32</v>
      </c>
      <c r="AJ72" s="13">
        <f t="shared" si="51"/>
        <v>40517875172022.984</v>
      </c>
      <c r="AK72" s="13">
        <f t="shared" si="51"/>
        <v>39751697644296.93</v>
      </c>
      <c r="AL72" s="13">
        <f t="shared" si="51"/>
        <v>38996174451550.227</v>
      </c>
      <c r="AM72" s="13">
        <f t="shared" si="51"/>
        <v>38241398931433.656</v>
      </c>
      <c r="AN72" s="13">
        <f t="shared" si="51"/>
        <v>37509427426536.063</v>
      </c>
    </row>
    <row r="73" spans="8:40" x14ac:dyDescent="0.25">
      <c r="I73" s="1" t="s">
        <v>81</v>
      </c>
      <c r="J73" s="7"/>
      <c r="K73" s="7">
        <v>0</v>
      </c>
      <c r="L73" s="7">
        <v>0</v>
      </c>
      <c r="M73" s="7">
        <v>0</v>
      </c>
      <c r="N73" s="7">
        <v>0</v>
      </c>
      <c r="O73" s="7">
        <v>0</v>
      </c>
      <c r="P73" s="7">
        <v>0</v>
      </c>
      <c r="Q73" s="7">
        <v>0</v>
      </c>
      <c r="R73" s="7">
        <v>0</v>
      </c>
      <c r="S73" s="7">
        <v>0</v>
      </c>
      <c r="T73" s="7">
        <v>0</v>
      </c>
      <c r="U73" s="7">
        <v>0</v>
      </c>
      <c r="V73" s="7">
        <v>0</v>
      </c>
      <c r="W73" s="7">
        <v>0</v>
      </c>
      <c r="X73" s="7">
        <v>0</v>
      </c>
      <c r="Y73" s="7">
        <v>0</v>
      </c>
      <c r="Z73" s="7">
        <v>0</v>
      </c>
      <c r="AA73" s="7">
        <v>0</v>
      </c>
      <c r="AB73" s="7">
        <v>0</v>
      </c>
      <c r="AC73" s="7">
        <v>0</v>
      </c>
      <c r="AD73" s="7">
        <v>0</v>
      </c>
      <c r="AE73" s="7">
        <v>0</v>
      </c>
      <c r="AF73" s="7">
        <v>0</v>
      </c>
      <c r="AG73" s="7">
        <v>0</v>
      </c>
      <c r="AH73" s="7">
        <v>0</v>
      </c>
      <c r="AI73" s="7">
        <v>0</v>
      </c>
      <c r="AJ73" s="7">
        <v>0</v>
      </c>
      <c r="AK73" s="7">
        <v>0</v>
      </c>
      <c r="AL73" s="7">
        <v>0</v>
      </c>
      <c r="AM73" s="7">
        <v>0</v>
      </c>
      <c r="AN73" s="7">
        <v>0</v>
      </c>
    </row>
    <row r="74" spans="8:40" x14ac:dyDescent="0.25">
      <c r="H74" s="8" t="s">
        <v>334</v>
      </c>
      <c r="I74" s="1" t="s">
        <v>160</v>
      </c>
      <c r="J74" s="13"/>
      <c r="K74" s="13">
        <f t="shared" ref="K74" si="52">INDEX(Table4,MATCH($H74,Table4_A,0),MATCH(K$68,Table4_1,0))*Percent_rural*quadrillion</f>
        <v>86684417064680.641</v>
      </c>
      <c r="L74" s="13">
        <f t="shared" ref="L74:N74" si="53">INDEX(Table4_22,MATCH($H74,Table4_A_22,0),MATCH(L$68,Table4_1_22,0))*Percent_rural*quadrillion</f>
        <v>100736176475350.11</v>
      </c>
      <c r="M74" s="13">
        <f t="shared" si="53"/>
        <v>107265414636120.78</v>
      </c>
      <c r="N74" s="13">
        <f t="shared" si="53"/>
        <v>96181167894438.594</v>
      </c>
      <c r="O74" s="13">
        <f t="shared" ref="O74:AN74" si="54">INDEX(Table4_22,MATCH($H74,Table4_A_22,0),MATCH(O$68,Table4_1_22,0))*Percent_rural*quadrillion</f>
        <v>92135885129118.422</v>
      </c>
      <c r="P74" s="13">
        <f t="shared" si="54"/>
        <v>89105194122885.125</v>
      </c>
      <c r="Q74" s="13">
        <f t="shared" si="54"/>
        <v>86522919776572.484</v>
      </c>
      <c r="R74" s="13">
        <f t="shared" si="54"/>
        <v>84310743382174.375</v>
      </c>
      <c r="S74" s="13">
        <f t="shared" si="54"/>
        <v>82525301141423.125</v>
      </c>
      <c r="T74" s="13">
        <f t="shared" si="54"/>
        <v>80952758682101.516</v>
      </c>
      <c r="U74" s="13">
        <f t="shared" si="54"/>
        <v>79627322027037.969</v>
      </c>
      <c r="V74" s="13">
        <f t="shared" si="54"/>
        <v>78164687444345.5</v>
      </c>
      <c r="W74" s="13">
        <f t="shared" si="54"/>
        <v>76959999919048</v>
      </c>
      <c r="X74" s="13">
        <f t="shared" si="54"/>
        <v>75626338865053.031</v>
      </c>
      <c r="Y74" s="13">
        <f t="shared" si="54"/>
        <v>74187069052052.141</v>
      </c>
      <c r="Z74" s="13">
        <f t="shared" si="54"/>
        <v>72764808791386.703</v>
      </c>
      <c r="AA74" s="13">
        <f t="shared" si="54"/>
        <v>71662365498259.516</v>
      </c>
      <c r="AB74" s="13">
        <f t="shared" si="54"/>
        <v>70524968509673.75</v>
      </c>
      <c r="AC74" s="13">
        <f t="shared" si="54"/>
        <v>69298785396260.016</v>
      </c>
      <c r="AD74" s="13">
        <f t="shared" si="54"/>
        <v>67580072937747.914</v>
      </c>
      <c r="AE74" s="13">
        <f t="shared" si="54"/>
        <v>66015007204727.594</v>
      </c>
      <c r="AF74" s="13">
        <f t="shared" si="54"/>
        <v>64812749615478.016</v>
      </c>
      <c r="AG74" s="13">
        <f t="shared" si="54"/>
        <v>63828625516068.969</v>
      </c>
      <c r="AH74" s="13">
        <f t="shared" si="54"/>
        <v>62932539868857.773</v>
      </c>
      <c r="AI74" s="13">
        <f t="shared" si="54"/>
        <v>62203932890795.75</v>
      </c>
      <c r="AJ74" s="13">
        <f t="shared" si="54"/>
        <v>61557196065733.016</v>
      </c>
      <c r="AK74" s="13">
        <f t="shared" si="54"/>
        <v>60825972233465.555</v>
      </c>
      <c r="AL74" s="13">
        <f t="shared" si="54"/>
        <v>60079421112280.414</v>
      </c>
      <c r="AM74" s="13">
        <f t="shared" si="54"/>
        <v>59345393507649.961</v>
      </c>
      <c r="AN74" s="13">
        <f t="shared" si="54"/>
        <v>58578655225451.305</v>
      </c>
    </row>
    <row r="75" spans="8:40" x14ac:dyDescent="0.25">
      <c r="I75" s="1" t="s">
        <v>268</v>
      </c>
      <c r="J75" s="7"/>
      <c r="K75" s="7">
        <v>0</v>
      </c>
      <c r="L75" s="7">
        <v>0</v>
      </c>
      <c r="M75" s="7">
        <v>0</v>
      </c>
      <c r="N75" s="7">
        <v>0</v>
      </c>
      <c r="O75" s="7">
        <v>0</v>
      </c>
      <c r="P75" s="7">
        <v>0</v>
      </c>
      <c r="Q75" s="7">
        <v>0</v>
      </c>
      <c r="R75" s="7">
        <v>0</v>
      </c>
      <c r="S75" s="7">
        <v>0</v>
      </c>
      <c r="T75" s="7">
        <v>0</v>
      </c>
      <c r="U75" s="7">
        <v>0</v>
      </c>
      <c r="V75" s="7">
        <v>0</v>
      </c>
      <c r="W75" s="7">
        <v>0</v>
      </c>
      <c r="X75" s="7">
        <v>0</v>
      </c>
      <c r="Y75" s="7">
        <v>0</v>
      </c>
      <c r="Z75" s="7">
        <v>0</v>
      </c>
      <c r="AA75" s="7">
        <v>0</v>
      </c>
      <c r="AB75" s="7">
        <v>0</v>
      </c>
      <c r="AC75" s="7">
        <v>0</v>
      </c>
      <c r="AD75" s="7">
        <v>0</v>
      </c>
      <c r="AE75" s="7">
        <v>0</v>
      </c>
      <c r="AF75" s="7">
        <v>0</v>
      </c>
      <c r="AG75" s="7">
        <v>0</v>
      </c>
      <c r="AH75" s="7">
        <v>0</v>
      </c>
      <c r="AI75" s="7">
        <v>0</v>
      </c>
      <c r="AJ75" s="7">
        <v>0</v>
      </c>
      <c r="AK75" s="7">
        <v>0</v>
      </c>
      <c r="AL75" s="7">
        <v>0</v>
      </c>
      <c r="AM75" s="7">
        <v>0</v>
      </c>
      <c r="AN75" s="7">
        <v>0</v>
      </c>
    </row>
    <row r="76" spans="8:40" x14ac:dyDescent="0.25">
      <c r="I76" s="1" t="s">
        <v>269</v>
      </c>
      <c r="J76" s="7"/>
      <c r="K76" s="7">
        <v>0</v>
      </c>
      <c r="L76" s="7">
        <v>0</v>
      </c>
      <c r="M76" s="7">
        <v>0</v>
      </c>
      <c r="N76" s="7">
        <v>0</v>
      </c>
      <c r="O76" s="7">
        <v>0</v>
      </c>
      <c r="P76" s="7">
        <v>0</v>
      </c>
      <c r="Q76" s="7">
        <v>0</v>
      </c>
      <c r="R76" s="7">
        <v>0</v>
      </c>
      <c r="S76" s="7">
        <v>0</v>
      </c>
      <c r="T76" s="7">
        <v>0</v>
      </c>
      <c r="U76" s="7">
        <v>0</v>
      </c>
      <c r="V76" s="7">
        <v>0</v>
      </c>
      <c r="W76" s="7">
        <v>0</v>
      </c>
      <c r="X76" s="7">
        <v>0</v>
      </c>
      <c r="Y76" s="7">
        <v>0</v>
      </c>
      <c r="Z76" s="7">
        <v>0</v>
      </c>
      <c r="AA76" s="7">
        <v>0</v>
      </c>
      <c r="AB76" s="7">
        <v>0</v>
      </c>
      <c r="AC76" s="7">
        <v>0</v>
      </c>
      <c r="AD76" s="7">
        <v>0</v>
      </c>
      <c r="AE76" s="7">
        <v>0</v>
      </c>
      <c r="AF76" s="7">
        <v>0</v>
      </c>
      <c r="AG76" s="7">
        <v>0</v>
      </c>
      <c r="AH76" s="7">
        <v>0</v>
      </c>
      <c r="AI76" s="7">
        <v>0</v>
      </c>
      <c r="AJ76" s="7">
        <v>0</v>
      </c>
      <c r="AK76" s="7">
        <v>0</v>
      </c>
      <c r="AL76" s="7">
        <v>0</v>
      </c>
      <c r="AM76" s="7">
        <v>0</v>
      </c>
      <c r="AN76" s="7">
        <v>0</v>
      </c>
    </row>
    <row r="77" spans="8:40" x14ac:dyDescent="0.25">
      <c r="H77" s="8" t="s">
        <v>329</v>
      </c>
      <c r="I77" s="1" t="s">
        <v>270</v>
      </c>
      <c r="J77" s="13"/>
      <c r="K77" s="13">
        <f t="shared" ref="K77" si="55">INDEX(Table4,MATCH($H77,Table4_A,0),MATCH(K$68,Table4_1,0))*Percent_rural*quadrillion</f>
        <v>60786906338541.242</v>
      </c>
      <c r="L77" s="13">
        <f t="shared" ref="L77:N77" si="56">INDEX(Table4_22,MATCH($H77,Table4_A_22,0),MATCH(L$68,Table4_1_22,0))*Percent_rural*quadrillion</f>
        <v>63625632396988.586</v>
      </c>
      <c r="M77" s="13">
        <f t="shared" si="56"/>
        <v>61490466283493.883</v>
      </c>
      <c r="N77" s="13">
        <f t="shared" si="56"/>
        <v>55327587711487.086</v>
      </c>
      <c r="O77" s="13">
        <f t="shared" ref="O77:AN77" si="57">INDEX(Table4_22,MATCH($H77,Table4_A_22,0),MATCH(O$68,Table4_1_22,0))*Percent_rural*quadrillion</f>
        <v>54206265684449.117</v>
      </c>
      <c r="P77" s="13">
        <f t="shared" si="57"/>
        <v>53309058528292.719</v>
      </c>
      <c r="Q77" s="13">
        <f t="shared" si="57"/>
        <v>52550170808710.43</v>
      </c>
      <c r="R77" s="13">
        <f t="shared" si="57"/>
        <v>51823806848538.813</v>
      </c>
      <c r="S77" s="13">
        <f t="shared" si="57"/>
        <v>51105293450983.563</v>
      </c>
      <c r="T77" s="13">
        <f t="shared" si="57"/>
        <v>50397995142880.266</v>
      </c>
      <c r="U77" s="13">
        <f t="shared" si="57"/>
        <v>49702472678701.531</v>
      </c>
      <c r="V77" s="13">
        <f t="shared" si="57"/>
        <v>49007137132680.32</v>
      </c>
      <c r="W77" s="13">
        <f t="shared" si="57"/>
        <v>48369746215494.203</v>
      </c>
      <c r="X77" s="13">
        <f t="shared" si="57"/>
        <v>47730299198575.25</v>
      </c>
      <c r="Y77" s="13">
        <f t="shared" si="57"/>
        <v>47131413421840.844</v>
      </c>
      <c r="Z77" s="13">
        <f t="shared" si="57"/>
        <v>46568976685825.305</v>
      </c>
      <c r="AA77" s="13">
        <f t="shared" si="57"/>
        <v>46033082328179.391</v>
      </c>
      <c r="AB77" s="13">
        <f t="shared" si="57"/>
        <v>45524664939690.766</v>
      </c>
      <c r="AC77" s="13">
        <f t="shared" si="57"/>
        <v>45041481502469.031</v>
      </c>
      <c r="AD77" s="13">
        <f t="shared" si="57"/>
        <v>44612130494616.688</v>
      </c>
      <c r="AE77" s="13">
        <f t="shared" si="57"/>
        <v>44224088399579.055</v>
      </c>
      <c r="AF77" s="13">
        <f t="shared" si="57"/>
        <v>43837354731644.133</v>
      </c>
      <c r="AG77" s="13">
        <f t="shared" si="57"/>
        <v>43455107099490</v>
      </c>
      <c r="AH77" s="13">
        <f t="shared" si="57"/>
        <v>43073046385493.406</v>
      </c>
      <c r="AI77" s="13">
        <f t="shared" si="57"/>
        <v>42695097870962.516</v>
      </c>
      <c r="AJ77" s="13">
        <f t="shared" si="57"/>
        <v>42317897029061.758</v>
      </c>
      <c r="AK77" s="13">
        <f t="shared" si="57"/>
        <v>41948733667934.914</v>
      </c>
      <c r="AL77" s="13">
        <f t="shared" si="57"/>
        <v>41583121751801.18</v>
      </c>
      <c r="AM77" s="13">
        <f t="shared" si="57"/>
        <v>41221061280660.57</v>
      </c>
      <c r="AN77" s="13">
        <f t="shared" si="57"/>
        <v>40866851372136.328</v>
      </c>
    </row>
    <row r="78" spans="8:40" x14ac:dyDescent="0.25">
      <c r="I78" s="1" t="s">
        <v>271</v>
      </c>
      <c r="J78" s="7"/>
      <c r="K78" s="7">
        <v>0</v>
      </c>
      <c r="L78" s="7">
        <v>0</v>
      </c>
      <c r="M78" s="7">
        <v>0</v>
      </c>
      <c r="N78" s="7">
        <v>0</v>
      </c>
      <c r="O78" s="7">
        <v>0</v>
      </c>
      <c r="P78" s="7">
        <v>0</v>
      </c>
      <c r="Q78" s="7">
        <v>0</v>
      </c>
      <c r="R78" s="7">
        <v>0</v>
      </c>
      <c r="S78" s="7">
        <v>0</v>
      </c>
      <c r="T78" s="7">
        <v>0</v>
      </c>
      <c r="U78" s="7">
        <v>0</v>
      </c>
      <c r="V78" s="7">
        <v>0</v>
      </c>
      <c r="W78" s="7">
        <v>0</v>
      </c>
      <c r="X78" s="7">
        <v>0</v>
      </c>
      <c r="Y78" s="7">
        <v>0</v>
      </c>
      <c r="Z78" s="7">
        <v>0</v>
      </c>
      <c r="AA78" s="7">
        <v>0</v>
      </c>
      <c r="AB78" s="7">
        <v>0</v>
      </c>
      <c r="AC78" s="7">
        <v>0</v>
      </c>
      <c r="AD78" s="7">
        <v>0</v>
      </c>
      <c r="AE78" s="7">
        <v>0</v>
      </c>
      <c r="AF78" s="7">
        <v>0</v>
      </c>
      <c r="AG78" s="7">
        <v>0</v>
      </c>
      <c r="AH78" s="7">
        <v>0</v>
      </c>
      <c r="AI78" s="7">
        <v>0</v>
      </c>
      <c r="AJ78" s="7">
        <v>0</v>
      </c>
      <c r="AK78" s="7">
        <v>0</v>
      </c>
      <c r="AL78" s="7">
        <v>0</v>
      </c>
      <c r="AM78" s="7">
        <v>0</v>
      </c>
      <c r="AN78" s="7">
        <v>0</v>
      </c>
    </row>
    <row r="80" spans="8:40" x14ac:dyDescent="0.25">
      <c r="H80" s="1" t="s">
        <v>284</v>
      </c>
    </row>
    <row r="81" spans="7:40" x14ac:dyDescent="0.25">
      <c r="I81" s="1" t="s">
        <v>75</v>
      </c>
      <c r="J81" s="1"/>
      <c r="K81" s="1">
        <v>2021</v>
      </c>
      <c r="L81" s="1">
        <v>2022</v>
      </c>
      <c r="M81" s="1">
        <v>2023</v>
      </c>
      <c r="N81" s="1">
        <v>2024</v>
      </c>
      <c r="O81" s="1">
        <v>2025</v>
      </c>
      <c r="P81" s="1">
        <v>2026</v>
      </c>
      <c r="Q81" s="1">
        <v>2027</v>
      </c>
      <c r="R81" s="1">
        <v>2028</v>
      </c>
      <c r="S81" s="1">
        <v>2029</v>
      </c>
      <c r="T81" s="1">
        <v>2030</v>
      </c>
      <c r="U81" s="1">
        <v>2031</v>
      </c>
      <c r="V81" s="1">
        <v>2032</v>
      </c>
      <c r="W81" s="1">
        <v>2033</v>
      </c>
      <c r="X81" s="1">
        <v>2034</v>
      </c>
      <c r="Y81" s="1">
        <v>2035</v>
      </c>
      <c r="Z81" s="1">
        <v>2036</v>
      </c>
      <c r="AA81" s="1">
        <v>2037</v>
      </c>
      <c r="AB81" s="1">
        <v>2038</v>
      </c>
      <c r="AC81" s="1">
        <v>2039</v>
      </c>
      <c r="AD81" s="1">
        <v>2040</v>
      </c>
      <c r="AE81" s="1">
        <v>2041</v>
      </c>
      <c r="AF81" s="1">
        <v>2042</v>
      </c>
      <c r="AG81" s="1">
        <v>2043</v>
      </c>
      <c r="AH81" s="1">
        <v>2044</v>
      </c>
      <c r="AI81" s="1">
        <v>2045</v>
      </c>
      <c r="AJ81" s="1">
        <v>2046</v>
      </c>
      <c r="AK81" s="1">
        <v>2047</v>
      </c>
      <c r="AL81" s="1">
        <v>2048</v>
      </c>
      <c r="AM81" s="1">
        <v>2049</v>
      </c>
      <c r="AN81" s="1">
        <v>2050</v>
      </c>
    </row>
    <row r="82" spans="7:40" x14ac:dyDescent="0.25">
      <c r="G82" s="8" t="s">
        <v>315</v>
      </c>
      <c r="H82" s="8" t="s">
        <v>304</v>
      </c>
      <c r="I82" s="1" t="s">
        <v>76</v>
      </c>
      <c r="J82" s="13"/>
      <c r="K82" s="13">
        <f t="shared" ref="K82" si="58">SUM(INDEX(Table4,MATCH($G82,Table4_A,0),MATCH(K$16,Table4_1,0)),INDEX(Table4,MATCH($H82,Table4_A,0),MATCH(K$16,Table4_1,0)))*Percent_rural*quadrillion</f>
        <v>165173594430502.69</v>
      </c>
      <c r="L82" s="13">
        <f t="shared" ref="L82:N82" si="59">SUM(INDEX(Table4_22,MATCH($G82,Table4_A_22,0),MATCH(L$16,Table4_1_22,0)),INDEX(Table4_22,MATCH($H82,Table4_A_22,0),MATCH(L$16,Table4_1_22,0)))*Percent_rural*quadrillion</f>
        <v>176198401198089.53</v>
      </c>
      <c r="M82" s="13">
        <f t="shared" si="59"/>
        <v>153788783291508.09</v>
      </c>
      <c r="N82" s="13">
        <f t="shared" si="59"/>
        <v>179947605601878.09</v>
      </c>
      <c r="O82" s="13">
        <f t="shared" ref="O82:AN82" si="60">SUM(INDEX(Table4_22,MATCH($G82,Table4_A_22,0),MATCH(O$16,Table4_1_22,0)),INDEX(Table4_22,MATCH($H82,Table4_A_22,0),MATCH(O$16,Table4_1_22,0)))*Percent_rural*quadrillion</f>
        <v>182058659273051.06</v>
      </c>
      <c r="P82" s="13">
        <f t="shared" si="60"/>
        <v>184511586254351.19</v>
      </c>
      <c r="Q82" s="13">
        <f t="shared" si="60"/>
        <v>187689755686877.72</v>
      </c>
      <c r="R82" s="13">
        <f t="shared" si="60"/>
        <v>190966804824738.94</v>
      </c>
      <c r="S82" s="13">
        <f t="shared" si="60"/>
        <v>193930766048733.09</v>
      </c>
      <c r="T82" s="13">
        <f t="shared" si="60"/>
        <v>196747809600906.69</v>
      </c>
      <c r="U82" s="13">
        <f t="shared" si="60"/>
        <v>199576815915162.31</v>
      </c>
      <c r="V82" s="13">
        <f t="shared" si="60"/>
        <v>202514421678944.34</v>
      </c>
      <c r="W82" s="13">
        <f t="shared" si="60"/>
        <v>205499317736582.19</v>
      </c>
      <c r="X82" s="13">
        <f t="shared" si="60"/>
        <v>208540102323322.25</v>
      </c>
      <c r="Y82" s="13">
        <f t="shared" si="60"/>
        <v>211895657087347.19</v>
      </c>
      <c r="Z82" s="13">
        <f t="shared" si="60"/>
        <v>215497943819315.16</v>
      </c>
      <c r="AA82" s="13">
        <f t="shared" si="60"/>
        <v>219088641625516.06</v>
      </c>
      <c r="AB82" s="13">
        <f t="shared" si="60"/>
        <v>222455037642677.91</v>
      </c>
      <c r="AC82" s="13">
        <f t="shared" si="60"/>
        <v>225680871205375.16</v>
      </c>
      <c r="AD82" s="13">
        <f t="shared" si="60"/>
        <v>228975116813729.47</v>
      </c>
      <c r="AE82" s="13">
        <f t="shared" si="60"/>
        <v>232516094390026.72</v>
      </c>
      <c r="AF82" s="13">
        <f t="shared" si="60"/>
        <v>236375206670444.41</v>
      </c>
      <c r="AG82" s="13">
        <f t="shared" si="60"/>
        <v>240478434064599.72</v>
      </c>
      <c r="AH82" s="13">
        <f t="shared" si="60"/>
        <v>244660167084918.63</v>
      </c>
      <c r="AI82" s="13">
        <f t="shared" si="60"/>
        <v>249016294746215.47</v>
      </c>
      <c r="AJ82" s="13">
        <f t="shared" si="60"/>
        <v>253445507407107.59</v>
      </c>
      <c r="AK82" s="13">
        <f t="shared" si="60"/>
        <v>257852850643568.38</v>
      </c>
      <c r="AL82" s="13">
        <f t="shared" si="60"/>
        <v>262377391564802.06</v>
      </c>
      <c r="AM82" s="13">
        <f t="shared" si="60"/>
        <v>266889035133166.03</v>
      </c>
      <c r="AN82" s="13">
        <f t="shared" si="60"/>
        <v>271286658625435.16</v>
      </c>
    </row>
    <row r="83" spans="7:40" x14ac:dyDescent="0.25">
      <c r="I83" s="1" t="s">
        <v>77</v>
      </c>
      <c r="J83" s="7"/>
      <c r="K83" s="7">
        <v>0</v>
      </c>
      <c r="L83" s="7">
        <v>0</v>
      </c>
      <c r="M83" s="7">
        <v>0</v>
      </c>
      <c r="N83" s="7">
        <v>0</v>
      </c>
      <c r="O83" s="7">
        <v>0</v>
      </c>
      <c r="P83" s="7">
        <v>0</v>
      </c>
      <c r="Q83" s="7">
        <v>0</v>
      </c>
      <c r="R83" s="7">
        <v>0</v>
      </c>
      <c r="S83" s="7">
        <v>0</v>
      </c>
      <c r="T83" s="7">
        <v>0</v>
      </c>
      <c r="U83" s="7">
        <v>0</v>
      </c>
      <c r="V83" s="7">
        <v>0</v>
      </c>
      <c r="W83" s="7">
        <v>0</v>
      </c>
      <c r="X83" s="7">
        <v>0</v>
      </c>
      <c r="Y83" s="7">
        <v>0</v>
      </c>
      <c r="Z83" s="7">
        <v>0</v>
      </c>
      <c r="AA83" s="7">
        <v>0</v>
      </c>
      <c r="AB83" s="7">
        <v>0</v>
      </c>
      <c r="AC83" s="7">
        <v>0</v>
      </c>
      <c r="AD83" s="7">
        <v>0</v>
      </c>
      <c r="AE83" s="7">
        <v>0</v>
      </c>
      <c r="AF83" s="7">
        <v>0</v>
      </c>
      <c r="AG83" s="7">
        <v>0</v>
      </c>
      <c r="AH83" s="7">
        <v>0</v>
      </c>
      <c r="AI83" s="7">
        <v>0</v>
      </c>
      <c r="AJ83" s="7">
        <v>0</v>
      </c>
      <c r="AK83" s="7">
        <v>0</v>
      </c>
      <c r="AL83" s="7">
        <v>0</v>
      </c>
      <c r="AM83" s="7">
        <v>0</v>
      </c>
      <c r="AN83" s="7">
        <v>0</v>
      </c>
    </row>
    <row r="84" spans="7:40" x14ac:dyDescent="0.25">
      <c r="H84" s="8" t="s">
        <v>319</v>
      </c>
      <c r="I84" s="1" t="s">
        <v>78</v>
      </c>
      <c r="J84" s="13"/>
      <c r="K84" s="13">
        <f t="shared" ref="K84" si="61">INDEX(Table4,MATCH($H84,Table4_A,0),MATCH(K$68,Table4_1,0))*Percent_rural*quadrillion</f>
        <v>10476575811543.754</v>
      </c>
      <c r="L84" s="13">
        <f t="shared" ref="L84:N84" si="62">INDEX(Table4_22,MATCH($H84,Table4_A_22,0),MATCH(L$68,Table4_1_22,0))*Percent_rural*quadrillion</f>
        <v>11007236460778.76</v>
      </c>
      <c r="M84" s="13">
        <f t="shared" si="62"/>
        <v>9408712377560.1055</v>
      </c>
      <c r="N84" s="13">
        <f t="shared" si="62"/>
        <v>11001815834210.314</v>
      </c>
      <c r="O84" s="13">
        <f t="shared" ref="O84:AN84" si="63">INDEX(Table4_22,MATCH($H84,Table4_A_22,0),MATCH(O$68,Table4_1_22,0))*Percent_rural*quadrillion</f>
        <v>11009666396826.682</v>
      </c>
      <c r="P84" s="13">
        <f t="shared" si="63"/>
        <v>11020694568121.104</v>
      </c>
      <c r="Q84" s="13">
        <f t="shared" si="63"/>
        <v>11031348903100.461</v>
      </c>
      <c r="R84" s="13">
        <f t="shared" si="63"/>
        <v>11029105885210.07</v>
      </c>
      <c r="S84" s="13">
        <f t="shared" si="63"/>
        <v>11013217841819.801</v>
      </c>
      <c r="T84" s="13">
        <f t="shared" si="63"/>
        <v>10988170808710.434</v>
      </c>
      <c r="U84" s="13">
        <f t="shared" si="63"/>
        <v>10949665668258.723</v>
      </c>
      <c r="V84" s="13">
        <f t="shared" si="63"/>
        <v>10904057637820.771</v>
      </c>
      <c r="W84" s="13">
        <f t="shared" si="63"/>
        <v>10853776653444.508</v>
      </c>
      <c r="X84" s="13">
        <f t="shared" si="63"/>
        <v>10811906986157.207</v>
      </c>
      <c r="Y84" s="13">
        <f t="shared" si="63"/>
        <v>10789102970938.234</v>
      </c>
      <c r="Z84" s="13">
        <f t="shared" si="63"/>
        <v>10791159070671.092</v>
      </c>
      <c r="AA84" s="13">
        <f t="shared" si="63"/>
        <v>10819570630616.045</v>
      </c>
      <c r="AB84" s="13">
        <f t="shared" si="63"/>
        <v>10854711244232.17</v>
      </c>
      <c r="AC84" s="13">
        <f t="shared" si="63"/>
        <v>10892842548368.816</v>
      </c>
      <c r="AD84" s="13">
        <f t="shared" si="63"/>
        <v>10932469197765.725</v>
      </c>
      <c r="AE84" s="13">
        <f t="shared" si="63"/>
        <v>10969852829272.242</v>
      </c>
      <c r="AF84" s="13">
        <f t="shared" si="63"/>
        <v>11009853314984.215</v>
      </c>
      <c r="AG84" s="13">
        <f t="shared" si="63"/>
        <v>11051162227798.914</v>
      </c>
      <c r="AH84" s="13">
        <f t="shared" si="63"/>
        <v>11093218813243.744</v>
      </c>
      <c r="AI84" s="13">
        <f t="shared" si="63"/>
        <v>11134153889743.383</v>
      </c>
      <c r="AJ84" s="13">
        <f t="shared" si="63"/>
        <v>11178453493078.605</v>
      </c>
      <c r="AK84" s="13">
        <f t="shared" si="63"/>
        <v>11218080142475.512</v>
      </c>
      <c r="AL84" s="13">
        <f t="shared" si="63"/>
        <v>11262566663968.268</v>
      </c>
      <c r="AM84" s="13">
        <f t="shared" si="63"/>
        <v>11305557840200.76</v>
      </c>
      <c r="AN84" s="13">
        <f t="shared" si="63"/>
        <v>11346119080385.33</v>
      </c>
    </row>
    <row r="85" spans="7:40" x14ac:dyDescent="0.25">
      <c r="I85" s="1" t="s">
        <v>79</v>
      </c>
      <c r="J85" s="7"/>
      <c r="K85" s="7">
        <v>0</v>
      </c>
      <c r="L85" s="7">
        <v>0</v>
      </c>
      <c r="M85" s="7">
        <v>0</v>
      </c>
      <c r="N85" s="7">
        <v>0</v>
      </c>
      <c r="O85" s="7">
        <v>0</v>
      </c>
      <c r="P85" s="7">
        <v>0</v>
      </c>
      <c r="Q85" s="7">
        <v>0</v>
      </c>
      <c r="R85" s="7">
        <v>0</v>
      </c>
      <c r="S85" s="7">
        <v>0</v>
      </c>
      <c r="T85" s="7">
        <v>0</v>
      </c>
      <c r="U85" s="7">
        <v>0</v>
      </c>
      <c r="V85" s="7">
        <v>0</v>
      </c>
      <c r="W85" s="7">
        <v>0</v>
      </c>
      <c r="X85" s="7">
        <v>0</v>
      </c>
      <c r="Y85" s="7">
        <v>0</v>
      </c>
      <c r="Z85" s="7">
        <v>0</v>
      </c>
      <c r="AA85" s="7">
        <v>0</v>
      </c>
      <c r="AB85" s="7">
        <v>0</v>
      </c>
      <c r="AC85" s="7">
        <v>0</v>
      </c>
      <c r="AD85" s="7">
        <v>0</v>
      </c>
      <c r="AE85" s="7">
        <v>0</v>
      </c>
      <c r="AF85" s="7">
        <v>0</v>
      </c>
      <c r="AG85" s="7">
        <v>0</v>
      </c>
      <c r="AH85" s="7">
        <v>0</v>
      </c>
      <c r="AI85" s="7">
        <v>0</v>
      </c>
      <c r="AJ85" s="7">
        <v>0</v>
      </c>
      <c r="AK85" s="7">
        <v>0</v>
      </c>
      <c r="AL85" s="7">
        <v>0</v>
      </c>
      <c r="AM85" s="7">
        <v>0</v>
      </c>
      <c r="AN85" s="7">
        <v>0</v>
      </c>
    </row>
    <row r="86" spans="7:40" x14ac:dyDescent="0.25">
      <c r="I86" s="1" t="s">
        <v>81</v>
      </c>
      <c r="J86" s="7"/>
      <c r="K86" s="7">
        <v>0</v>
      </c>
      <c r="L86" s="7">
        <v>0</v>
      </c>
      <c r="M86" s="7">
        <v>0</v>
      </c>
      <c r="N86" s="7">
        <v>0</v>
      </c>
      <c r="O86" s="7">
        <v>0</v>
      </c>
      <c r="P86" s="7">
        <v>0</v>
      </c>
      <c r="Q86" s="7">
        <v>0</v>
      </c>
      <c r="R86" s="7">
        <v>0</v>
      </c>
      <c r="S86" s="7">
        <v>0</v>
      </c>
      <c r="T86" s="7">
        <v>0</v>
      </c>
      <c r="U86" s="7">
        <v>0</v>
      </c>
      <c r="V86" s="7">
        <v>0</v>
      </c>
      <c r="W86" s="7">
        <v>0</v>
      </c>
      <c r="X86" s="7">
        <v>0</v>
      </c>
      <c r="Y86" s="7">
        <v>0</v>
      </c>
      <c r="Z86" s="7">
        <v>0</v>
      </c>
      <c r="AA86" s="7">
        <v>0</v>
      </c>
      <c r="AB86" s="7">
        <v>0</v>
      </c>
      <c r="AC86" s="7">
        <v>0</v>
      </c>
      <c r="AD86" s="7">
        <v>0</v>
      </c>
      <c r="AE86" s="7">
        <v>0</v>
      </c>
      <c r="AF86" s="7">
        <v>0</v>
      </c>
      <c r="AG86" s="7">
        <v>0</v>
      </c>
      <c r="AH86" s="7">
        <v>0</v>
      </c>
      <c r="AI86" s="7">
        <v>0</v>
      </c>
      <c r="AJ86" s="7">
        <v>0</v>
      </c>
      <c r="AK86" s="7">
        <v>0</v>
      </c>
      <c r="AL86" s="7">
        <v>0</v>
      </c>
      <c r="AM86" s="7">
        <v>0</v>
      </c>
      <c r="AN86" s="7">
        <v>0</v>
      </c>
    </row>
    <row r="87" spans="7:40" x14ac:dyDescent="0.25">
      <c r="I87" s="1" t="s">
        <v>160</v>
      </c>
      <c r="J87" s="7"/>
      <c r="K87" s="7">
        <v>0</v>
      </c>
      <c r="L87" s="7">
        <v>0</v>
      </c>
      <c r="M87" s="7">
        <v>0</v>
      </c>
      <c r="N87" s="7">
        <v>0</v>
      </c>
      <c r="O87" s="7">
        <v>0</v>
      </c>
      <c r="P87" s="7">
        <v>0</v>
      </c>
      <c r="Q87" s="7">
        <v>0</v>
      </c>
      <c r="R87" s="7">
        <v>0</v>
      </c>
      <c r="S87" s="7">
        <v>0</v>
      </c>
      <c r="T87" s="7">
        <v>0</v>
      </c>
      <c r="U87" s="7">
        <v>0</v>
      </c>
      <c r="V87" s="7">
        <v>0</v>
      </c>
      <c r="W87" s="7">
        <v>0</v>
      </c>
      <c r="X87" s="7">
        <v>0</v>
      </c>
      <c r="Y87" s="7">
        <v>0</v>
      </c>
      <c r="Z87" s="7">
        <v>0</v>
      </c>
      <c r="AA87" s="7">
        <v>0</v>
      </c>
      <c r="AB87" s="7">
        <v>0</v>
      </c>
      <c r="AC87" s="7">
        <v>0</v>
      </c>
      <c r="AD87" s="7">
        <v>0</v>
      </c>
      <c r="AE87" s="7">
        <v>0</v>
      </c>
      <c r="AF87" s="7">
        <v>0</v>
      </c>
      <c r="AG87" s="7">
        <v>0</v>
      </c>
      <c r="AH87" s="7">
        <v>0</v>
      </c>
      <c r="AI87" s="7">
        <v>0</v>
      </c>
      <c r="AJ87" s="7">
        <v>0</v>
      </c>
      <c r="AK87" s="7">
        <v>0</v>
      </c>
      <c r="AL87" s="7">
        <v>0</v>
      </c>
      <c r="AM87" s="7">
        <v>0</v>
      </c>
      <c r="AN87" s="7">
        <v>0</v>
      </c>
    </row>
    <row r="88" spans="7:40" x14ac:dyDescent="0.25">
      <c r="I88" s="1" t="s">
        <v>268</v>
      </c>
      <c r="J88" s="7"/>
      <c r="K88" s="7">
        <v>0</v>
      </c>
      <c r="L88" s="7">
        <v>0</v>
      </c>
      <c r="M88" s="7">
        <v>0</v>
      </c>
      <c r="N88" s="7">
        <v>0</v>
      </c>
      <c r="O88" s="7">
        <v>0</v>
      </c>
      <c r="P88" s="7">
        <v>0</v>
      </c>
      <c r="Q88" s="7">
        <v>0</v>
      </c>
      <c r="R88" s="7">
        <v>0</v>
      </c>
      <c r="S88" s="7">
        <v>0</v>
      </c>
      <c r="T88" s="7">
        <v>0</v>
      </c>
      <c r="U88" s="7">
        <v>0</v>
      </c>
      <c r="V88" s="7">
        <v>0</v>
      </c>
      <c r="W88" s="7">
        <v>0</v>
      </c>
      <c r="X88" s="7">
        <v>0</v>
      </c>
      <c r="Y88" s="7">
        <v>0</v>
      </c>
      <c r="Z88" s="7">
        <v>0</v>
      </c>
      <c r="AA88" s="7">
        <v>0</v>
      </c>
      <c r="AB88" s="7">
        <v>0</v>
      </c>
      <c r="AC88" s="7">
        <v>0</v>
      </c>
      <c r="AD88" s="7">
        <v>0</v>
      </c>
      <c r="AE88" s="7">
        <v>0</v>
      </c>
      <c r="AF88" s="7">
        <v>0</v>
      </c>
      <c r="AG88" s="7">
        <v>0</v>
      </c>
      <c r="AH88" s="7">
        <v>0</v>
      </c>
      <c r="AI88" s="7">
        <v>0</v>
      </c>
      <c r="AJ88" s="7">
        <v>0</v>
      </c>
      <c r="AK88" s="7">
        <v>0</v>
      </c>
      <c r="AL88" s="7">
        <v>0</v>
      </c>
      <c r="AM88" s="7">
        <v>0</v>
      </c>
      <c r="AN88" s="7">
        <v>0</v>
      </c>
    </row>
    <row r="89" spans="7:40" x14ac:dyDescent="0.25">
      <c r="I89" s="1" t="s">
        <v>269</v>
      </c>
      <c r="J89" s="7"/>
      <c r="K89" s="7">
        <v>0</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v>0</v>
      </c>
      <c r="AM89" s="7">
        <v>0</v>
      </c>
      <c r="AN89" s="7">
        <v>0</v>
      </c>
    </row>
    <row r="90" spans="7:40" x14ac:dyDescent="0.25">
      <c r="I90" s="1" t="s">
        <v>270</v>
      </c>
      <c r="J90" s="7"/>
      <c r="K90" s="7">
        <v>0</v>
      </c>
      <c r="L90" s="7">
        <v>0</v>
      </c>
      <c r="M90" s="7">
        <v>0</v>
      </c>
      <c r="N90" s="7">
        <v>0</v>
      </c>
      <c r="O90" s="7">
        <v>0</v>
      </c>
      <c r="P90" s="7">
        <v>0</v>
      </c>
      <c r="Q90" s="7">
        <v>0</v>
      </c>
      <c r="R90" s="7">
        <v>0</v>
      </c>
      <c r="S90" s="7">
        <v>0</v>
      </c>
      <c r="T90" s="7">
        <v>0</v>
      </c>
      <c r="U90" s="7">
        <v>0</v>
      </c>
      <c r="V90" s="7">
        <v>0</v>
      </c>
      <c r="W90" s="7">
        <v>0</v>
      </c>
      <c r="X90" s="7">
        <v>0</v>
      </c>
      <c r="Y90" s="7">
        <v>0</v>
      </c>
      <c r="Z90" s="7">
        <v>0</v>
      </c>
      <c r="AA90" s="7">
        <v>0</v>
      </c>
      <c r="AB90" s="7">
        <v>0</v>
      </c>
      <c r="AC90" s="7">
        <v>0</v>
      </c>
      <c r="AD90" s="7">
        <v>0</v>
      </c>
      <c r="AE90" s="7">
        <v>0</v>
      </c>
      <c r="AF90" s="7">
        <v>0</v>
      </c>
      <c r="AG90" s="7">
        <v>0</v>
      </c>
      <c r="AH90" s="7">
        <v>0</v>
      </c>
      <c r="AI90" s="7">
        <v>0</v>
      </c>
      <c r="AJ90" s="7">
        <v>0</v>
      </c>
      <c r="AK90" s="7">
        <v>0</v>
      </c>
      <c r="AL90" s="7">
        <v>0</v>
      </c>
      <c r="AM90" s="7">
        <v>0</v>
      </c>
      <c r="AN90" s="7">
        <v>0</v>
      </c>
    </row>
    <row r="91" spans="7:40" x14ac:dyDescent="0.25">
      <c r="I91" s="1" t="s">
        <v>271</v>
      </c>
      <c r="J91" s="7"/>
      <c r="K91" s="7">
        <v>0</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v>0</v>
      </c>
      <c r="AM91" s="7">
        <v>0</v>
      </c>
      <c r="AN91" s="7">
        <v>0</v>
      </c>
    </row>
    <row r="93" spans="7:40" x14ac:dyDescent="0.25">
      <c r="H93" s="1" t="s">
        <v>285</v>
      </c>
    </row>
    <row r="94" spans="7:40" x14ac:dyDescent="0.25">
      <c r="I94" s="1" t="s">
        <v>75</v>
      </c>
      <c r="J94" s="1"/>
      <c r="K94" s="1">
        <v>2021</v>
      </c>
      <c r="L94" s="1">
        <v>2022</v>
      </c>
      <c r="M94" s="1">
        <v>2023</v>
      </c>
      <c r="N94" s="1">
        <v>2024</v>
      </c>
      <c r="O94" s="1">
        <v>2025</v>
      </c>
      <c r="P94" s="1">
        <v>2026</v>
      </c>
      <c r="Q94" s="1">
        <v>2027</v>
      </c>
      <c r="R94" s="1">
        <v>2028</v>
      </c>
      <c r="S94" s="1">
        <v>2029</v>
      </c>
      <c r="T94" s="1">
        <v>2030</v>
      </c>
      <c r="U94" s="1">
        <v>2031</v>
      </c>
      <c r="V94" s="1">
        <v>2032</v>
      </c>
      <c r="W94" s="1">
        <v>2033</v>
      </c>
      <c r="X94" s="1">
        <v>2034</v>
      </c>
      <c r="Y94" s="1">
        <v>2035</v>
      </c>
      <c r="Z94" s="1">
        <v>2036</v>
      </c>
      <c r="AA94" s="1">
        <v>2037</v>
      </c>
      <c r="AB94" s="1">
        <v>2038</v>
      </c>
      <c r="AC94" s="1">
        <v>2039</v>
      </c>
      <c r="AD94" s="1">
        <v>2040</v>
      </c>
      <c r="AE94" s="1">
        <v>2041</v>
      </c>
      <c r="AF94" s="1">
        <v>2042</v>
      </c>
      <c r="AG94" s="1">
        <v>2043</v>
      </c>
      <c r="AH94" s="1">
        <v>2044</v>
      </c>
      <c r="AI94" s="1">
        <v>2045</v>
      </c>
      <c r="AJ94" s="1">
        <v>2046</v>
      </c>
      <c r="AK94" s="1">
        <v>2047</v>
      </c>
      <c r="AL94" s="1">
        <v>2048</v>
      </c>
      <c r="AM94" s="1">
        <v>2049</v>
      </c>
      <c r="AN94" s="1">
        <v>2050</v>
      </c>
    </row>
    <row r="95" spans="7:40" x14ac:dyDescent="0.25">
      <c r="H95" s="8" t="s">
        <v>310</v>
      </c>
      <c r="I95" s="1" t="s">
        <v>76</v>
      </c>
      <c r="J95" s="13"/>
      <c r="K95" s="13">
        <f t="shared" ref="K95" si="64">INDEX(Table4,MATCH($H95,Table4_A,0),MATCH(K$68,Table4_1,0))*Percent_rural*quadrillion</f>
        <v>37845319355622.117</v>
      </c>
      <c r="L95" s="13">
        <f t="shared" ref="L95:N95" si="65">INDEX(Table4_22,MATCH($H95,Table4_A_22,0),MATCH(L$68,Table4_1_22,0))*Percent_rural*quadrillion</f>
        <v>42844258560673.516</v>
      </c>
      <c r="M95" s="13">
        <f t="shared" si="65"/>
        <v>39839736096494.781</v>
      </c>
      <c r="N95" s="13">
        <f t="shared" si="65"/>
        <v>38431681615801.828</v>
      </c>
      <c r="O95" s="13">
        <f t="shared" ref="O95:AN95" si="66">INDEX(Table4_22,MATCH($H95,Table4_A_22,0),MATCH(O$68,Table4_1_22,0))*Percent_rural*quadrillion</f>
        <v>37790365417307.531</v>
      </c>
      <c r="P95" s="13">
        <f t="shared" si="66"/>
        <v>37576157208775.188</v>
      </c>
      <c r="Q95" s="13">
        <f t="shared" si="66"/>
        <v>37687934266979.68</v>
      </c>
      <c r="R95" s="13">
        <f t="shared" si="66"/>
        <v>37973358293531.938</v>
      </c>
      <c r="S95" s="13">
        <f t="shared" si="66"/>
        <v>38248875657734.969</v>
      </c>
      <c r="T95" s="13">
        <f t="shared" si="66"/>
        <v>38122518983242.93</v>
      </c>
      <c r="U95" s="13">
        <f t="shared" si="66"/>
        <v>38028872986319.109</v>
      </c>
      <c r="V95" s="13">
        <f t="shared" si="66"/>
        <v>37978592001942.844</v>
      </c>
      <c r="W95" s="13">
        <f t="shared" si="66"/>
        <v>37938965352545.945</v>
      </c>
      <c r="X95" s="13">
        <f t="shared" si="66"/>
        <v>37953918805148.547</v>
      </c>
      <c r="Y95" s="13">
        <f t="shared" si="66"/>
        <v>38025134623168.461</v>
      </c>
      <c r="Z95" s="13">
        <f t="shared" si="66"/>
        <v>38127005019023.719</v>
      </c>
      <c r="AA95" s="13">
        <f t="shared" si="66"/>
        <v>38209435926495.578</v>
      </c>
      <c r="AB95" s="13">
        <f t="shared" si="66"/>
        <v>38254857038776.008</v>
      </c>
      <c r="AC95" s="13">
        <f t="shared" si="66"/>
        <v>38278408726625.109</v>
      </c>
      <c r="AD95" s="13">
        <f t="shared" si="66"/>
        <v>37619335303165.219</v>
      </c>
      <c r="AE95" s="13">
        <f t="shared" si="66"/>
        <v>37076524973690.602</v>
      </c>
      <c r="AF95" s="13">
        <f t="shared" si="66"/>
        <v>36643809439002.664</v>
      </c>
      <c r="AG95" s="13">
        <f t="shared" si="66"/>
        <v>36335955233546.508</v>
      </c>
      <c r="AH95" s="13">
        <f t="shared" si="66"/>
        <v>36169411155184.977</v>
      </c>
      <c r="AI95" s="13">
        <f t="shared" si="66"/>
        <v>36101933700315.711</v>
      </c>
      <c r="AJ95" s="13">
        <f t="shared" si="66"/>
        <v>36043428317008.016</v>
      </c>
      <c r="AK95" s="13">
        <f t="shared" si="66"/>
        <v>36004736258398.766</v>
      </c>
      <c r="AL95" s="13">
        <f t="shared" si="66"/>
        <v>35977633125556.547</v>
      </c>
      <c r="AM95" s="13">
        <f t="shared" si="66"/>
        <v>35970343317412.773</v>
      </c>
      <c r="AN95" s="13">
        <f t="shared" si="66"/>
        <v>35967165708734.719</v>
      </c>
    </row>
    <row r="96" spans="7:40" x14ac:dyDescent="0.25">
      <c r="I96" s="1" t="s">
        <v>77</v>
      </c>
      <c r="J96" s="7"/>
      <c r="K96" s="7">
        <v>0</v>
      </c>
      <c r="L96" s="7">
        <v>0</v>
      </c>
      <c r="M96" s="7">
        <v>0</v>
      </c>
      <c r="N96" s="7">
        <v>0</v>
      </c>
      <c r="O96" s="7">
        <v>0</v>
      </c>
      <c r="P96" s="7">
        <v>0</v>
      </c>
      <c r="Q96" s="7">
        <v>0</v>
      </c>
      <c r="R96" s="7">
        <v>0</v>
      </c>
      <c r="S96" s="7">
        <v>0</v>
      </c>
      <c r="T96" s="7">
        <v>0</v>
      </c>
      <c r="U96" s="7">
        <v>0</v>
      </c>
      <c r="V96" s="7">
        <v>0</v>
      </c>
      <c r="W96" s="7">
        <v>0</v>
      </c>
      <c r="X96" s="7">
        <v>0</v>
      </c>
      <c r="Y96" s="7">
        <v>0</v>
      </c>
      <c r="Z96" s="7">
        <v>0</v>
      </c>
      <c r="AA96" s="7">
        <v>0</v>
      </c>
      <c r="AB96" s="7">
        <v>0</v>
      </c>
      <c r="AC96" s="7">
        <v>0</v>
      </c>
      <c r="AD96" s="7">
        <v>0</v>
      </c>
      <c r="AE96" s="7">
        <v>0</v>
      </c>
      <c r="AF96" s="7">
        <v>0</v>
      </c>
      <c r="AG96" s="7">
        <v>0</v>
      </c>
      <c r="AH96" s="7">
        <v>0</v>
      </c>
      <c r="AI96" s="7">
        <v>0</v>
      </c>
      <c r="AJ96" s="7">
        <v>0</v>
      </c>
      <c r="AK96" s="7">
        <v>0</v>
      </c>
      <c r="AL96" s="7">
        <v>0</v>
      </c>
      <c r="AM96" s="7">
        <v>0</v>
      </c>
      <c r="AN96" s="7">
        <v>0</v>
      </c>
    </row>
    <row r="97" spans="2:40" x14ac:dyDescent="0.25">
      <c r="I97" s="1" t="s">
        <v>78</v>
      </c>
      <c r="J97" s="7"/>
      <c r="K97" s="7">
        <v>0</v>
      </c>
      <c r="L97" s="7">
        <v>0</v>
      </c>
      <c r="M97" s="7">
        <v>0</v>
      </c>
      <c r="N97" s="7">
        <v>0</v>
      </c>
      <c r="O97" s="7">
        <v>0</v>
      </c>
      <c r="P97" s="7">
        <v>0</v>
      </c>
      <c r="Q97" s="7">
        <v>0</v>
      </c>
      <c r="R97" s="7">
        <v>0</v>
      </c>
      <c r="S97" s="7">
        <v>0</v>
      </c>
      <c r="T97" s="7">
        <v>0</v>
      </c>
      <c r="U97" s="7">
        <v>0</v>
      </c>
      <c r="V97" s="7">
        <v>0</v>
      </c>
      <c r="W97" s="7">
        <v>0</v>
      </c>
      <c r="X97" s="7">
        <v>0</v>
      </c>
      <c r="Y97" s="7">
        <v>0</v>
      </c>
      <c r="Z97" s="7">
        <v>0</v>
      </c>
      <c r="AA97" s="7">
        <v>0</v>
      </c>
      <c r="AB97" s="7">
        <v>0</v>
      </c>
      <c r="AC97" s="7">
        <v>0</v>
      </c>
      <c r="AD97" s="7">
        <v>0</v>
      </c>
      <c r="AE97" s="7">
        <v>0</v>
      </c>
      <c r="AF97" s="7">
        <v>0</v>
      </c>
      <c r="AG97" s="7">
        <v>0</v>
      </c>
      <c r="AH97" s="7">
        <v>0</v>
      </c>
      <c r="AI97" s="7">
        <v>0</v>
      </c>
      <c r="AJ97" s="7">
        <v>0</v>
      </c>
      <c r="AK97" s="7">
        <v>0</v>
      </c>
      <c r="AL97" s="7">
        <v>0</v>
      </c>
      <c r="AM97" s="7">
        <v>0</v>
      </c>
      <c r="AN97" s="7">
        <v>0</v>
      </c>
    </row>
    <row r="98" spans="2:40" x14ac:dyDescent="0.25">
      <c r="I98" s="1" t="s">
        <v>79</v>
      </c>
      <c r="J98" s="7"/>
      <c r="K98" s="7">
        <v>0</v>
      </c>
      <c r="L98" s="7">
        <v>0</v>
      </c>
      <c r="M98" s="7">
        <v>0</v>
      </c>
      <c r="N98" s="7">
        <v>0</v>
      </c>
      <c r="O98" s="7">
        <v>0</v>
      </c>
      <c r="P98" s="7">
        <v>0</v>
      </c>
      <c r="Q98" s="7">
        <v>0</v>
      </c>
      <c r="R98" s="7">
        <v>0</v>
      </c>
      <c r="S98" s="7">
        <v>0</v>
      </c>
      <c r="T98" s="7">
        <v>0</v>
      </c>
      <c r="U98" s="7">
        <v>0</v>
      </c>
      <c r="V98" s="7">
        <v>0</v>
      </c>
      <c r="W98" s="7">
        <v>0</v>
      </c>
      <c r="X98" s="7">
        <v>0</v>
      </c>
      <c r="Y98" s="7">
        <v>0</v>
      </c>
      <c r="Z98" s="7">
        <v>0</v>
      </c>
      <c r="AA98" s="7">
        <v>0</v>
      </c>
      <c r="AB98" s="7">
        <v>0</v>
      </c>
      <c r="AC98" s="7">
        <v>0</v>
      </c>
      <c r="AD98" s="7">
        <v>0</v>
      </c>
      <c r="AE98" s="7">
        <v>0</v>
      </c>
      <c r="AF98" s="7">
        <v>0</v>
      </c>
      <c r="AG98" s="7">
        <v>0</v>
      </c>
      <c r="AH98" s="7">
        <v>0</v>
      </c>
      <c r="AI98" s="7">
        <v>0</v>
      </c>
      <c r="AJ98" s="7">
        <v>0</v>
      </c>
      <c r="AK98" s="7">
        <v>0</v>
      </c>
      <c r="AL98" s="7">
        <v>0</v>
      </c>
      <c r="AM98" s="7">
        <v>0</v>
      </c>
      <c r="AN98" s="7">
        <v>0</v>
      </c>
    </row>
    <row r="99" spans="2:40" x14ac:dyDescent="0.25">
      <c r="I99" s="1" t="s">
        <v>81</v>
      </c>
      <c r="J99" s="7"/>
      <c r="K99" s="7">
        <v>0</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v>0</v>
      </c>
      <c r="AM99" s="7">
        <v>0</v>
      </c>
      <c r="AN99" s="7">
        <v>0</v>
      </c>
    </row>
    <row r="100" spans="2:40" x14ac:dyDescent="0.25">
      <c r="I100" s="1" t="s">
        <v>160</v>
      </c>
      <c r="J100" s="7"/>
      <c r="K100" s="7">
        <v>0</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v>0</v>
      </c>
      <c r="AM100" s="7">
        <v>0</v>
      </c>
      <c r="AN100" s="7">
        <v>0</v>
      </c>
    </row>
    <row r="101" spans="2:40" x14ac:dyDescent="0.25">
      <c r="I101" s="1" t="s">
        <v>268</v>
      </c>
      <c r="J101" s="7"/>
      <c r="K101" s="7">
        <v>0</v>
      </c>
      <c r="L101" s="7">
        <v>0</v>
      </c>
      <c r="M101" s="7">
        <v>0</v>
      </c>
      <c r="N101" s="7">
        <v>0</v>
      </c>
      <c r="O101" s="7">
        <v>0</v>
      </c>
      <c r="P101" s="7">
        <v>0</v>
      </c>
      <c r="Q101" s="7">
        <v>0</v>
      </c>
      <c r="R101" s="7">
        <v>0</v>
      </c>
      <c r="S101" s="7">
        <v>0</v>
      </c>
      <c r="T101" s="7">
        <v>0</v>
      </c>
      <c r="U101" s="7">
        <v>0</v>
      </c>
      <c r="V101" s="7">
        <v>0</v>
      </c>
      <c r="W101" s="7">
        <v>0</v>
      </c>
      <c r="X101" s="7">
        <v>0</v>
      </c>
      <c r="Y101" s="7">
        <v>0</v>
      </c>
      <c r="Z101" s="7">
        <v>0</v>
      </c>
      <c r="AA101" s="7">
        <v>0</v>
      </c>
      <c r="AB101" s="7">
        <v>0</v>
      </c>
      <c r="AC101" s="7">
        <v>0</v>
      </c>
      <c r="AD101" s="7">
        <v>0</v>
      </c>
      <c r="AE101" s="7">
        <v>0</v>
      </c>
      <c r="AF101" s="7">
        <v>0</v>
      </c>
      <c r="AG101" s="7">
        <v>0</v>
      </c>
      <c r="AH101" s="7">
        <v>0</v>
      </c>
      <c r="AI101" s="7">
        <v>0</v>
      </c>
      <c r="AJ101" s="7">
        <v>0</v>
      </c>
      <c r="AK101" s="7">
        <v>0</v>
      </c>
      <c r="AL101" s="7">
        <v>0</v>
      </c>
      <c r="AM101" s="7">
        <v>0</v>
      </c>
      <c r="AN101" s="7">
        <v>0</v>
      </c>
    </row>
    <row r="102" spans="2:40" x14ac:dyDescent="0.25">
      <c r="I102" s="1" t="s">
        <v>269</v>
      </c>
      <c r="J102" s="7"/>
      <c r="K102" s="7">
        <v>0</v>
      </c>
      <c r="L102" s="7">
        <v>0</v>
      </c>
      <c r="M102" s="7">
        <v>0</v>
      </c>
      <c r="N102" s="7">
        <v>0</v>
      </c>
      <c r="O102" s="7">
        <v>0</v>
      </c>
      <c r="P102" s="7">
        <v>0</v>
      </c>
      <c r="Q102" s="7">
        <v>0</v>
      </c>
      <c r="R102" s="7">
        <v>0</v>
      </c>
      <c r="S102" s="7">
        <v>0</v>
      </c>
      <c r="T102" s="7">
        <v>0</v>
      </c>
      <c r="U102" s="7">
        <v>0</v>
      </c>
      <c r="V102" s="7">
        <v>0</v>
      </c>
      <c r="W102" s="7">
        <v>0</v>
      </c>
      <c r="X102" s="7">
        <v>0</v>
      </c>
      <c r="Y102" s="7">
        <v>0</v>
      </c>
      <c r="Z102" s="7">
        <v>0</v>
      </c>
      <c r="AA102" s="7">
        <v>0</v>
      </c>
      <c r="AB102" s="7">
        <v>0</v>
      </c>
      <c r="AC102" s="7">
        <v>0</v>
      </c>
      <c r="AD102" s="7">
        <v>0</v>
      </c>
      <c r="AE102" s="7">
        <v>0</v>
      </c>
      <c r="AF102" s="7">
        <v>0</v>
      </c>
      <c r="AG102" s="7">
        <v>0</v>
      </c>
      <c r="AH102" s="7">
        <v>0</v>
      </c>
      <c r="AI102" s="7">
        <v>0</v>
      </c>
      <c r="AJ102" s="7">
        <v>0</v>
      </c>
      <c r="AK102" s="7">
        <v>0</v>
      </c>
      <c r="AL102" s="7">
        <v>0</v>
      </c>
      <c r="AM102" s="7">
        <v>0</v>
      </c>
      <c r="AN102" s="7">
        <v>0</v>
      </c>
    </row>
    <row r="103" spans="2:40" x14ac:dyDescent="0.25">
      <c r="I103" s="1" t="s">
        <v>270</v>
      </c>
      <c r="J103" s="7"/>
      <c r="K103" s="7">
        <v>0</v>
      </c>
      <c r="L103" s="7">
        <v>0</v>
      </c>
      <c r="M103" s="7">
        <v>0</v>
      </c>
      <c r="N103" s="7">
        <v>0</v>
      </c>
      <c r="O103" s="7">
        <v>0</v>
      </c>
      <c r="P103" s="7">
        <v>0</v>
      </c>
      <c r="Q103" s="7">
        <v>0</v>
      </c>
      <c r="R103" s="7">
        <v>0</v>
      </c>
      <c r="S103" s="7">
        <v>0</v>
      </c>
      <c r="T103" s="7">
        <v>0</v>
      </c>
      <c r="U103" s="7">
        <v>0</v>
      </c>
      <c r="V103" s="7">
        <v>0</v>
      </c>
      <c r="W103" s="7">
        <v>0</v>
      </c>
      <c r="X103" s="7">
        <v>0</v>
      </c>
      <c r="Y103" s="7">
        <v>0</v>
      </c>
      <c r="Z103" s="7">
        <v>0</v>
      </c>
      <c r="AA103" s="7">
        <v>0</v>
      </c>
      <c r="AB103" s="7">
        <v>0</v>
      </c>
      <c r="AC103" s="7">
        <v>0</v>
      </c>
      <c r="AD103" s="7">
        <v>0</v>
      </c>
      <c r="AE103" s="7">
        <v>0</v>
      </c>
      <c r="AF103" s="7">
        <v>0</v>
      </c>
      <c r="AG103" s="7">
        <v>0</v>
      </c>
      <c r="AH103" s="7">
        <v>0</v>
      </c>
      <c r="AI103" s="7">
        <v>0</v>
      </c>
      <c r="AJ103" s="7">
        <v>0</v>
      </c>
      <c r="AK103" s="7">
        <v>0</v>
      </c>
      <c r="AL103" s="7">
        <v>0</v>
      </c>
      <c r="AM103" s="7">
        <v>0</v>
      </c>
      <c r="AN103" s="7">
        <v>0</v>
      </c>
    </row>
    <row r="104" spans="2:40" x14ac:dyDescent="0.25">
      <c r="I104" s="1" t="s">
        <v>271</v>
      </c>
      <c r="J104" s="7"/>
      <c r="K104" s="7">
        <v>0</v>
      </c>
      <c r="L104" s="7">
        <v>0</v>
      </c>
      <c r="M104" s="7">
        <v>0</v>
      </c>
      <c r="N104" s="7">
        <v>0</v>
      </c>
      <c r="O104" s="7">
        <v>0</v>
      </c>
      <c r="P104" s="7">
        <v>0</v>
      </c>
      <c r="Q104" s="7">
        <v>0</v>
      </c>
      <c r="R104" s="7">
        <v>0</v>
      </c>
      <c r="S104" s="7">
        <v>0</v>
      </c>
      <c r="T104" s="7">
        <v>0</v>
      </c>
      <c r="U104" s="7">
        <v>0</v>
      </c>
      <c r="V104" s="7">
        <v>0</v>
      </c>
      <c r="W104" s="7">
        <v>0</v>
      </c>
      <c r="X104" s="7">
        <v>0</v>
      </c>
      <c r="Y104" s="7">
        <v>0</v>
      </c>
      <c r="Z104" s="7">
        <v>0</v>
      </c>
      <c r="AA104" s="7">
        <v>0</v>
      </c>
      <c r="AB104" s="7">
        <v>0</v>
      </c>
      <c r="AC104" s="7">
        <v>0</v>
      </c>
      <c r="AD104" s="7">
        <v>0</v>
      </c>
      <c r="AE104" s="7">
        <v>0</v>
      </c>
      <c r="AF104" s="7">
        <v>0</v>
      </c>
      <c r="AG104" s="7">
        <v>0</v>
      </c>
      <c r="AH104" s="7">
        <v>0</v>
      </c>
      <c r="AI104" s="7">
        <v>0</v>
      </c>
      <c r="AJ104" s="7">
        <v>0</v>
      </c>
      <c r="AK104" s="7">
        <v>0</v>
      </c>
      <c r="AL104" s="7">
        <v>0</v>
      </c>
      <c r="AM104" s="7">
        <v>0</v>
      </c>
      <c r="AN104" s="7">
        <v>0</v>
      </c>
    </row>
    <row r="106" spans="2:40" x14ac:dyDescent="0.25">
      <c r="H106" s="1" t="s">
        <v>286</v>
      </c>
    </row>
    <row r="107" spans="2:40" x14ac:dyDescent="0.25">
      <c r="I107" s="1" t="s">
        <v>75</v>
      </c>
      <c r="J107" s="1"/>
      <c r="K107" s="1">
        <v>2021</v>
      </c>
      <c r="L107" s="1">
        <v>2022</v>
      </c>
      <c r="M107" s="1">
        <v>2023</v>
      </c>
      <c r="N107" s="1">
        <v>2024</v>
      </c>
      <c r="O107" s="1">
        <v>2025</v>
      </c>
      <c r="P107" s="1">
        <v>2026</v>
      </c>
      <c r="Q107" s="1">
        <v>2027</v>
      </c>
      <c r="R107" s="1">
        <v>2028</v>
      </c>
      <c r="S107" s="1">
        <v>2029</v>
      </c>
      <c r="T107" s="1">
        <v>2030</v>
      </c>
      <c r="U107" s="1">
        <v>2031</v>
      </c>
      <c r="V107" s="1">
        <v>2032</v>
      </c>
      <c r="W107" s="1">
        <v>2033</v>
      </c>
      <c r="X107" s="1">
        <v>2034</v>
      </c>
      <c r="Y107" s="1">
        <v>2035</v>
      </c>
      <c r="Z107" s="1">
        <v>2036</v>
      </c>
      <c r="AA107" s="1">
        <v>2037</v>
      </c>
      <c r="AB107" s="1">
        <v>2038</v>
      </c>
      <c r="AC107" s="1">
        <v>2039</v>
      </c>
      <c r="AD107" s="1">
        <v>2040</v>
      </c>
      <c r="AE107" s="1">
        <v>2041</v>
      </c>
      <c r="AF107" s="1">
        <v>2042</v>
      </c>
      <c r="AG107" s="1">
        <v>2043</v>
      </c>
      <c r="AH107" s="1">
        <v>2044</v>
      </c>
      <c r="AI107" s="1">
        <v>2045</v>
      </c>
      <c r="AJ107" s="1">
        <v>2046</v>
      </c>
      <c r="AK107" s="1">
        <v>2047</v>
      </c>
      <c r="AL107" s="1">
        <v>2048</v>
      </c>
      <c r="AM107" s="1">
        <v>2049</v>
      </c>
      <c r="AN107" s="1">
        <v>2050</v>
      </c>
    </row>
    <row r="108" spans="2:40" x14ac:dyDescent="0.25">
      <c r="B108" s="8" t="s">
        <v>305</v>
      </c>
      <c r="C108" s="8" t="s">
        <v>306</v>
      </c>
      <c r="D108" s="8" t="s">
        <v>307</v>
      </c>
      <c r="E108" s="8" t="s">
        <v>308</v>
      </c>
      <c r="F108" s="8" t="s">
        <v>309</v>
      </c>
      <c r="G108" s="8" t="s">
        <v>311</v>
      </c>
      <c r="H108" s="8" t="s">
        <v>312</v>
      </c>
      <c r="I108" s="1" t="s">
        <v>76</v>
      </c>
      <c r="J108" s="13"/>
      <c r="K108" s="13">
        <f t="shared" ref="K108" si="67">SUM(INDEX(Table4,MATCH($G108,Table4_A,0),MATCH(K$107,Table4_1,0)),INDEX(Table4,MATCH($F108,Table4_A,0),MATCH(K$107,Table4_1,0)),INDEX(Table4,MATCH($E108,Table4_A,0),MATCH(K$107,Table4_1,0)),INDEX(Table4,MATCH($D108,Table4_A,0),MATCH(K$107,Table4_1,0)),INDEX(Table4,MATCH($C108,Table4_A,0),MATCH(K$107,Table4_1,0)),INDEX(Table4,MATCH($B108,Table4_A,0),MATCH(K$107,Table4_1,0)),INDEX(Table4,MATCH($H108,Table4_A,0),MATCH(K$107,Table4_1,0)))*Percent_rural*quadrillion</f>
        <v>243757539302193.78</v>
      </c>
      <c r="L108" s="13">
        <f t="shared" ref="L108:N108" si="68">SUM(INDEX(Table4_22,MATCH($G108,Table4_A_22,0),MATCH(L$107,Table4_1_22,0)),INDEX(Table4_22,MATCH($F108,Table4_A_22,0),MATCH(L$107,Table4_1_22,0)),INDEX(Table4_22,MATCH($E108,Table4_A_22,0),MATCH(L$107,Table4_1_22,0)),INDEX(Table4_22,MATCH($D108,Table4_A_22,0),MATCH(L$107,Table4_1_22,0)),INDEX(Table4_22,MATCH($C108,Table4_A_22,0),MATCH(L$107,Table4_1_22,0)),INDEX(Table4_22,MATCH($B108,Table4_A_22,0),MATCH(L$107,Table4_1_22,0)),INDEX(Table4_22,MATCH($H108,Table4_A_22,0),MATCH(L$107,Table4_1_22,0)))*Percent_rural*quadrillion</f>
        <v>244415865053023.5</v>
      </c>
      <c r="M108" s="13">
        <f t="shared" si="68"/>
        <v>244954750101190</v>
      </c>
      <c r="N108" s="13">
        <f t="shared" si="68"/>
        <v>244727270703472.84</v>
      </c>
      <c r="O108" s="13">
        <f>SUM(INDEX(Table4_22,MATCH($G108,Table4_A_22,0),MATCH(O$107,Table4_1_22,0)),INDEX(Table4_22,MATCH($F108,Table4_A_22,0),MATCH(O$107,Table4_1_22,0)),INDEX(Table4_22,MATCH($E108,Table4_A_22,0),MATCH(O$107,Table4_1_22,0)),INDEX(Table4_22,MATCH($D108,Table4_A_22,0),MATCH(O$107,Table4_1_22,0)),INDEX(Table4_22,MATCH($C108,Table4_A_22,0),MATCH(O$107,Table4_1_22,0)),INDEX(Table4_22,MATCH($H108,Table4_A_22,0),MATCH(O$107,Table4_1_22,0)),INDEX('Heat Pump DOE Rule Adjustment'!$B$34:$AD$34,MATCH(O107,'Heat Pump DOE Rule Adjustment'!$B$18:$AD$18,0)))*Percent_rural*quadrillion</f>
        <v>244309134785072.44</v>
      </c>
      <c r="P108" s="13">
        <f>SUM(INDEX(Table4_22,MATCH($G108,Table4_A_22,0),MATCH(P$107,Table4_1_22,0)),INDEX(Table4_22,MATCH($F108,Table4_A_22,0),MATCH(P$107,Table4_1_22,0)),INDEX(Table4_22,MATCH($E108,Table4_A_22,0),MATCH(P$107,Table4_1_22,0)),INDEX(Table4_22,MATCH($D108,Table4_A_22,0),MATCH(P$107,Table4_1_22,0)),INDEX(Table4_22,MATCH($C108,Table4_A_22,0),MATCH(P$107,Table4_1_22,0)),INDEX(Table4_22,MATCH($H108,Table4_A_22,0),MATCH(P$107,Table4_1_22,0)),INDEX('Heat Pump DOE Rule Adjustment'!$B$34:$AD$34,MATCH(P107,'Heat Pump DOE Rule Adjustment'!$B$18:$AD$18,0)))*Percent_rural*quadrillion</f>
        <v>244162777867724.41</v>
      </c>
      <c r="Q108" s="13">
        <f>SUM(INDEX(Table4_22,MATCH($G108,Table4_A_22,0),MATCH(Q$107,Table4_1_22,0)),INDEX(Table4_22,MATCH($F108,Table4_A_22,0),MATCH(Q$107,Table4_1_22,0)),INDEX(Table4_22,MATCH($E108,Table4_A_22,0),MATCH(Q$107,Table4_1_22,0)),INDEX(Table4_22,MATCH($D108,Table4_A_22,0),MATCH(Q$107,Table4_1_22,0)),INDEX(Table4_22,MATCH($C108,Table4_A_22,0),MATCH(Q$107,Table4_1_22,0)),INDEX(Table4_22,MATCH($H108,Table4_A_22,0),MATCH(Q$107,Table4_1_22,0)),INDEX('Heat Pump DOE Rule Adjustment'!$B$34:$AD$34,MATCH(Q107,'Heat Pump DOE Rule Adjustment'!$B$18:$AD$18,0)))*Percent_rural*quadrillion</f>
        <v>244388761920181.34</v>
      </c>
      <c r="R108" s="13">
        <f>SUM(INDEX(Table4_22,MATCH($G108,Table4_A_22,0),MATCH(R$107,Table4_1_22,0)),INDEX(Table4_22,MATCH($F108,Table4_A_22,0),MATCH(R$107,Table4_1_22,0)),INDEX(Table4_22,MATCH($E108,Table4_A_22,0),MATCH(R$107,Table4_1_22,0)),INDEX(Table4_22,MATCH($D108,Table4_A_22,0),MATCH(R$107,Table4_1_22,0)),INDEX(Table4_22,MATCH($C108,Table4_A_22,0),MATCH(R$107,Table4_1_22,0)),INDEX(Table4_22,MATCH($H108,Table4_A_22,0),MATCH(R$107,Table4_1_22,0)),INDEX('Heat Pump DOE Rule Adjustment'!$B$34:$AD$34,MATCH(R107,'Heat Pump DOE Rule Adjustment'!$B$18:$AD$18,0)))*Percent_rural*quadrillion</f>
        <v>244629699425240.84</v>
      </c>
      <c r="S108" s="13">
        <f>SUM(INDEX(Table4_22,MATCH($G108,Table4_A_22,0),MATCH(S$107,Table4_1_22,0)),INDEX(Table4_22,MATCH($F108,Table4_A_22,0),MATCH(S$107,Table4_1_22,0)),INDEX(Table4_22,MATCH($E108,Table4_A_22,0),MATCH(S$107,Table4_1_22,0)),INDEX(Table4_22,MATCH($D108,Table4_A_22,0),MATCH(S$107,Table4_1_22,0)),INDEX(Table4_22,MATCH($C108,Table4_A_22,0),MATCH(S$107,Table4_1_22,0)),INDEX(Table4_22,MATCH($H108,Table4_A_22,0),MATCH(S$107,Table4_1_22,0)),INDEX('Heat Pump DOE Rule Adjustment'!$B$34:$AD$34,MATCH(S107,'Heat Pump DOE Rule Adjustment'!$B$18:$AD$18,0)))*Percent_rural*quadrillion</f>
        <v>241742576582945.25</v>
      </c>
      <c r="T108" s="13">
        <f>SUM(INDEX(Table4_22,MATCH($G108,Table4_A_22,0),MATCH(T$107,Table4_1_22,0)),INDEX(Table4_22,MATCH($F108,Table4_A_22,0),MATCH(T$107,Table4_1_22,0)),INDEX(Table4_22,MATCH($E108,Table4_A_22,0),MATCH(T$107,Table4_1_22,0)),INDEX(Table4_22,MATCH($D108,Table4_A_22,0),MATCH(T$107,Table4_1_22,0)),INDEX(Table4_22,MATCH($C108,Table4_A_22,0),MATCH(T$107,Table4_1_22,0)),INDEX(Table4_22,MATCH($H108,Table4_A_22,0),MATCH(T$107,Table4_1_22,0)),INDEX('Heat Pump DOE Rule Adjustment'!$B$34:$AD$34,MATCH(T107,'Heat Pump DOE Rule Adjustment'!$B$18:$AD$18,0)))*Percent_rural*quadrillion</f>
        <v>239624995795211.38</v>
      </c>
      <c r="U108" s="13">
        <f>SUM(INDEX(Table4_22,MATCH($G108,Table4_A_22,0),MATCH(U$107,Table4_1_22,0)),INDEX(Table4_22,MATCH($F108,Table4_A_22,0),MATCH(U$107,Table4_1_22,0)),INDEX(Table4_22,MATCH($E108,Table4_A_22,0),MATCH(U$107,Table4_1_22,0)),INDEX(Table4_22,MATCH($D108,Table4_A_22,0),MATCH(U$107,Table4_1_22,0)),INDEX(Table4_22,MATCH($C108,Table4_A_22,0),MATCH(U$107,Table4_1_22,0)),INDEX(Table4_22,MATCH($H108,Table4_A_22,0),MATCH(U$107,Table4_1_22,0)),INDEX('Heat Pump DOE Rule Adjustment'!$B$34:$AD$34,MATCH(U107,'Heat Pump DOE Rule Adjustment'!$B$18:$AD$18,0)))*Percent_rural*quadrillion</f>
        <v>237563864291052.31</v>
      </c>
      <c r="V108" s="13">
        <f>SUM(INDEX(Table4_22,MATCH($G108,Table4_A_22,0),MATCH(V$107,Table4_1_22,0)),INDEX(Table4_22,MATCH($F108,Table4_A_22,0),MATCH(V$107,Table4_1_22,0)),INDEX(Table4_22,MATCH($E108,Table4_A_22,0),MATCH(V$107,Table4_1_22,0)),INDEX(Table4_22,MATCH($D108,Table4_A_22,0),MATCH(V$107,Table4_1_22,0)),INDEX(Table4_22,MATCH($C108,Table4_A_22,0),MATCH(V$107,Table4_1_22,0)),INDEX(Table4_22,MATCH($H108,Table4_A_22,0),MATCH(V$107,Table4_1_22,0)),INDEX('Heat Pump DOE Rule Adjustment'!$B$34:$AD$34,MATCH(V107,'Heat Pump DOE Rule Adjustment'!$B$18:$AD$18,0)))*Percent_rural*quadrillion</f>
        <v>235557686725207.81</v>
      </c>
      <c r="W108" s="13">
        <f>SUM(INDEX(Table4_22,MATCH($G108,Table4_A_22,0),MATCH(W$107,Table4_1_22,0)),INDEX(Table4_22,MATCH($F108,Table4_A_22,0),MATCH(W$107,Table4_1_22,0)),INDEX(Table4_22,MATCH($E108,Table4_A_22,0),MATCH(W$107,Table4_1_22,0)),INDEX(Table4_22,MATCH($D108,Table4_A_22,0),MATCH(W$107,Table4_1_22,0)),INDEX(Table4_22,MATCH($C108,Table4_A_22,0),MATCH(W$107,Table4_1_22,0)),INDEX(Table4_22,MATCH($H108,Table4_A_22,0),MATCH(W$107,Table4_1_22,0)),INDEX('Heat Pump DOE Rule Adjustment'!$B$34:$AD$34,MATCH(W107,'Heat Pump DOE Rule Adjustment'!$B$18:$AD$18,0)))*Percent_rural*quadrillion</f>
        <v>233556555949616.66</v>
      </c>
      <c r="X108" s="13">
        <f>SUM(INDEX(Table4_22,MATCH($G108,Table4_A_22,0),MATCH(X$107,Table4_1_22,0)),INDEX(Table4_22,MATCH($F108,Table4_A_22,0),MATCH(X$107,Table4_1_22,0)),INDEX(Table4_22,MATCH($E108,Table4_A_22,0),MATCH(X$107,Table4_1_22,0)),INDEX(Table4_22,MATCH($D108,Table4_A_22,0),MATCH(X$107,Table4_1_22,0)),INDEX(Table4_22,MATCH($C108,Table4_A_22,0),MATCH(X$107,Table4_1_22,0)),INDEX(Table4_22,MATCH($H108,Table4_A_22,0),MATCH(X$107,Table4_1_22,0)),INDEX('Heat Pump DOE Rule Adjustment'!$B$34:$AD$34,MATCH(X107,'Heat Pump DOE Rule Adjustment'!$B$18:$AD$18,0)))*Percent_rural*quadrillion</f>
        <v>231660265636612.53</v>
      </c>
      <c r="Y108" s="13">
        <f>SUM(INDEX(Table4_22,MATCH($G108,Table4_A_22,0),MATCH(Y$107,Table4_1_22,0)),INDEX(Table4_22,MATCH($F108,Table4_A_22,0),MATCH(Y$107,Table4_1_22,0)),INDEX(Table4_22,MATCH($E108,Table4_A_22,0),MATCH(Y$107,Table4_1_22,0)),INDEX(Table4_22,MATCH($D108,Table4_A_22,0),MATCH(Y$107,Table4_1_22,0)),INDEX(Table4_22,MATCH($C108,Table4_A_22,0),MATCH(Y$107,Table4_1_22,0)),INDEX(Table4_22,MATCH($H108,Table4_A_22,0),MATCH(Y$107,Table4_1_22,0)),INDEX('Heat Pump DOE Rule Adjustment'!$B$34:$AD$34,MATCH(Y107,'Heat Pump DOE Rule Adjustment'!$B$18:$AD$18,0)))*Percent_rural*quadrillion</f>
        <v>229928417358729.19</v>
      </c>
      <c r="Z108" s="13">
        <f>SUM(INDEX(Table4_22,MATCH($G108,Table4_A_22,0),MATCH(Z$107,Table4_1_22,0)),INDEX(Table4_22,MATCH($F108,Table4_A_22,0),MATCH(Z$107,Table4_1_22,0)),INDEX(Table4_22,MATCH($E108,Table4_A_22,0),MATCH(Z$107,Table4_1_22,0)),INDEX(Table4_22,MATCH($D108,Table4_A_22,0),MATCH(Z$107,Table4_1_22,0)),INDEX(Table4_22,MATCH($C108,Table4_A_22,0),MATCH(Z$107,Table4_1_22,0)),INDEX(Table4_22,MATCH($H108,Table4_A_22,0),MATCH(Z$107,Table4_1_22,0)),INDEX('Heat Pump DOE Rule Adjustment'!$B$34:$AD$34,MATCH(Z107,'Heat Pump DOE Rule Adjustment'!$B$18:$AD$18,0)))*Percent_rural*quadrillion</f>
        <v>228253610926239.19</v>
      </c>
      <c r="AA108" s="13">
        <f>SUM(INDEX(Table4_22,MATCH($G108,Table4_A_22,0),MATCH(AA$107,Table4_1_22,0)),INDEX(Table4_22,MATCH($F108,Table4_A_22,0),MATCH(AA$107,Table4_1_22,0)),INDEX(Table4_22,MATCH($E108,Table4_A_22,0),MATCH(AA$107,Table4_1_22,0)),INDEX(Table4_22,MATCH($D108,Table4_A_22,0),MATCH(AA$107,Table4_1_22,0)),INDEX(Table4_22,MATCH($C108,Table4_A_22,0),MATCH(AA$107,Table4_1_22,0)),INDEX(Table4_22,MATCH($H108,Table4_A_22,0),MATCH(AA$107,Table4_1_22,0)),INDEX('Heat Pump DOE Rule Adjustment'!$B$34:$AD$34,MATCH(AA107,'Heat Pump DOE Rule Adjustment'!$B$18:$AD$18,0)))*Percent_rural*quadrillion</f>
        <v>226567474474934.28</v>
      </c>
      <c r="AB108" s="13">
        <f>SUM(INDEX(Table4_22,MATCH($G108,Table4_A_22,0),MATCH(AB$107,Table4_1_22,0)),INDEX(Table4_22,MATCH($F108,Table4_A_22,0),MATCH(AB$107,Table4_1_22,0)),INDEX(Table4_22,MATCH($E108,Table4_A_22,0),MATCH(AB$107,Table4_1_22,0)),INDEX(Table4_22,MATCH($D108,Table4_A_22,0),MATCH(AB$107,Table4_1_22,0)),INDEX(Table4_22,MATCH($C108,Table4_A_22,0),MATCH(AB$107,Table4_1_22,0)),INDEX(Table4_22,MATCH($H108,Table4_A_22,0),MATCH(AB$107,Table4_1_22,0)),INDEX('Heat Pump DOE Rule Adjustment'!$B$34:$AD$34,MATCH(AB107,'Heat Pump DOE Rule Adjustment'!$B$18:$AD$18,0)))*Percent_rural*quadrillion</f>
        <v>224860769861477.47</v>
      </c>
      <c r="AC108" s="13">
        <f>SUM(INDEX(Table4_22,MATCH($G108,Table4_A_22,0),MATCH(AC$107,Table4_1_22,0)),INDEX(Table4_22,MATCH($F108,Table4_A_22,0),MATCH(AC$107,Table4_1_22,0)),INDEX(Table4_22,MATCH($E108,Table4_A_22,0),MATCH(AC$107,Table4_1_22,0)),INDEX(Table4_22,MATCH($D108,Table4_A_22,0),MATCH(AC$107,Table4_1_22,0)),INDEX(Table4_22,MATCH($C108,Table4_A_22,0),MATCH(AC$107,Table4_1_22,0)),INDEX(Table4_22,MATCH($H108,Table4_A_22,0),MATCH(AC$107,Table4_1_22,0)),INDEX('Heat Pump DOE Rule Adjustment'!$B$34:$AD$34,MATCH(AC107,'Heat Pump DOE Rule Adjustment'!$B$18:$AD$18,0)))*Percent_rural*quadrillion</f>
        <v>223150819766024.34</v>
      </c>
      <c r="AD108" s="13">
        <f>SUM(INDEX(Table4_22,MATCH($G108,Table4_A_22,0),MATCH(AD$107,Table4_1_22,0)),INDEX(Table4_22,MATCH($F108,Table4_A_22,0),MATCH(AD$107,Table4_1_22,0)),INDEX(Table4_22,MATCH($E108,Table4_A_22,0),MATCH(AD$107,Table4_1_22,0)),INDEX(Table4_22,MATCH($D108,Table4_A_22,0),MATCH(AD$107,Table4_1_22,0)),INDEX(Table4_22,MATCH($C108,Table4_A_22,0),MATCH(AD$107,Table4_1_22,0)),INDEX(Table4_22,MATCH($H108,Table4_A_22,0),MATCH(AD$107,Table4_1_22,0)),INDEX('Heat Pump DOE Rule Adjustment'!$B$34:$AD$34,MATCH(AD107,'Heat Pump DOE Rule Adjustment'!$B$18:$AD$18,0)))*Percent_rural*quadrillion</f>
        <v>221500148675053.28</v>
      </c>
      <c r="AE108" s="13">
        <f>SUM(INDEX(Table4_22,MATCH($G108,Table4_A_22,0),MATCH(AE$107,Table4_1_22,0)),INDEX(Table4_22,MATCH($F108,Table4_A_22,0),MATCH(AE$107,Table4_1_22,0)),INDEX(Table4_22,MATCH($E108,Table4_A_22,0),MATCH(AE$107,Table4_1_22,0)),INDEX(Table4_22,MATCH($D108,Table4_A_22,0),MATCH(AE$107,Table4_1_22,0)),INDEX(Table4_22,MATCH($C108,Table4_A_22,0),MATCH(AE$107,Table4_1_22,0)),INDEX(Table4_22,MATCH($H108,Table4_A_22,0),MATCH(AE$107,Table4_1_22,0)),INDEX('Heat Pump DOE Rule Adjustment'!$B$34:$AD$34,MATCH(AE107,'Heat Pump DOE Rule Adjustment'!$B$18:$AD$18,0)))*Percent_rural*quadrillion</f>
        <v>219974115008168.56</v>
      </c>
      <c r="AF108" s="13">
        <f>SUM(INDEX(Table4_22,MATCH($G108,Table4_A_22,0),MATCH(AF$107,Table4_1_22,0)),INDEX(Table4_22,MATCH($F108,Table4_A_22,0),MATCH(AF$107,Table4_1_22,0)),INDEX(Table4_22,MATCH($E108,Table4_A_22,0),MATCH(AF$107,Table4_1_22,0)),INDEX(Table4_22,MATCH($D108,Table4_A_22,0),MATCH(AF$107,Table4_1_22,0)),INDEX(Table4_22,MATCH($C108,Table4_A_22,0),MATCH(AF$107,Table4_1_22,0)),INDEX(Table4_22,MATCH($H108,Table4_A_22,0),MATCH(AF$107,Table4_1_22,0)),INDEX('Heat Pump DOE Rule Adjustment'!$B$34:$AD$34,MATCH(AF107,'Heat Pump DOE Rule Adjustment'!$B$18:$AD$18,0)))*Percent_rural*quadrillion</f>
        <v>221457677646650.72</v>
      </c>
      <c r="AG108" s="13">
        <f>SUM(INDEX(Table4_22,MATCH($G108,Table4_A_22,0),MATCH(AG$107,Table4_1_22,0)),INDEX(Table4_22,MATCH($F108,Table4_A_22,0),MATCH(AG$107,Table4_1_22,0)),INDEX(Table4_22,MATCH($E108,Table4_A_22,0),MATCH(AG$107,Table4_1_22,0)),INDEX(Table4_22,MATCH($D108,Table4_A_22,0),MATCH(AG$107,Table4_1_22,0)),INDEX(Table4_22,MATCH($C108,Table4_A_22,0),MATCH(AG$107,Table4_1_22,0)),INDEX(Table4_22,MATCH($H108,Table4_A_22,0),MATCH(AG$107,Table4_1_22,0)),INDEX('Heat Pump DOE Rule Adjustment'!$B$34:$AD$34,MATCH(AG107,'Heat Pump DOE Rule Adjustment'!$B$18:$AD$18,0)))*Percent_rural*quadrillion</f>
        <v>222961422701844.97</v>
      </c>
      <c r="AH108" s="13">
        <f>SUM(INDEX(Table4_22,MATCH($G108,Table4_A_22,0),MATCH(AH$107,Table4_1_22,0)),INDEX(Table4_22,MATCH($F108,Table4_A_22,0),MATCH(AH$107,Table4_1_22,0)),INDEX(Table4_22,MATCH($E108,Table4_A_22,0),MATCH(AH$107,Table4_1_22,0)),INDEX(Table4_22,MATCH($D108,Table4_A_22,0),MATCH(AH$107,Table4_1_22,0)),INDEX(Table4_22,MATCH($C108,Table4_A_22,0),MATCH(AH$107,Table4_1_22,0)),INDEX(Table4_22,MATCH($H108,Table4_A_22,0),MATCH(AH$107,Table4_1_22,0)),INDEX('Heat Pump DOE Rule Adjustment'!$B$34:$AD$34,MATCH(AH107,'Heat Pump DOE Rule Adjustment'!$B$18:$AD$18,0)))*Percent_rural*quadrillion</f>
        <v>224434003596252.38</v>
      </c>
      <c r="AI108" s="13">
        <f>SUM(INDEX(Table4_22,MATCH($G108,Table4_A_22,0),MATCH(AI$107,Table4_1_22,0)),INDEX(Table4_22,MATCH($F108,Table4_A_22,0),MATCH(AI$107,Table4_1_22,0)),INDEX(Table4_22,MATCH($E108,Table4_A_22,0),MATCH(AI$107,Table4_1_22,0)),INDEX(Table4_22,MATCH($D108,Table4_A_22,0),MATCH(AI$107,Table4_1_22,0)),INDEX(Table4_22,MATCH($C108,Table4_A_22,0),MATCH(AI$107,Table4_1_22,0)),INDEX(Table4_22,MATCH($H108,Table4_A_22,0),MATCH(AI$107,Table4_1_22,0)),INDEX('Heat Pump DOE Rule Adjustment'!$B$34:$AD$34,MATCH(AI107,'Heat Pump DOE Rule Adjustment'!$B$18:$AD$18,0)))*Percent_rural*quadrillion</f>
        <v>225943276752327.78</v>
      </c>
      <c r="AJ108" s="13">
        <f>SUM(INDEX(Table4_22,MATCH($G108,Table4_A_22,0),MATCH(AJ$107,Table4_1_22,0)),INDEX(Table4_22,MATCH($F108,Table4_A_22,0),MATCH(AJ$107,Table4_1_22,0)),INDEX(Table4_22,MATCH($E108,Table4_A_22,0),MATCH(AJ$107,Table4_1_22,0)),INDEX(Table4_22,MATCH($D108,Table4_A_22,0),MATCH(AJ$107,Table4_1_22,0)),INDEX(Table4_22,MATCH($C108,Table4_A_22,0),MATCH(AJ$107,Table4_1_22,0)),INDEX(Table4_22,MATCH($H108,Table4_A_22,0),MATCH(AJ$107,Table4_1_22,0)),INDEX('Heat Pump DOE Rule Adjustment'!$B$34:$AD$34,MATCH(AJ107,'Heat Pump DOE Rule Adjustment'!$B$18:$AD$18,0)))*Percent_rural*quadrillion</f>
        <v>227403801353017.53</v>
      </c>
      <c r="AK108" s="13">
        <f>SUM(INDEX(Table4_22,MATCH($G108,Table4_A_22,0),MATCH(AK$107,Table4_1_22,0)),INDEX(Table4_22,MATCH($F108,Table4_A_22,0),MATCH(AK$107,Table4_1_22,0)),INDEX(Table4_22,MATCH($E108,Table4_A_22,0),MATCH(AK$107,Table4_1_22,0)),INDEX(Table4_22,MATCH($D108,Table4_A_22,0),MATCH(AK$107,Table4_1_22,0)),INDEX(Table4_22,MATCH($C108,Table4_A_22,0),MATCH(AK$107,Table4_1_22,0)),INDEX(Table4_22,MATCH($H108,Table4_A_22,0),MATCH(AK$107,Table4_1_22,0)),INDEX('Heat Pump DOE Rule Adjustment'!$B$34:$AD$34,MATCH(AK107,'Heat Pump DOE Rule Adjustment'!$B$18:$AD$18,0)))*Percent_rural*quadrillion</f>
        <v>228865307407055</v>
      </c>
      <c r="AL108" s="13">
        <f>SUM(INDEX(Table4_22,MATCH($G108,Table4_A_22,0),MATCH(AL$107,Table4_1_22,0)),INDEX(Table4_22,MATCH($F108,Table4_A_22,0),MATCH(AL$107,Table4_1_22,0)),INDEX(Table4_22,MATCH($E108,Table4_A_22,0),MATCH(AL$107,Table4_1_22,0)),INDEX(Table4_22,MATCH($D108,Table4_A_22,0),MATCH(AL$107,Table4_1_22,0)),INDEX(Table4_22,MATCH($C108,Table4_A_22,0),MATCH(AL$107,Table4_1_22,0)),INDEX(Table4_22,MATCH($H108,Table4_A_22,0),MATCH(AL$107,Table4_1_22,0)),INDEX('Heat Pump DOE Rule Adjustment'!$B$34:$AD$34,MATCH(AL107,'Heat Pump DOE Rule Adjustment'!$B$18:$AD$18,0)))*Percent_rural*quadrillion</f>
        <v>230292343351670.09</v>
      </c>
      <c r="AM108" s="13">
        <f>SUM(INDEX(Table4_22,MATCH($G108,Table4_A_22,0),MATCH(AM$107,Table4_1_22,0)),INDEX(Table4_22,MATCH($F108,Table4_A_22,0),MATCH(AM$107,Table4_1_22,0)),INDEX(Table4_22,MATCH($E108,Table4_A_22,0),MATCH(AM$107,Table4_1_22,0)),INDEX(Table4_22,MATCH($D108,Table4_A_22,0),MATCH(AM$107,Table4_1_22,0)),INDEX(Table4_22,MATCH($C108,Table4_A_22,0),MATCH(AM$107,Table4_1_22,0)),INDEX(Table4_22,MATCH($H108,Table4_A_22,0),MATCH(AM$107,Table4_1_22,0)),INDEX('Heat Pump DOE Rule Adjustment'!$B$34:$AD$34,MATCH(AM107,'Heat Pump DOE Rule Adjustment'!$B$18:$AD$18,0)))*Percent_rural*quadrillion</f>
        <v>231707975061638.47</v>
      </c>
      <c r="AN108" s="13">
        <f>SUM(INDEX(Table4_22,MATCH($G108,Table4_A_22,0),MATCH(AN$107,Table4_1_22,0)),INDEX(Table4_22,MATCH($F108,Table4_A_22,0),MATCH(AN$107,Table4_1_22,0)),INDEX(Table4_22,MATCH($E108,Table4_A_22,0),MATCH(AN$107,Table4_1_22,0)),INDEX(Table4_22,MATCH($D108,Table4_A_22,0),MATCH(AN$107,Table4_1_22,0)),INDEX(Table4_22,MATCH($C108,Table4_A_22,0),MATCH(AN$107,Table4_1_22,0)),INDEX(Table4_22,MATCH($H108,Table4_A_22,0),MATCH(AN$107,Table4_1_22,0)),INDEX('Heat Pump DOE Rule Adjustment'!$B$34:$AD$34,MATCH(AN107,'Heat Pump DOE Rule Adjustment'!$B$18:$AD$18,0)))*Percent_rural*quadrillion</f>
        <v>233072982160049.5</v>
      </c>
    </row>
    <row r="109" spans="2:40" x14ac:dyDescent="0.25">
      <c r="I109" s="1" t="s">
        <v>77</v>
      </c>
      <c r="J109" s="7"/>
      <c r="K109" s="7">
        <v>0</v>
      </c>
      <c r="L109" s="7">
        <v>0</v>
      </c>
      <c r="M109" s="7">
        <v>0</v>
      </c>
      <c r="N109" s="7">
        <v>0</v>
      </c>
      <c r="O109" s="7">
        <v>0</v>
      </c>
      <c r="P109" s="7">
        <v>0</v>
      </c>
      <c r="Q109" s="7">
        <v>0</v>
      </c>
      <c r="R109" s="7">
        <v>0</v>
      </c>
      <c r="S109" s="7">
        <v>0</v>
      </c>
      <c r="T109" s="7">
        <v>0</v>
      </c>
      <c r="U109" s="7">
        <v>0</v>
      </c>
      <c r="V109" s="7">
        <v>0</v>
      </c>
      <c r="W109" s="7">
        <v>0</v>
      </c>
      <c r="X109" s="7">
        <v>0</v>
      </c>
      <c r="Y109" s="7">
        <v>0</v>
      </c>
      <c r="Z109" s="7">
        <v>0</v>
      </c>
      <c r="AA109" s="7">
        <v>0</v>
      </c>
      <c r="AB109" s="7">
        <v>0</v>
      </c>
      <c r="AC109" s="7">
        <v>0</v>
      </c>
      <c r="AD109" s="7">
        <v>0</v>
      </c>
      <c r="AE109" s="7">
        <v>0</v>
      </c>
      <c r="AF109" s="7">
        <v>0</v>
      </c>
      <c r="AG109" s="7">
        <v>0</v>
      </c>
      <c r="AH109" s="7">
        <v>0</v>
      </c>
      <c r="AI109" s="7">
        <v>0</v>
      </c>
      <c r="AJ109" s="7">
        <v>0</v>
      </c>
      <c r="AK109" s="7">
        <v>0</v>
      </c>
      <c r="AL109" s="7">
        <v>0</v>
      </c>
      <c r="AM109" s="7">
        <v>0</v>
      </c>
      <c r="AN109" s="7">
        <v>0</v>
      </c>
    </row>
    <row r="110" spans="2:40" x14ac:dyDescent="0.25">
      <c r="F110" s="8" t="s">
        <v>320</v>
      </c>
      <c r="G110" s="8" t="s">
        <v>321</v>
      </c>
      <c r="H110" s="8" t="s">
        <v>322</v>
      </c>
      <c r="I110" s="1" t="s">
        <v>78</v>
      </c>
      <c r="J110" s="13"/>
      <c r="K110" s="13">
        <f t="shared" ref="K110" si="69">SUM(INDEX(Table4,MATCH($G110,Table4_A,0),MATCH(K$107,Table4_1,0)),INDEX(Table4,MATCH($H110,Table4_A,0),MATCH(K$107,Table4_1,0)),INDEX(Table4,MATCH($F110,Table4_A,0),MATCH(K$107,Table4_1,0)))*Percent_rural*quadrillion</f>
        <v>212682021776086.75</v>
      </c>
      <c r="L110" s="13">
        <f t="shared" ref="L110:N110" si="70">SUM(INDEX(Table4_22,MATCH($G110,Table4_A_22,0),MATCH(L$107,Table4_1_22,0)),INDEX(Table4_22,MATCH($H110,Table4_A_22,0),MATCH(L$107,Table4_1_22,0)),INDEX(Table4_22,MATCH($F110,Table4_A_22,0),MATCH(L$107,Table4_1_22,0)))*Percent_rural*quadrillion</f>
        <v>210516201084756.72</v>
      </c>
      <c r="M110" s="13">
        <f t="shared" si="70"/>
        <v>209127586092447.16</v>
      </c>
      <c r="N110" s="13">
        <f t="shared" si="70"/>
        <v>209548899619525.59</v>
      </c>
      <c r="O110" s="13">
        <f t="shared" ref="O110:AN110" si="71">SUM(INDEX(Table4_22,MATCH($G110,Table4_A_22,0),MATCH(O$107,Table4_1_22,0)),INDEX(Table4_22,MATCH($H110,Table4_A_22,0),MATCH(O$107,Table4_1_22,0)),INDEX(Table4_22,MATCH($F110,Table4_A_22,0),MATCH(O$107,Table4_1_22,0)))*Percent_rural*quadrillion</f>
        <v>211362192665749.19</v>
      </c>
      <c r="P110" s="13">
        <f t="shared" si="71"/>
        <v>213843531206994.25</v>
      </c>
      <c r="Q110" s="13">
        <f t="shared" si="71"/>
        <v>216578143851695.94</v>
      </c>
      <c r="R110" s="13">
        <f t="shared" si="71"/>
        <v>219303597506678.53</v>
      </c>
      <c r="S110" s="13">
        <f t="shared" si="71"/>
        <v>221660635473164.41</v>
      </c>
      <c r="T110" s="13">
        <f t="shared" si="71"/>
        <v>223897671982514.38</v>
      </c>
      <c r="U110" s="13">
        <f t="shared" si="71"/>
        <v>225776199465716.84</v>
      </c>
      <c r="V110" s="13">
        <f t="shared" si="71"/>
        <v>227421079252003.56</v>
      </c>
      <c r="W110" s="13">
        <f t="shared" si="71"/>
        <v>229060725329879.38</v>
      </c>
      <c r="X110" s="13">
        <f t="shared" si="71"/>
        <v>230638875333927.03</v>
      </c>
      <c r="Y110" s="13">
        <f t="shared" si="71"/>
        <v>232319830324617.5</v>
      </c>
      <c r="Z110" s="13">
        <f t="shared" si="71"/>
        <v>234056300008095.19</v>
      </c>
      <c r="AA110" s="13">
        <f t="shared" si="71"/>
        <v>235795012709463.25</v>
      </c>
      <c r="AB110" s="13">
        <f t="shared" si="71"/>
        <v>237483070590140.03</v>
      </c>
      <c r="AC110" s="13">
        <f t="shared" si="71"/>
        <v>239140847729296.5</v>
      </c>
      <c r="AD110" s="13">
        <f t="shared" si="71"/>
        <v>240792643487412</v>
      </c>
      <c r="AE110" s="13">
        <f t="shared" si="71"/>
        <v>242419018376102.97</v>
      </c>
      <c r="AF110" s="13">
        <f t="shared" si="71"/>
        <v>244031374402979</v>
      </c>
      <c r="AG110" s="13">
        <f t="shared" si="71"/>
        <v>245735694163361.13</v>
      </c>
      <c r="AH110" s="13">
        <f t="shared" si="71"/>
        <v>247483752772605.84</v>
      </c>
      <c r="AI110" s="13">
        <f t="shared" si="71"/>
        <v>249272746458350.22</v>
      </c>
      <c r="AJ110" s="13">
        <f t="shared" si="71"/>
        <v>251090338622197.03</v>
      </c>
      <c r="AK110" s="13">
        <f t="shared" si="71"/>
        <v>252911482231037</v>
      </c>
      <c r="AL110" s="13">
        <f t="shared" si="71"/>
        <v>254750569983000.09</v>
      </c>
      <c r="AM110" s="13">
        <f t="shared" si="71"/>
        <v>256537320650854.06</v>
      </c>
      <c r="AN110" s="13">
        <f t="shared" si="71"/>
        <v>258300893467173.94</v>
      </c>
    </row>
    <row r="111" spans="2:40" x14ac:dyDescent="0.25">
      <c r="H111" s="8" t="s">
        <v>326</v>
      </c>
      <c r="I111" s="1" t="s">
        <v>79</v>
      </c>
      <c r="J111" s="13"/>
      <c r="K111" s="13">
        <f t="shared" ref="K111" si="72">INDEX(Table4,MATCH($H111,Table4_A,0),MATCH(K$107,Table4_1,0))*Percent_rural*quadrillion</f>
        <v>8724031166518.2539</v>
      </c>
      <c r="L111" s="13">
        <f t="shared" ref="L111:N111" si="73">INDEX(Table4_22,MATCH($H111,Table4_A_22,0),MATCH(L$107,Table4_1_22,0))*Percent_rural*quadrillion</f>
        <v>8045518254674.9775</v>
      </c>
      <c r="M111" s="13">
        <f t="shared" si="73"/>
        <v>7536166275398.6885</v>
      </c>
      <c r="N111" s="13">
        <f t="shared" si="73"/>
        <v>7203638873148.2227</v>
      </c>
      <c r="O111" s="13">
        <f t="shared" ref="O111:AN111" si="74">INDEX(Table4_22,MATCH($H111,Table4_A_22,0),MATCH(O$107,Table4_1_22,0))*Percent_rural*quadrillion</f>
        <v>6993729782239.1318</v>
      </c>
      <c r="P111" s="13">
        <f t="shared" si="74"/>
        <v>6799334898405.2451</v>
      </c>
      <c r="Q111" s="13">
        <f t="shared" si="74"/>
        <v>6633164656358.7783</v>
      </c>
      <c r="R111" s="13">
        <f t="shared" si="74"/>
        <v>6495592892414.7969</v>
      </c>
      <c r="S111" s="13">
        <f t="shared" si="74"/>
        <v>6385685015785.6387</v>
      </c>
      <c r="T111" s="13">
        <f t="shared" si="74"/>
        <v>6306244798834.29</v>
      </c>
      <c r="U111" s="13">
        <f t="shared" si="74"/>
        <v>6212785720067.999</v>
      </c>
      <c r="V111" s="13">
        <f t="shared" si="74"/>
        <v>6116709787096.2529</v>
      </c>
      <c r="W111" s="13">
        <f t="shared" si="74"/>
        <v>6014652473083.4609</v>
      </c>
      <c r="X111" s="13">
        <f t="shared" si="74"/>
        <v>5910725977495.3447</v>
      </c>
      <c r="Y111" s="13">
        <f t="shared" si="74"/>
        <v>5808668663482.5547</v>
      </c>
      <c r="Z111" s="13">
        <f t="shared" si="74"/>
        <v>5705676758682.1016</v>
      </c>
      <c r="AA111" s="13">
        <f t="shared" si="74"/>
        <v>5596329636525.54</v>
      </c>
      <c r="AB111" s="13">
        <f t="shared" si="74"/>
        <v>5490720877519.6299</v>
      </c>
      <c r="AC111" s="13">
        <f t="shared" si="74"/>
        <v>5389785072452.0361</v>
      </c>
      <c r="AD111" s="13">
        <f t="shared" si="74"/>
        <v>5306419574192.5039</v>
      </c>
      <c r="AE111" s="13">
        <f t="shared" si="74"/>
        <v>5224362503035.6992</v>
      </c>
      <c r="AF111" s="13">
        <f t="shared" si="74"/>
        <v>5139875495830.9717</v>
      </c>
      <c r="AG111" s="13">
        <f t="shared" si="74"/>
        <v>5056323079413.9072</v>
      </c>
      <c r="AH111" s="13">
        <f t="shared" si="74"/>
        <v>4977817453250.2217</v>
      </c>
      <c r="AI111" s="13">
        <f t="shared" si="74"/>
        <v>4900059499716.667</v>
      </c>
      <c r="AJ111" s="13">
        <f t="shared" si="74"/>
        <v>4826600663806.3623</v>
      </c>
      <c r="AK111" s="13">
        <f t="shared" si="74"/>
        <v>4758188618149.4375</v>
      </c>
      <c r="AL111" s="13">
        <f t="shared" si="74"/>
        <v>4692954181170.5654</v>
      </c>
      <c r="AM111" s="13">
        <f t="shared" si="74"/>
        <v>4629775843924.5527</v>
      </c>
      <c r="AN111" s="13">
        <f t="shared" si="74"/>
        <v>4569588197199.0615</v>
      </c>
    </row>
    <row r="112" spans="2:40" x14ac:dyDescent="0.25">
      <c r="I112" s="1" t="s">
        <v>81</v>
      </c>
      <c r="J112" s="7"/>
      <c r="K112" s="7">
        <v>0</v>
      </c>
      <c r="L112" s="7">
        <v>0</v>
      </c>
      <c r="M112" s="7">
        <v>0</v>
      </c>
      <c r="N112" s="7">
        <v>0</v>
      </c>
      <c r="O112" s="7">
        <v>0</v>
      </c>
      <c r="P112" s="7">
        <v>0</v>
      </c>
      <c r="Q112" s="7">
        <v>0</v>
      </c>
      <c r="R112" s="7">
        <v>0</v>
      </c>
      <c r="S112" s="7">
        <v>0</v>
      </c>
      <c r="T112" s="7">
        <v>0</v>
      </c>
      <c r="U112" s="7">
        <v>0</v>
      </c>
      <c r="V112" s="7">
        <v>0</v>
      </c>
      <c r="W112" s="7">
        <v>0</v>
      </c>
      <c r="X112" s="7">
        <v>0</v>
      </c>
      <c r="Y112" s="7">
        <v>0</v>
      </c>
      <c r="Z112" s="7">
        <v>0</v>
      </c>
      <c r="AA112" s="7">
        <v>0</v>
      </c>
      <c r="AB112" s="7">
        <v>0</v>
      </c>
      <c r="AC112" s="7">
        <v>0</v>
      </c>
      <c r="AD112" s="7">
        <v>0</v>
      </c>
      <c r="AE112" s="7">
        <v>0</v>
      </c>
      <c r="AF112" s="7">
        <v>0</v>
      </c>
      <c r="AG112" s="7">
        <v>0</v>
      </c>
      <c r="AH112" s="7">
        <v>0</v>
      </c>
      <c r="AI112" s="7">
        <v>0</v>
      </c>
      <c r="AJ112" s="7">
        <v>0</v>
      </c>
      <c r="AK112" s="7">
        <v>0</v>
      </c>
      <c r="AL112" s="7">
        <v>0</v>
      </c>
      <c r="AM112" s="7">
        <v>0</v>
      </c>
      <c r="AN112" s="7">
        <v>0</v>
      </c>
    </row>
    <row r="113" spans="6:40" x14ac:dyDescent="0.25">
      <c r="I113" s="1" t="s">
        <v>160</v>
      </c>
      <c r="J113" s="7"/>
      <c r="K113" s="7">
        <v>0</v>
      </c>
      <c r="L113" s="7">
        <v>0</v>
      </c>
      <c r="M113" s="7">
        <v>0</v>
      </c>
      <c r="N113" s="7">
        <v>0</v>
      </c>
      <c r="O113" s="7">
        <v>0</v>
      </c>
      <c r="P113" s="7">
        <v>0</v>
      </c>
      <c r="Q113" s="7">
        <v>0</v>
      </c>
      <c r="R113" s="7">
        <v>0</v>
      </c>
      <c r="S113" s="7">
        <v>0</v>
      </c>
      <c r="T113" s="7">
        <v>0</v>
      </c>
      <c r="U113" s="7">
        <v>0</v>
      </c>
      <c r="V113" s="7">
        <v>0</v>
      </c>
      <c r="W113" s="7">
        <v>0</v>
      </c>
      <c r="X113" s="7">
        <v>0</v>
      </c>
      <c r="Y113" s="7">
        <v>0</v>
      </c>
      <c r="Z113" s="7">
        <v>0</v>
      </c>
      <c r="AA113" s="7">
        <v>0</v>
      </c>
      <c r="AB113" s="7">
        <v>0</v>
      </c>
      <c r="AC113" s="7">
        <v>0</v>
      </c>
      <c r="AD113" s="7">
        <v>0</v>
      </c>
      <c r="AE113" s="7">
        <v>0</v>
      </c>
      <c r="AF113" s="7">
        <v>0</v>
      </c>
      <c r="AG113" s="7">
        <v>0</v>
      </c>
      <c r="AH113" s="7">
        <v>0</v>
      </c>
      <c r="AI113" s="7">
        <v>0</v>
      </c>
      <c r="AJ113" s="7">
        <v>0</v>
      </c>
      <c r="AK113" s="7">
        <v>0</v>
      </c>
      <c r="AL113" s="7">
        <v>0</v>
      </c>
      <c r="AM113" s="7">
        <v>0</v>
      </c>
      <c r="AN113" s="7">
        <v>0</v>
      </c>
    </row>
    <row r="114" spans="6:40" x14ac:dyDescent="0.25">
      <c r="I114" s="1" t="s">
        <v>268</v>
      </c>
      <c r="J114" s="7"/>
      <c r="K114" s="7">
        <v>0</v>
      </c>
      <c r="L114" s="7">
        <v>0</v>
      </c>
      <c r="M114" s="7">
        <v>0</v>
      </c>
      <c r="N114" s="7">
        <v>0</v>
      </c>
      <c r="O114" s="7">
        <v>0</v>
      </c>
      <c r="P114" s="7">
        <v>0</v>
      </c>
      <c r="Q114" s="7">
        <v>0</v>
      </c>
      <c r="R114" s="7">
        <v>0</v>
      </c>
      <c r="S114" s="7">
        <v>0</v>
      </c>
      <c r="T114" s="7">
        <v>0</v>
      </c>
      <c r="U114" s="7">
        <v>0</v>
      </c>
      <c r="V114" s="7">
        <v>0</v>
      </c>
      <c r="W114" s="7">
        <v>0</v>
      </c>
      <c r="X114" s="7">
        <v>0</v>
      </c>
      <c r="Y114" s="7">
        <v>0</v>
      </c>
      <c r="Z114" s="7">
        <v>0</v>
      </c>
      <c r="AA114" s="7">
        <v>0</v>
      </c>
      <c r="AB114" s="7">
        <v>0</v>
      </c>
      <c r="AC114" s="7">
        <v>0</v>
      </c>
      <c r="AD114" s="7">
        <v>0</v>
      </c>
      <c r="AE114" s="7">
        <v>0</v>
      </c>
      <c r="AF114" s="7">
        <v>0</v>
      </c>
      <c r="AG114" s="7">
        <v>0</v>
      </c>
      <c r="AH114" s="7">
        <v>0</v>
      </c>
      <c r="AI114" s="7">
        <v>0</v>
      </c>
      <c r="AJ114" s="7">
        <v>0</v>
      </c>
      <c r="AK114" s="7">
        <v>0</v>
      </c>
      <c r="AL114" s="7">
        <v>0</v>
      </c>
      <c r="AM114" s="7">
        <v>0</v>
      </c>
      <c r="AN114" s="7">
        <v>0</v>
      </c>
    </row>
    <row r="115" spans="6:40" x14ac:dyDescent="0.25">
      <c r="I115" s="1" t="s">
        <v>269</v>
      </c>
      <c r="J115" s="7"/>
      <c r="K115" s="7">
        <v>0</v>
      </c>
      <c r="L115" s="7">
        <v>0</v>
      </c>
      <c r="M115" s="7">
        <v>0</v>
      </c>
      <c r="N115" s="7">
        <v>0</v>
      </c>
      <c r="O115" s="7">
        <v>0</v>
      </c>
      <c r="P115" s="7">
        <v>0</v>
      </c>
      <c r="Q115" s="7">
        <v>0</v>
      </c>
      <c r="R115" s="7">
        <v>0</v>
      </c>
      <c r="S115" s="7">
        <v>0</v>
      </c>
      <c r="T115" s="7">
        <v>0</v>
      </c>
      <c r="U115" s="7">
        <v>0</v>
      </c>
      <c r="V115" s="7">
        <v>0</v>
      </c>
      <c r="W115" s="7">
        <v>0</v>
      </c>
      <c r="X115" s="7">
        <v>0</v>
      </c>
      <c r="Y115" s="7">
        <v>0</v>
      </c>
      <c r="Z115" s="7">
        <v>0</v>
      </c>
      <c r="AA115" s="7">
        <v>0</v>
      </c>
      <c r="AB115" s="7">
        <v>0</v>
      </c>
      <c r="AC115" s="7">
        <v>0</v>
      </c>
      <c r="AD115" s="7">
        <v>0</v>
      </c>
      <c r="AE115" s="7">
        <v>0</v>
      </c>
      <c r="AF115" s="7">
        <v>0</v>
      </c>
      <c r="AG115" s="7">
        <v>0</v>
      </c>
      <c r="AH115" s="7">
        <v>0</v>
      </c>
      <c r="AI115" s="7">
        <v>0</v>
      </c>
      <c r="AJ115" s="7">
        <v>0</v>
      </c>
      <c r="AK115" s="7">
        <v>0</v>
      </c>
      <c r="AL115" s="7">
        <v>0</v>
      </c>
      <c r="AM115" s="7">
        <v>0</v>
      </c>
      <c r="AN115" s="7">
        <v>0</v>
      </c>
    </row>
    <row r="116" spans="6:40" x14ac:dyDescent="0.25">
      <c r="G116" s="8" t="s">
        <v>330</v>
      </c>
      <c r="H116" s="8" t="s">
        <v>331</v>
      </c>
      <c r="I116" s="1" t="s">
        <v>270</v>
      </c>
      <c r="J116" s="13"/>
      <c r="K116" s="13">
        <f t="shared" ref="K116" si="75">SUM(INDEX(Table4,MATCH($G116,Table4_A,0),MATCH(K$107,Table4_1,0)),INDEX(Table4,MATCH($H116,Table4_A,0),MATCH(K$107,Table4_1,0)))*Percent_rural*quadrillion</f>
        <v>14983733344126.934</v>
      </c>
      <c r="L116" s="13">
        <f t="shared" ref="L116:N116" si="76">SUM(INDEX(Table4_22,MATCH($G116,Table4_A_22,0),MATCH(L$107,Table4_1_22,0)),INDEX(Table4_22,MATCH($H116,Table4_A_22,0),MATCH(L$107,Table4_1_22,0)))*Percent_rural*quadrillion</f>
        <v>14421296608111.389</v>
      </c>
      <c r="M116" s="13">
        <f t="shared" si="76"/>
        <v>13757737148870.721</v>
      </c>
      <c r="N116" s="13">
        <f t="shared" si="76"/>
        <v>13209693110985.184</v>
      </c>
      <c r="O116" s="13">
        <f t="shared" ref="O116:AN116" si="77">SUM(INDEX(Table4_22,MATCH($G116,Table4_A_22,0),MATCH(O$107,Table4_1_22,0)),INDEX(Table4_22,MATCH($H116,Table4_A_22,0),MATCH(O$107,Table4_1_22,0)))*Percent_rural*quadrillion</f>
        <v>12789688011009.471</v>
      </c>
      <c r="P116" s="13">
        <f t="shared" si="77"/>
        <v>12448375455354.973</v>
      </c>
      <c r="Q116" s="13">
        <f t="shared" si="77"/>
        <v>12157530802234.275</v>
      </c>
      <c r="R116" s="13">
        <f t="shared" si="77"/>
        <v>11898649154051.648</v>
      </c>
      <c r="S116" s="13">
        <f t="shared" si="77"/>
        <v>11666122966081.113</v>
      </c>
      <c r="T116" s="13">
        <f t="shared" si="77"/>
        <v>11462569092528.131</v>
      </c>
      <c r="U116" s="13">
        <f t="shared" si="77"/>
        <v>11234342022180.848</v>
      </c>
      <c r="V116" s="13">
        <f t="shared" si="77"/>
        <v>10984245527402.25</v>
      </c>
      <c r="W116" s="13">
        <f t="shared" si="77"/>
        <v>10756579211527.563</v>
      </c>
      <c r="X116" s="13">
        <f t="shared" si="77"/>
        <v>10537137294584.311</v>
      </c>
      <c r="Y116" s="13">
        <f t="shared" si="77"/>
        <v>10328910467093.012</v>
      </c>
      <c r="Z116" s="13">
        <f t="shared" si="77"/>
        <v>10134328665101.596</v>
      </c>
      <c r="AA116" s="13">
        <f t="shared" si="77"/>
        <v>9952270379664.8574</v>
      </c>
      <c r="AB116" s="13">
        <f t="shared" si="77"/>
        <v>9777128066056.8281</v>
      </c>
      <c r="AC116" s="13">
        <f t="shared" si="77"/>
        <v>9610770905852.8301</v>
      </c>
      <c r="AD116" s="13">
        <f t="shared" si="77"/>
        <v>9458058771148.709</v>
      </c>
      <c r="AE116" s="13">
        <f t="shared" si="77"/>
        <v>9316374807739.0098</v>
      </c>
      <c r="AF116" s="13">
        <f t="shared" si="77"/>
        <v>9182915243260.7461</v>
      </c>
      <c r="AG116" s="13">
        <f t="shared" si="77"/>
        <v>9057866995871.4492</v>
      </c>
      <c r="AH116" s="13">
        <f t="shared" si="77"/>
        <v>8940108556625.9199</v>
      </c>
      <c r="AI116" s="13">
        <f t="shared" si="77"/>
        <v>8829266089209.0996</v>
      </c>
      <c r="AJ116" s="13">
        <f t="shared" si="77"/>
        <v>8724218084675.7881</v>
      </c>
      <c r="AK116" s="13">
        <f t="shared" si="77"/>
        <v>8625712215656.1152</v>
      </c>
      <c r="AL116" s="13">
        <f t="shared" si="77"/>
        <v>8531879300574.7607</v>
      </c>
      <c r="AM116" s="13">
        <f t="shared" si="77"/>
        <v>8441784748644.0537</v>
      </c>
      <c r="AN116" s="13">
        <f t="shared" si="77"/>
        <v>8355241641706.4688</v>
      </c>
    </row>
    <row r="117" spans="6:40" x14ac:dyDescent="0.25">
      <c r="I117" s="1" t="s">
        <v>271</v>
      </c>
      <c r="J117" s="7"/>
      <c r="K117" s="7">
        <v>0</v>
      </c>
      <c r="L117" s="7">
        <v>0</v>
      </c>
      <c r="M117" s="7">
        <v>0</v>
      </c>
      <c r="N117" s="7">
        <v>0</v>
      </c>
      <c r="O117" s="7">
        <v>0</v>
      </c>
      <c r="P117" s="7">
        <v>0</v>
      </c>
      <c r="Q117" s="7">
        <v>0</v>
      </c>
      <c r="R117" s="7">
        <v>0</v>
      </c>
      <c r="S117" s="7">
        <v>0</v>
      </c>
      <c r="T117" s="7">
        <v>0</v>
      </c>
      <c r="U117" s="7">
        <v>0</v>
      </c>
      <c r="V117" s="7">
        <v>0</v>
      </c>
      <c r="W117" s="7">
        <v>0</v>
      </c>
      <c r="X117" s="7">
        <v>0</v>
      </c>
      <c r="Y117" s="7">
        <v>0</v>
      </c>
      <c r="Z117" s="7">
        <v>0</v>
      </c>
      <c r="AA117" s="7">
        <v>0</v>
      </c>
      <c r="AB117" s="7">
        <v>0</v>
      </c>
      <c r="AC117" s="7">
        <v>0</v>
      </c>
      <c r="AD117" s="7">
        <v>0</v>
      </c>
      <c r="AE117" s="7">
        <v>0</v>
      </c>
      <c r="AF117" s="7">
        <v>0</v>
      </c>
      <c r="AG117" s="7">
        <v>0</v>
      </c>
      <c r="AH117" s="7">
        <v>0</v>
      </c>
      <c r="AI117" s="7">
        <v>0</v>
      </c>
      <c r="AJ117" s="7">
        <v>0</v>
      </c>
      <c r="AK117" s="7">
        <v>0</v>
      </c>
      <c r="AL117" s="7">
        <v>0</v>
      </c>
      <c r="AM117" s="7">
        <v>0</v>
      </c>
      <c r="AN117" s="7">
        <v>0</v>
      </c>
    </row>
    <row r="119" spans="6:40" x14ac:dyDescent="0.25">
      <c r="H119" s="1" t="s">
        <v>287</v>
      </c>
    </row>
    <row r="120" spans="6:40" x14ac:dyDescent="0.25">
      <c r="I120" s="1" t="s">
        <v>75</v>
      </c>
      <c r="J120" s="1"/>
      <c r="K120" s="1">
        <v>2021</v>
      </c>
      <c r="L120" s="1">
        <v>2022</v>
      </c>
      <c r="M120" s="1">
        <v>2023</v>
      </c>
      <c r="N120" s="1">
        <v>2024</v>
      </c>
      <c r="O120" s="1">
        <v>2025</v>
      </c>
      <c r="P120" s="1">
        <v>2026</v>
      </c>
      <c r="Q120" s="1">
        <v>2027</v>
      </c>
      <c r="R120" s="1">
        <v>2028</v>
      </c>
      <c r="S120" s="1">
        <v>2029</v>
      </c>
      <c r="T120" s="1">
        <v>2030</v>
      </c>
      <c r="U120" s="1">
        <v>2031</v>
      </c>
      <c r="V120" s="1">
        <v>2032</v>
      </c>
      <c r="W120" s="1">
        <v>2033</v>
      </c>
      <c r="X120" s="1">
        <v>2034</v>
      </c>
      <c r="Y120" s="1">
        <v>2035</v>
      </c>
      <c r="Z120" s="1">
        <v>2036</v>
      </c>
      <c r="AA120" s="1">
        <v>2037</v>
      </c>
      <c r="AB120" s="1">
        <v>2038</v>
      </c>
      <c r="AC120" s="1">
        <v>2039</v>
      </c>
      <c r="AD120" s="1">
        <v>2040</v>
      </c>
      <c r="AE120" s="1">
        <v>2041</v>
      </c>
      <c r="AF120" s="1">
        <v>2042</v>
      </c>
      <c r="AG120" s="1">
        <v>2043</v>
      </c>
      <c r="AH120" s="1">
        <v>2044</v>
      </c>
      <c r="AI120" s="1">
        <v>2045</v>
      </c>
      <c r="AJ120" s="1">
        <v>2046</v>
      </c>
      <c r="AK120" s="1">
        <v>2047</v>
      </c>
      <c r="AL120" s="1">
        <v>2048</v>
      </c>
      <c r="AM120" s="1">
        <v>2049</v>
      </c>
      <c r="AN120" s="1">
        <v>2050</v>
      </c>
    </row>
    <row r="121" spans="6:40" x14ac:dyDescent="0.25">
      <c r="F121" s="8" t="s">
        <v>316</v>
      </c>
      <c r="G121" s="8" t="s">
        <v>313</v>
      </c>
      <c r="H121" s="8" t="s">
        <v>314</v>
      </c>
      <c r="I121" s="1" t="s">
        <v>76</v>
      </c>
      <c r="J121" s="13"/>
      <c r="K121" s="13">
        <f t="shared" ref="K121" si="78">SUM(INDEX(Table4,MATCH($G121,Table4_A,0),MATCH(K$120,Table4_1,0)),INDEX(Table4,MATCH($H121,Table4_A,0),MATCH(K$120,Table4_1,0)),INDEX(Table4,MATCH($F121,Table4_A,0),MATCH(K$120,Table4_1,0)))*Percent_rural*quadrillion</f>
        <v>390187728567959.19</v>
      </c>
      <c r="L121" s="13">
        <f t="shared" ref="L121:N121" si="79">SUM(INDEX(Table4_22,MATCH($G121,Table4_A_22,0),MATCH(L$120,Table4_1_22,0)),INDEX(Table4_22,MATCH($H121,Table4_A_22,0),MATCH(L$120,Table4_1_22,0)),INDEX(Table4_22,MATCH($F121,Table4_A_22,0),MATCH(L$120,Table4_1_22,0)))*Percent_rural*quadrillion</f>
        <v>380312468469197.75</v>
      </c>
      <c r="M121" s="13">
        <f t="shared" si="79"/>
        <v>388639672387274.31</v>
      </c>
      <c r="N121" s="13">
        <f t="shared" si="79"/>
        <v>390389974014409.44</v>
      </c>
      <c r="O121" s="13">
        <f t="shared" ref="O121:AN121" si="80">SUM(INDEX(Table4_22,MATCH($G121,Table4_A_22,0),MATCH(O$120,Table4_1_22,0)),INDEX(Table4_22,MATCH($H121,Table4_A_22,0),MATCH(O$120,Table4_1_22,0)),INDEX(Table4_22,MATCH($F121,Table4_A_22,0),MATCH(O$120,Table4_1_22,0)))*Percent_rural*quadrillion</f>
        <v>394296002752367.88</v>
      </c>
      <c r="P121" s="13">
        <f t="shared" si="80"/>
        <v>398324836719825.19</v>
      </c>
      <c r="Q121" s="13">
        <f t="shared" si="80"/>
        <v>403370692382417.25</v>
      </c>
      <c r="R121" s="13">
        <f t="shared" si="80"/>
        <v>407478592730510.88</v>
      </c>
      <c r="S121" s="13">
        <f t="shared" si="80"/>
        <v>410991532583178.19</v>
      </c>
      <c r="T121" s="13">
        <f t="shared" si="80"/>
        <v>415619065409212.31</v>
      </c>
      <c r="U121" s="13">
        <f t="shared" si="80"/>
        <v>420360244475026.31</v>
      </c>
      <c r="V121" s="13">
        <f t="shared" si="80"/>
        <v>424824784667692.06</v>
      </c>
      <c r="W121" s="13">
        <f t="shared" si="80"/>
        <v>429439607059013.94</v>
      </c>
      <c r="X121" s="13">
        <f t="shared" si="80"/>
        <v>433919287622439.88</v>
      </c>
      <c r="Y121" s="13">
        <f t="shared" si="80"/>
        <v>438988508054723.56</v>
      </c>
      <c r="Z121" s="13">
        <f t="shared" si="80"/>
        <v>444605211770420.13</v>
      </c>
      <c r="AA121" s="13">
        <f t="shared" si="80"/>
        <v>450490890714806.06</v>
      </c>
      <c r="AB121" s="13">
        <f t="shared" si="80"/>
        <v>456140492026228.38</v>
      </c>
      <c r="AC121" s="13">
        <f t="shared" si="80"/>
        <v>461751775115356.56</v>
      </c>
      <c r="AD121" s="13">
        <f t="shared" si="80"/>
        <v>467664931028899.88</v>
      </c>
      <c r="AE121" s="13">
        <f t="shared" si="80"/>
        <v>474040896300493.81</v>
      </c>
      <c r="AF121" s="13">
        <f t="shared" si="80"/>
        <v>481011261313041.38</v>
      </c>
      <c r="AG121" s="13">
        <f t="shared" si="80"/>
        <v>488384808791386.69</v>
      </c>
      <c r="AH121" s="13">
        <f t="shared" si="80"/>
        <v>496062845948352.56</v>
      </c>
      <c r="AI121" s="13">
        <f t="shared" si="80"/>
        <v>504441452359750.69</v>
      </c>
      <c r="AJ121" s="13">
        <f t="shared" si="80"/>
        <v>512978565368736.31</v>
      </c>
      <c r="AK121" s="13">
        <f t="shared" si="80"/>
        <v>521841663644458.81</v>
      </c>
      <c r="AL121" s="13">
        <f t="shared" si="80"/>
        <v>530847941228851.25</v>
      </c>
      <c r="AM121" s="13">
        <f t="shared" si="80"/>
        <v>540187867724439.38</v>
      </c>
      <c r="AN121" s="13">
        <f t="shared" si="80"/>
        <v>549915462478750</v>
      </c>
    </row>
    <row r="122" spans="6:40" x14ac:dyDescent="0.25">
      <c r="I122" s="1" t="s">
        <v>77</v>
      </c>
      <c r="J122" s="7"/>
      <c r="K122" s="7">
        <v>0</v>
      </c>
      <c r="L122" s="7">
        <v>0</v>
      </c>
      <c r="M122" s="7">
        <v>0</v>
      </c>
      <c r="N122" s="7">
        <v>0</v>
      </c>
      <c r="O122" s="7">
        <v>0</v>
      </c>
      <c r="P122" s="7">
        <v>0</v>
      </c>
      <c r="Q122" s="7">
        <v>0</v>
      </c>
      <c r="R122" s="7">
        <v>0</v>
      </c>
      <c r="S122" s="7">
        <v>0</v>
      </c>
      <c r="T122" s="7">
        <v>0</v>
      </c>
      <c r="U122" s="7">
        <v>0</v>
      </c>
      <c r="V122" s="7">
        <v>0</v>
      </c>
      <c r="W122" s="7">
        <v>0</v>
      </c>
      <c r="X122" s="7">
        <v>0</v>
      </c>
      <c r="Y122" s="7">
        <v>0</v>
      </c>
      <c r="Z122" s="7">
        <v>0</v>
      </c>
      <c r="AA122" s="7">
        <v>0</v>
      </c>
      <c r="AB122" s="7">
        <v>0</v>
      </c>
      <c r="AC122" s="7">
        <v>0</v>
      </c>
      <c r="AD122" s="7">
        <v>0</v>
      </c>
      <c r="AE122" s="7">
        <v>0</v>
      </c>
      <c r="AF122" s="7">
        <v>0</v>
      </c>
      <c r="AG122" s="7">
        <v>0</v>
      </c>
      <c r="AH122" s="7">
        <v>0</v>
      </c>
      <c r="AI122" s="7">
        <v>0</v>
      </c>
      <c r="AJ122" s="7">
        <v>0</v>
      </c>
      <c r="AK122" s="7">
        <v>0</v>
      </c>
      <c r="AL122" s="7">
        <v>0</v>
      </c>
      <c r="AM122" s="7">
        <v>0</v>
      </c>
      <c r="AN122" s="7">
        <v>0</v>
      </c>
    </row>
    <row r="123" spans="6:40" x14ac:dyDescent="0.25">
      <c r="H123" s="8" t="s">
        <v>323</v>
      </c>
      <c r="I123" s="1" t="s">
        <v>78</v>
      </c>
      <c r="J123" s="13"/>
      <c r="K123" s="13">
        <f t="shared" ref="K123:K124" si="81">INDEX(Table4,MATCH($H123,Table4_A,0),MATCH(K$120,Table4_1,0))*Percent_rural*quadrillion</f>
        <v>43156224965595.398</v>
      </c>
      <c r="L123" s="13">
        <f t="shared" ref="L123:N124" si="82">INDEX(Table4_22,MATCH($H123,Table4_A_22,0),MATCH(L$120,Table4_1_22,0))*Percent_rural*quadrillion</f>
        <v>42493039342669.797</v>
      </c>
      <c r="M123" s="13">
        <f t="shared" si="82"/>
        <v>42038641301708.086</v>
      </c>
      <c r="N123" s="13">
        <f t="shared" si="82"/>
        <v>41857143770743.945</v>
      </c>
      <c r="O123" s="13">
        <f t="shared" ref="O123:T124" si="83">INDEX(Table4_22,MATCH($H123,Table4_A_22,0),MATCH(O$120,Table4_1_22,0))*Percent_rural*quadrillion</f>
        <v>41911350036428.398</v>
      </c>
      <c r="P123" s="13">
        <f t="shared" si="83"/>
        <v>42064436007447.578</v>
      </c>
      <c r="Q123" s="13">
        <f t="shared" si="83"/>
        <v>42250606492350.031</v>
      </c>
      <c r="R123" s="13">
        <f t="shared" si="83"/>
        <v>42400514854691.172</v>
      </c>
      <c r="S123" s="13">
        <f t="shared" si="83"/>
        <v>42423505788067.672</v>
      </c>
      <c r="T123" s="13">
        <f t="shared" si="83"/>
        <v>42376776248684.531</v>
      </c>
      <c r="U123" s="13">
        <f t="shared" ref="U123:AD124" si="84">INDEX(Table4_22,MATCH($H123,Table4_A_22,0),MATCH(U$120,Table4_1_22,0))*Percent_rural*quadrillion</f>
        <v>42273410507569.016</v>
      </c>
      <c r="V123" s="13">
        <f t="shared" si="84"/>
        <v>42137894843357.883</v>
      </c>
      <c r="W123" s="13">
        <f t="shared" si="84"/>
        <v>41984061199708.57</v>
      </c>
      <c r="X123" s="13">
        <f t="shared" si="84"/>
        <v>41833779001052.375</v>
      </c>
      <c r="Y123" s="13">
        <f t="shared" si="84"/>
        <v>41703497045252.164</v>
      </c>
      <c r="Z123" s="13">
        <f t="shared" si="84"/>
        <v>41601626649396.906</v>
      </c>
      <c r="AA123" s="13">
        <f t="shared" si="84"/>
        <v>41516391969562.047</v>
      </c>
      <c r="AB123" s="13">
        <f t="shared" si="84"/>
        <v>41436764834453.164</v>
      </c>
      <c r="AC123" s="13">
        <f t="shared" si="84"/>
        <v>41361062980652.477</v>
      </c>
      <c r="AD123" s="13">
        <f t="shared" si="84"/>
        <v>41285921881324.367</v>
      </c>
      <c r="AE123" s="13">
        <f t="shared" ref="AE123:AN124" si="85">INDEX(Table4_22,MATCH($H123,Table4_A_22,0),MATCH(AE$120,Table4_1_22,0))*Percent_rural*quadrillion</f>
        <v>41212089209099</v>
      </c>
      <c r="AF123" s="13">
        <f t="shared" si="85"/>
        <v>41139938800291.43</v>
      </c>
      <c r="AG123" s="13">
        <f t="shared" si="85"/>
        <v>41083115680401.516</v>
      </c>
      <c r="AH123" s="13">
        <f t="shared" si="85"/>
        <v>41025731806039.023</v>
      </c>
      <c r="AI123" s="13">
        <f t="shared" si="85"/>
        <v>40968908686149.109</v>
      </c>
      <c r="AJ123" s="13">
        <f t="shared" si="85"/>
        <v>40909655630211.281</v>
      </c>
      <c r="AK123" s="13">
        <f t="shared" si="85"/>
        <v>40847785720068</v>
      </c>
      <c r="AL123" s="13">
        <f t="shared" si="85"/>
        <v>40787411155184.969</v>
      </c>
      <c r="AM123" s="13">
        <f t="shared" si="85"/>
        <v>40719186027685.578</v>
      </c>
      <c r="AN123" s="13">
        <f t="shared" si="85"/>
        <v>40648344045980.727</v>
      </c>
    </row>
    <row r="124" spans="6:40" x14ac:dyDescent="0.25">
      <c r="H124" s="8" t="s">
        <v>327</v>
      </c>
      <c r="I124" s="1" t="s">
        <v>79</v>
      </c>
      <c r="J124" s="13"/>
      <c r="K124" s="13">
        <f t="shared" si="81"/>
        <v>1460765401117.1377</v>
      </c>
      <c r="L124" s="13">
        <f t="shared" si="82"/>
        <v>1407680644377.8838</v>
      </c>
      <c r="M124" s="13">
        <f t="shared" si="82"/>
        <v>1377026066542.5403</v>
      </c>
      <c r="N124" s="13">
        <f t="shared" si="82"/>
        <v>1368053994980.9763</v>
      </c>
      <c r="O124" s="13">
        <f t="shared" si="83"/>
        <v>1373474621549.4214</v>
      </c>
      <c r="P124" s="13">
        <f t="shared" si="83"/>
        <v>1375343803124.7471</v>
      </c>
      <c r="Q124" s="13">
        <f t="shared" si="83"/>
        <v>1375717639439.812</v>
      </c>
      <c r="R124" s="13">
        <f t="shared" si="83"/>
        <v>1374596130494.6167</v>
      </c>
      <c r="S124" s="13">
        <f t="shared" si="83"/>
        <v>1371792358131.6279</v>
      </c>
      <c r="T124" s="13">
        <f t="shared" si="83"/>
        <v>1367867076823.4436</v>
      </c>
      <c r="U124" s="13">
        <f t="shared" si="84"/>
        <v>1363007204727.5964</v>
      </c>
      <c r="V124" s="13">
        <f t="shared" si="84"/>
        <v>1358708087104.3472</v>
      </c>
      <c r="W124" s="13">
        <f t="shared" si="84"/>
        <v>1353848215008.5</v>
      </c>
      <c r="X124" s="13">
        <f t="shared" si="84"/>
        <v>1349362179227.718</v>
      </c>
      <c r="Y124" s="13">
        <f t="shared" si="84"/>
        <v>1345436897919.5339</v>
      </c>
      <c r="Z124" s="13">
        <f t="shared" si="84"/>
        <v>1341511616611.3496</v>
      </c>
      <c r="AA124" s="13">
        <f t="shared" si="84"/>
        <v>1336464826357.9697</v>
      </c>
      <c r="AB124" s="13">
        <f t="shared" si="84"/>
        <v>1331978790577.1877</v>
      </c>
      <c r="AC124" s="13">
        <f t="shared" si="84"/>
        <v>1328427345584.0686</v>
      </c>
      <c r="AD124" s="13">
        <f t="shared" si="84"/>
        <v>1327679672953.9382</v>
      </c>
      <c r="AE124" s="13">
        <f t="shared" si="85"/>
        <v>1326745082166.2754</v>
      </c>
      <c r="AF124" s="13">
        <f t="shared" si="85"/>
        <v>1324315146118.3518</v>
      </c>
      <c r="AG124" s="13">
        <f t="shared" si="85"/>
        <v>1321137537440.2979</v>
      </c>
      <c r="AH124" s="13">
        <f t="shared" si="85"/>
        <v>1318146846919.7766</v>
      </c>
      <c r="AI124" s="13">
        <f t="shared" si="85"/>
        <v>1314408483769.1248</v>
      </c>
      <c r="AJ124" s="13">
        <f t="shared" si="85"/>
        <v>1310670120618.4731</v>
      </c>
      <c r="AK124" s="13">
        <f t="shared" si="85"/>
        <v>1307679430097.9519</v>
      </c>
      <c r="AL124" s="13">
        <f t="shared" si="85"/>
        <v>1304688739577.4307</v>
      </c>
      <c r="AM124" s="13">
        <f t="shared" si="85"/>
        <v>1301511130899.3767</v>
      </c>
      <c r="AN124" s="13">
        <f t="shared" si="85"/>
        <v>1298707358536.3879</v>
      </c>
    </row>
    <row r="125" spans="6:40" x14ac:dyDescent="0.25">
      <c r="I125" s="1" t="s">
        <v>81</v>
      </c>
      <c r="J125" s="7"/>
      <c r="K125" s="7">
        <v>0</v>
      </c>
      <c r="L125" s="7">
        <v>0</v>
      </c>
      <c r="M125" s="7">
        <v>0</v>
      </c>
      <c r="N125" s="7">
        <v>0</v>
      </c>
      <c r="O125" s="7">
        <v>0</v>
      </c>
      <c r="P125" s="7">
        <v>0</v>
      </c>
      <c r="Q125" s="7">
        <v>0</v>
      </c>
      <c r="R125" s="7">
        <v>0</v>
      </c>
      <c r="S125" s="7">
        <v>0</v>
      </c>
      <c r="T125" s="7">
        <v>0</v>
      </c>
      <c r="U125" s="7">
        <v>0</v>
      </c>
      <c r="V125" s="7">
        <v>0</v>
      </c>
      <c r="W125" s="7">
        <v>0</v>
      </c>
      <c r="X125" s="7">
        <v>0</v>
      </c>
      <c r="Y125" s="7">
        <v>0</v>
      </c>
      <c r="Z125" s="7">
        <v>0</v>
      </c>
      <c r="AA125" s="7">
        <v>0</v>
      </c>
      <c r="AB125" s="7">
        <v>0</v>
      </c>
      <c r="AC125" s="7">
        <v>0</v>
      </c>
      <c r="AD125" s="7">
        <v>0</v>
      </c>
      <c r="AE125" s="7">
        <v>0</v>
      </c>
      <c r="AF125" s="7">
        <v>0</v>
      </c>
      <c r="AG125" s="7">
        <v>0</v>
      </c>
      <c r="AH125" s="7">
        <v>0</v>
      </c>
      <c r="AI125" s="7">
        <v>0</v>
      </c>
      <c r="AJ125" s="7">
        <v>0</v>
      </c>
      <c r="AK125" s="7">
        <v>0</v>
      </c>
      <c r="AL125" s="7">
        <v>0</v>
      </c>
      <c r="AM125" s="7">
        <v>0</v>
      </c>
      <c r="AN125" s="7">
        <v>0</v>
      </c>
    </row>
    <row r="126" spans="6:40" x14ac:dyDescent="0.25">
      <c r="I126" s="1" t="s">
        <v>160</v>
      </c>
      <c r="J126" s="7"/>
      <c r="K126" s="7">
        <v>0</v>
      </c>
      <c r="L126" s="7">
        <v>0</v>
      </c>
      <c r="M126" s="7">
        <v>0</v>
      </c>
      <c r="N126" s="7">
        <v>0</v>
      </c>
      <c r="O126" s="7">
        <v>0</v>
      </c>
      <c r="P126" s="7">
        <v>0</v>
      </c>
      <c r="Q126" s="7">
        <v>0</v>
      </c>
      <c r="R126" s="7">
        <v>0</v>
      </c>
      <c r="S126" s="7">
        <v>0</v>
      </c>
      <c r="T126" s="7">
        <v>0</v>
      </c>
      <c r="U126" s="7">
        <v>0</v>
      </c>
      <c r="V126" s="7">
        <v>0</v>
      </c>
      <c r="W126" s="7">
        <v>0</v>
      </c>
      <c r="X126" s="7">
        <v>0</v>
      </c>
      <c r="Y126" s="7">
        <v>0</v>
      </c>
      <c r="Z126" s="7">
        <v>0</v>
      </c>
      <c r="AA126" s="7">
        <v>0</v>
      </c>
      <c r="AB126" s="7">
        <v>0</v>
      </c>
      <c r="AC126" s="7">
        <v>0</v>
      </c>
      <c r="AD126" s="7">
        <v>0</v>
      </c>
      <c r="AE126" s="7">
        <v>0</v>
      </c>
      <c r="AF126" s="7">
        <v>0</v>
      </c>
      <c r="AG126" s="7">
        <v>0</v>
      </c>
      <c r="AH126" s="7">
        <v>0</v>
      </c>
      <c r="AI126" s="7">
        <v>0</v>
      </c>
      <c r="AJ126" s="7">
        <v>0</v>
      </c>
      <c r="AK126" s="7">
        <v>0</v>
      </c>
      <c r="AL126" s="7">
        <v>0</v>
      </c>
      <c r="AM126" s="7">
        <v>0</v>
      </c>
      <c r="AN126" s="7">
        <v>0</v>
      </c>
    </row>
    <row r="127" spans="6:40" x14ac:dyDescent="0.25">
      <c r="I127" s="1" t="s">
        <v>268</v>
      </c>
      <c r="J127" s="7"/>
      <c r="K127" s="7">
        <v>0</v>
      </c>
      <c r="L127" s="7">
        <v>0</v>
      </c>
      <c r="M127" s="7">
        <v>0</v>
      </c>
      <c r="N127" s="7">
        <v>0</v>
      </c>
      <c r="O127" s="7">
        <v>0</v>
      </c>
      <c r="P127" s="7">
        <v>0</v>
      </c>
      <c r="Q127" s="7">
        <v>0</v>
      </c>
      <c r="R127" s="7">
        <v>0</v>
      </c>
      <c r="S127" s="7">
        <v>0</v>
      </c>
      <c r="T127" s="7">
        <v>0</v>
      </c>
      <c r="U127" s="7">
        <v>0</v>
      </c>
      <c r="V127" s="7">
        <v>0</v>
      </c>
      <c r="W127" s="7">
        <v>0</v>
      </c>
      <c r="X127" s="7">
        <v>0</v>
      </c>
      <c r="Y127" s="7">
        <v>0</v>
      </c>
      <c r="Z127" s="7">
        <v>0</v>
      </c>
      <c r="AA127" s="7">
        <v>0</v>
      </c>
      <c r="AB127" s="7">
        <v>0</v>
      </c>
      <c r="AC127" s="7">
        <v>0</v>
      </c>
      <c r="AD127" s="7">
        <v>0</v>
      </c>
      <c r="AE127" s="7">
        <v>0</v>
      </c>
      <c r="AF127" s="7">
        <v>0</v>
      </c>
      <c r="AG127" s="7">
        <v>0</v>
      </c>
      <c r="AH127" s="7">
        <v>0</v>
      </c>
      <c r="AI127" s="7">
        <v>0</v>
      </c>
      <c r="AJ127" s="7">
        <v>0</v>
      </c>
      <c r="AK127" s="7">
        <v>0</v>
      </c>
      <c r="AL127" s="7">
        <v>0</v>
      </c>
      <c r="AM127" s="7">
        <v>0</v>
      </c>
      <c r="AN127" s="7">
        <v>0</v>
      </c>
    </row>
    <row r="128" spans="6:40" x14ac:dyDescent="0.25">
      <c r="I128" s="1" t="s">
        <v>269</v>
      </c>
      <c r="J128" s="7"/>
      <c r="K128" s="7">
        <v>0</v>
      </c>
      <c r="L128" s="7">
        <v>0</v>
      </c>
      <c r="M128" s="7">
        <v>0</v>
      </c>
      <c r="N128" s="7">
        <v>0</v>
      </c>
      <c r="O128" s="7">
        <v>0</v>
      </c>
      <c r="P128" s="7">
        <v>0</v>
      </c>
      <c r="Q128" s="7">
        <v>0</v>
      </c>
      <c r="R128" s="7">
        <v>0</v>
      </c>
      <c r="S128" s="7">
        <v>0</v>
      </c>
      <c r="T128" s="7">
        <v>0</v>
      </c>
      <c r="U128" s="7">
        <v>0</v>
      </c>
      <c r="V128" s="7">
        <v>0</v>
      </c>
      <c r="W128" s="7">
        <v>0</v>
      </c>
      <c r="X128" s="7">
        <v>0</v>
      </c>
      <c r="Y128" s="7">
        <v>0</v>
      </c>
      <c r="Z128" s="7">
        <v>0</v>
      </c>
      <c r="AA128" s="7">
        <v>0</v>
      </c>
      <c r="AB128" s="7">
        <v>0</v>
      </c>
      <c r="AC128" s="7">
        <v>0</v>
      </c>
      <c r="AD128" s="7">
        <v>0</v>
      </c>
      <c r="AE128" s="7">
        <v>0</v>
      </c>
      <c r="AF128" s="7">
        <v>0</v>
      </c>
      <c r="AG128" s="7">
        <v>0</v>
      </c>
      <c r="AH128" s="7">
        <v>0</v>
      </c>
      <c r="AI128" s="7">
        <v>0</v>
      </c>
      <c r="AJ128" s="7">
        <v>0</v>
      </c>
      <c r="AK128" s="7">
        <v>0</v>
      </c>
      <c r="AL128" s="7">
        <v>0</v>
      </c>
      <c r="AM128" s="7">
        <v>0</v>
      </c>
      <c r="AN128" s="7">
        <v>0</v>
      </c>
    </row>
    <row r="129" spans="1:40" x14ac:dyDescent="0.25">
      <c r="H129" s="8" t="s">
        <v>332</v>
      </c>
      <c r="I129" s="1" t="s">
        <v>270</v>
      </c>
      <c r="J129" s="13"/>
      <c r="K129" s="13">
        <f t="shared" ref="K129" si="86">INDEX(Table4,MATCH($H129,Table4_A,0),MATCH(K$120,Table4_1,0))*Percent_rural*quadrillion</f>
        <v>13704652392131.465</v>
      </c>
      <c r="L129" s="13">
        <f t="shared" ref="L129:N129" si="87">INDEX(Table4_22,MATCH($H129,Table4_A_22,0),MATCH(L$120,Table4_1_22,0))*Percent_rural*quadrillion</f>
        <v>13745961304946.164</v>
      </c>
      <c r="M129" s="13">
        <f t="shared" si="87"/>
        <v>13775681291993.848</v>
      </c>
      <c r="N129" s="13">
        <f t="shared" si="87"/>
        <v>13901103375698.211</v>
      </c>
      <c r="O129" s="13">
        <f t="shared" ref="O129:AN129" si="88">INDEX(Table4_22,MATCH($H129,Table4_A_22,0),MATCH(O$120,Table4_1_22,0))*Percent_rural*quadrillion</f>
        <v>14145405407593.295</v>
      </c>
      <c r="P129" s="13">
        <f t="shared" si="88"/>
        <v>14456624139885.047</v>
      </c>
      <c r="Q129" s="13">
        <f t="shared" si="88"/>
        <v>14802235813162.795</v>
      </c>
      <c r="R129" s="13">
        <f t="shared" si="88"/>
        <v>15152146604063.789</v>
      </c>
      <c r="S129" s="13">
        <f t="shared" si="88"/>
        <v>15497197522868.938</v>
      </c>
      <c r="T129" s="13">
        <f t="shared" si="88"/>
        <v>15837201651420.707</v>
      </c>
      <c r="U129" s="13">
        <f t="shared" si="88"/>
        <v>16171411317088.967</v>
      </c>
      <c r="V129" s="13">
        <f t="shared" si="88"/>
        <v>16495340484092.934</v>
      </c>
      <c r="W129" s="13">
        <f t="shared" si="88"/>
        <v>16809549906905.203</v>
      </c>
      <c r="X129" s="13">
        <f t="shared" si="88"/>
        <v>17118525621306.564</v>
      </c>
      <c r="Y129" s="13">
        <f t="shared" si="88"/>
        <v>17433108880433.902</v>
      </c>
      <c r="Z129" s="13">
        <f t="shared" si="88"/>
        <v>17755542702177.609</v>
      </c>
      <c r="AA129" s="13">
        <f t="shared" si="88"/>
        <v>18080219541811.703</v>
      </c>
      <c r="AB129" s="13">
        <f t="shared" si="88"/>
        <v>18411064680644.379</v>
      </c>
      <c r="AC129" s="13">
        <f t="shared" si="88"/>
        <v>18749386545778.352</v>
      </c>
      <c r="AD129" s="13">
        <f t="shared" si="88"/>
        <v>19105465635877.926</v>
      </c>
      <c r="AE129" s="13">
        <f t="shared" si="88"/>
        <v>19473694406217.113</v>
      </c>
      <c r="AF129" s="13">
        <f t="shared" si="88"/>
        <v>19844166194446.691</v>
      </c>
      <c r="AG129" s="13">
        <f t="shared" si="88"/>
        <v>20217815591354.328</v>
      </c>
      <c r="AH129" s="13">
        <f t="shared" si="88"/>
        <v>20592025742734.559</v>
      </c>
      <c r="AI129" s="13">
        <f t="shared" si="88"/>
        <v>20966422812272.324</v>
      </c>
      <c r="AJ129" s="13">
        <f t="shared" si="88"/>
        <v>21338950700234.762</v>
      </c>
      <c r="AK129" s="13">
        <f t="shared" si="88"/>
        <v>21712039342669.793</v>
      </c>
      <c r="AL129" s="13">
        <f t="shared" si="88"/>
        <v>22084754148789.766</v>
      </c>
      <c r="AM129" s="13">
        <f t="shared" si="88"/>
        <v>22455786691491.941</v>
      </c>
      <c r="AN129" s="13">
        <f t="shared" si="88"/>
        <v>22827753824981.785</v>
      </c>
    </row>
    <row r="130" spans="1:40" x14ac:dyDescent="0.25">
      <c r="I130" s="1" t="s">
        <v>271</v>
      </c>
      <c r="J130" s="7"/>
      <c r="K130" s="7">
        <v>0</v>
      </c>
      <c r="L130" s="7">
        <v>0</v>
      </c>
      <c r="M130" s="7">
        <v>0</v>
      </c>
      <c r="N130" s="7">
        <v>0</v>
      </c>
      <c r="O130" s="7">
        <v>0</v>
      </c>
      <c r="P130" s="7">
        <v>0</v>
      </c>
      <c r="Q130" s="7">
        <v>0</v>
      </c>
      <c r="R130" s="7">
        <v>0</v>
      </c>
      <c r="S130" s="7">
        <v>0</v>
      </c>
      <c r="T130" s="7">
        <v>0</v>
      </c>
      <c r="U130" s="7">
        <v>0</v>
      </c>
      <c r="V130" s="7">
        <v>0</v>
      </c>
      <c r="W130" s="7">
        <v>0</v>
      </c>
      <c r="X130" s="7">
        <v>0</v>
      </c>
      <c r="Y130" s="7">
        <v>0</v>
      </c>
      <c r="Z130" s="7">
        <v>0</v>
      </c>
      <c r="AA130" s="7">
        <v>0</v>
      </c>
      <c r="AB130" s="7">
        <v>0</v>
      </c>
      <c r="AC130" s="7">
        <v>0</v>
      </c>
      <c r="AD130" s="7">
        <v>0</v>
      </c>
      <c r="AE130" s="7">
        <v>0</v>
      </c>
      <c r="AF130" s="7">
        <v>0</v>
      </c>
      <c r="AG130" s="7">
        <v>0</v>
      </c>
      <c r="AH130" s="7">
        <v>0</v>
      </c>
      <c r="AI130" s="7">
        <v>0</v>
      </c>
      <c r="AJ130" s="7">
        <v>0</v>
      </c>
      <c r="AK130" s="7">
        <v>0</v>
      </c>
      <c r="AL130" s="7">
        <v>0</v>
      </c>
      <c r="AM130" s="7">
        <v>0</v>
      </c>
      <c r="AN130" s="7">
        <v>0</v>
      </c>
    </row>
    <row r="131" spans="1:40" s="15" customFormat="1" ht="18.75" x14ac:dyDescent="0.3">
      <c r="A131" s="17" t="s">
        <v>74</v>
      </c>
      <c r="B131" s="17"/>
      <c r="C131" s="17"/>
      <c r="D131" s="17"/>
      <c r="E131" s="17"/>
      <c r="F131" s="17" t="s">
        <v>74</v>
      </c>
      <c r="G131" s="17"/>
    </row>
    <row r="132" spans="1:40" x14ac:dyDescent="0.25">
      <c r="H132" s="1" t="s">
        <v>288</v>
      </c>
    </row>
    <row r="133" spans="1:40" x14ac:dyDescent="0.25">
      <c r="I133" s="1" t="s">
        <v>75</v>
      </c>
      <c r="J133" s="1"/>
      <c r="K133" s="1">
        <v>2021</v>
      </c>
      <c r="L133" s="1">
        <v>2022</v>
      </c>
      <c r="M133" s="1">
        <v>2023</v>
      </c>
      <c r="N133" s="1">
        <v>2024</v>
      </c>
      <c r="O133" s="1">
        <v>2025</v>
      </c>
      <c r="P133" s="1">
        <v>2026</v>
      </c>
      <c r="Q133" s="1">
        <v>2027</v>
      </c>
      <c r="R133" s="1">
        <v>2028</v>
      </c>
      <c r="S133" s="1">
        <v>2029</v>
      </c>
      <c r="T133" s="1">
        <v>2030</v>
      </c>
      <c r="U133" s="1">
        <v>2031</v>
      </c>
      <c r="V133" s="1">
        <v>2032</v>
      </c>
      <c r="W133" s="1">
        <v>2033</v>
      </c>
      <c r="X133" s="1">
        <v>2034</v>
      </c>
      <c r="Y133" s="1">
        <v>2035</v>
      </c>
      <c r="Z133" s="1">
        <v>2036</v>
      </c>
      <c r="AA133" s="1">
        <v>2037</v>
      </c>
      <c r="AB133" s="1">
        <v>2038</v>
      </c>
      <c r="AC133" s="1">
        <v>2039</v>
      </c>
      <c r="AD133" s="1">
        <v>2040</v>
      </c>
      <c r="AE133" s="1">
        <v>2041</v>
      </c>
      <c r="AF133" s="1">
        <v>2042</v>
      </c>
      <c r="AG133" s="1">
        <v>2043</v>
      </c>
      <c r="AH133" s="1">
        <v>2044</v>
      </c>
      <c r="AI133" s="1">
        <v>2045</v>
      </c>
      <c r="AJ133" s="1">
        <v>2046</v>
      </c>
      <c r="AK133" s="1">
        <v>2047</v>
      </c>
      <c r="AL133" s="1">
        <v>2048</v>
      </c>
      <c r="AM133" s="1">
        <v>2049</v>
      </c>
      <c r="AN133" s="1">
        <v>2050</v>
      </c>
    </row>
    <row r="134" spans="1:40" x14ac:dyDescent="0.25">
      <c r="H134" s="8" t="s">
        <v>397</v>
      </c>
      <c r="I134" s="1" t="s">
        <v>76</v>
      </c>
      <c r="J134" s="13"/>
      <c r="K134" s="13">
        <f>INDEX(Table5,MATCH($H134,Table5_A,0),MATCH(K$133,Table5_1,0))*quadrillion</f>
        <v>115345000000000</v>
      </c>
      <c r="L134" s="13">
        <f t="shared" ref="L134:N134" si="89">INDEX(Table5_22,MATCH($H134,Table5_A_22,0),MATCH(L$133,Table5_1_22,0))*quadrillion</f>
        <v>119267000000000</v>
      </c>
      <c r="M134" s="13">
        <f t="shared" si="89"/>
        <v>118435000000000</v>
      </c>
      <c r="N134" s="13">
        <f t="shared" si="89"/>
        <v>110405000000000</v>
      </c>
      <c r="O134" s="13">
        <f t="shared" ref="O134:AN134" si="90">INDEX(Table5_22,MATCH($H134,Table5_A_22,0),MATCH(O$133,Table5_1_22,0))*quadrillion</f>
        <v>109752000000000</v>
      </c>
      <c r="P134" s="13">
        <f t="shared" si="90"/>
        <v>109179000000000</v>
      </c>
      <c r="Q134" s="13">
        <f t="shared" si="90"/>
        <v>108627000000000</v>
      </c>
      <c r="R134" s="13">
        <f t="shared" si="90"/>
        <v>107998000000000</v>
      </c>
      <c r="S134" s="13">
        <f t="shared" si="90"/>
        <v>107152000000000</v>
      </c>
      <c r="T134" s="13">
        <f t="shared" si="90"/>
        <v>106265000000000</v>
      </c>
      <c r="U134" s="13">
        <f t="shared" si="90"/>
        <v>105579000000000</v>
      </c>
      <c r="V134" s="13">
        <f t="shared" si="90"/>
        <v>104867000000000</v>
      </c>
      <c r="W134" s="13">
        <f t="shared" si="90"/>
        <v>103952000000000</v>
      </c>
      <c r="X134" s="13">
        <f t="shared" si="90"/>
        <v>102963000000000</v>
      </c>
      <c r="Y134" s="13">
        <f t="shared" si="90"/>
        <v>101885000000000</v>
      </c>
      <c r="Z134" s="13">
        <f t="shared" si="90"/>
        <v>100821000000000</v>
      </c>
      <c r="AA134" s="13">
        <f t="shared" si="90"/>
        <v>99633000000000</v>
      </c>
      <c r="AB134" s="13">
        <f t="shared" si="90"/>
        <v>98272000000000</v>
      </c>
      <c r="AC134" s="13">
        <f t="shared" si="90"/>
        <v>96733000000000</v>
      </c>
      <c r="AD134" s="13">
        <f t="shared" si="90"/>
        <v>95143000000000</v>
      </c>
      <c r="AE134" s="13">
        <f t="shared" si="90"/>
        <v>93684000000000</v>
      </c>
      <c r="AF134" s="13">
        <f t="shared" si="90"/>
        <v>92284000000000</v>
      </c>
      <c r="AG134" s="13">
        <f t="shared" si="90"/>
        <v>90950000000000</v>
      </c>
      <c r="AH134" s="13">
        <f t="shared" si="90"/>
        <v>89602000000000</v>
      </c>
      <c r="AI134" s="13">
        <f t="shared" si="90"/>
        <v>88331000000000</v>
      </c>
      <c r="AJ134" s="13">
        <f t="shared" si="90"/>
        <v>87025000000000</v>
      </c>
      <c r="AK134" s="13">
        <f t="shared" si="90"/>
        <v>85754000000000</v>
      </c>
      <c r="AL134" s="13">
        <f t="shared" si="90"/>
        <v>84472000000000</v>
      </c>
      <c r="AM134" s="13">
        <f t="shared" si="90"/>
        <v>83187000000000</v>
      </c>
      <c r="AN134" s="13">
        <f t="shared" si="90"/>
        <v>81876000000000</v>
      </c>
    </row>
    <row r="135" spans="1:40" x14ac:dyDescent="0.25">
      <c r="I135" s="1" t="s">
        <v>77</v>
      </c>
      <c r="J135" s="7"/>
      <c r="K135" s="7">
        <v>0</v>
      </c>
      <c r="L135" s="7">
        <v>0</v>
      </c>
      <c r="M135" s="7">
        <v>0</v>
      </c>
      <c r="N135" s="7">
        <v>0</v>
      </c>
      <c r="O135" s="7">
        <v>0</v>
      </c>
      <c r="P135" s="7">
        <v>0</v>
      </c>
      <c r="Q135" s="7">
        <v>0</v>
      </c>
      <c r="R135" s="7">
        <v>0</v>
      </c>
      <c r="S135" s="7">
        <v>0</v>
      </c>
      <c r="T135" s="7">
        <v>0</v>
      </c>
      <c r="U135" s="7">
        <v>0</v>
      </c>
      <c r="V135" s="7">
        <v>0</v>
      </c>
      <c r="W135" s="7">
        <v>0</v>
      </c>
      <c r="X135" s="7">
        <v>0</v>
      </c>
      <c r="Y135" s="7">
        <v>0</v>
      </c>
      <c r="Z135" s="7">
        <v>0</v>
      </c>
      <c r="AA135" s="7">
        <v>0</v>
      </c>
      <c r="AB135" s="7">
        <v>0</v>
      </c>
      <c r="AC135" s="7">
        <v>0</v>
      </c>
      <c r="AD135" s="7">
        <v>0</v>
      </c>
      <c r="AE135" s="7">
        <v>0</v>
      </c>
      <c r="AF135" s="7">
        <v>0</v>
      </c>
      <c r="AG135" s="7">
        <v>0</v>
      </c>
      <c r="AH135" s="7">
        <v>0</v>
      </c>
      <c r="AI135" s="7">
        <v>0</v>
      </c>
      <c r="AJ135" s="7">
        <v>0</v>
      </c>
      <c r="AK135" s="7">
        <v>0</v>
      </c>
      <c r="AL135" s="7">
        <v>0</v>
      </c>
      <c r="AM135" s="7">
        <v>0</v>
      </c>
      <c r="AN135" s="7">
        <v>0</v>
      </c>
    </row>
    <row r="136" spans="1:40" x14ac:dyDescent="0.25">
      <c r="H136" s="8" t="s">
        <v>407</v>
      </c>
      <c r="I136" s="1" t="s">
        <v>78</v>
      </c>
      <c r="J136" s="13"/>
      <c r="K136" s="13">
        <f t="shared" ref="K136:K137" si="91">INDEX(Table5,MATCH($H136,Table5_A,0),MATCH(K$133,Table5_1,0))*quadrillion</f>
        <v>1803724000000000</v>
      </c>
      <c r="L136" s="13">
        <f t="shared" ref="L136:N137" si="92">INDEX(Table5_22,MATCH($H136,Table5_A_22,0),MATCH(L$133,Table5_1_22,0))*quadrillion</f>
        <v>1825454000000000</v>
      </c>
      <c r="M136" s="13">
        <f t="shared" si="92"/>
        <v>1778927000000000</v>
      </c>
      <c r="N136" s="13">
        <f t="shared" si="92"/>
        <v>1667357000000000</v>
      </c>
      <c r="O136" s="13">
        <f t="shared" ref="O136:R136" si="93">$T$136</f>
        <v>1696029000000000</v>
      </c>
      <c r="P136" s="13">
        <f t="shared" si="93"/>
        <v>1696029000000000</v>
      </c>
      <c r="Q136" s="13">
        <f t="shared" si="93"/>
        <v>1696029000000000</v>
      </c>
      <c r="R136" s="13">
        <f t="shared" si="93"/>
        <v>1696029000000000</v>
      </c>
      <c r="S136" s="13">
        <f>$T$136</f>
        <v>1696029000000000</v>
      </c>
      <c r="T136" s="13">
        <f t="shared" ref="O136:T137" si="94">INDEX(Table5_22,MATCH($H136,Table5_A_22,0),MATCH(T$133,Table5_1_22,0))*quadrillion</f>
        <v>1696029000000000</v>
      </c>
      <c r="U136" s="13">
        <f t="shared" ref="U136:AD137" si="95">INDEX(Table5_22,MATCH($H136,Table5_A_22,0),MATCH(U$133,Table5_1_22,0))*quadrillion</f>
        <v>1693574000000000</v>
      </c>
      <c r="V136" s="13">
        <f t="shared" si="95"/>
        <v>1687490000000000</v>
      </c>
      <c r="W136" s="13">
        <f t="shared" si="95"/>
        <v>1677805000000000</v>
      </c>
      <c r="X136" s="13">
        <f t="shared" si="95"/>
        <v>1667009000000000</v>
      </c>
      <c r="Y136" s="13">
        <f t="shared" si="95"/>
        <v>1656244000000000</v>
      </c>
      <c r="Z136" s="13">
        <f t="shared" si="95"/>
        <v>1646602000000000</v>
      </c>
      <c r="AA136" s="13">
        <f t="shared" si="95"/>
        <v>1637491000000000</v>
      </c>
      <c r="AB136" s="13">
        <f t="shared" si="95"/>
        <v>1627746000000000</v>
      </c>
      <c r="AC136" s="13">
        <f t="shared" si="95"/>
        <v>1617154000000000</v>
      </c>
      <c r="AD136" s="13">
        <f t="shared" si="95"/>
        <v>1605990000000000</v>
      </c>
      <c r="AE136" s="13">
        <f t="shared" ref="AE136:AN137" si="96">INDEX(Table5_22,MATCH($H136,Table5_A_22,0),MATCH(AE$133,Table5_1_22,0))*quadrillion</f>
        <v>1595199000000000</v>
      </c>
      <c r="AF136" s="13">
        <f t="shared" si="96"/>
        <v>1584204000000000</v>
      </c>
      <c r="AG136" s="13">
        <f t="shared" si="96"/>
        <v>1574144000000000</v>
      </c>
      <c r="AH136" s="13">
        <f t="shared" si="96"/>
        <v>1563996000000000</v>
      </c>
      <c r="AI136" s="13">
        <f t="shared" si="96"/>
        <v>1554006000000000</v>
      </c>
      <c r="AJ136" s="13">
        <f t="shared" si="96"/>
        <v>1543573000000000</v>
      </c>
      <c r="AK136" s="13">
        <f t="shared" si="96"/>
        <v>1532485000000000</v>
      </c>
      <c r="AL136" s="13">
        <f t="shared" si="96"/>
        <v>1521224000000000</v>
      </c>
      <c r="AM136" s="13">
        <f t="shared" si="96"/>
        <v>1509058000000000</v>
      </c>
      <c r="AN136" s="13">
        <f t="shared" si="96"/>
        <v>1496642000000000</v>
      </c>
    </row>
    <row r="137" spans="1:40" x14ac:dyDescent="0.25">
      <c r="H137" s="8" t="s">
        <v>413</v>
      </c>
      <c r="I137" s="1" t="s">
        <v>79</v>
      </c>
      <c r="J137" s="13"/>
      <c r="K137" s="13">
        <f t="shared" si="91"/>
        <v>214504000000000</v>
      </c>
      <c r="L137" s="13">
        <f t="shared" si="92"/>
        <v>212071000000000</v>
      </c>
      <c r="M137" s="13">
        <f t="shared" si="92"/>
        <v>206166000000000</v>
      </c>
      <c r="N137" s="13">
        <f t="shared" si="92"/>
        <v>189468000000000</v>
      </c>
      <c r="O137" s="13">
        <f t="shared" si="94"/>
        <v>190771000000000</v>
      </c>
      <c r="P137" s="13">
        <f t="shared" si="94"/>
        <v>191611000000000</v>
      </c>
      <c r="Q137" s="13">
        <f t="shared" si="94"/>
        <v>192205000000000</v>
      </c>
      <c r="R137" s="13">
        <f t="shared" si="94"/>
        <v>192653000000000</v>
      </c>
      <c r="S137" s="13">
        <f t="shared" si="94"/>
        <v>191645000000000</v>
      </c>
      <c r="T137" s="13">
        <f t="shared" si="94"/>
        <v>189672000000000</v>
      </c>
      <c r="U137" s="13">
        <f t="shared" si="95"/>
        <v>187339000000000</v>
      </c>
      <c r="V137" s="13">
        <f t="shared" si="95"/>
        <v>185123000000000</v>
      </c>
      <c r="W137" s="13">
        <f t="shared" si="95"/>
        <v>182622000000000</v>
      </c>
      <c r="X137" s="13">
        <f t="shared" si="95"/>
        <v>180117000000000</v>
      </c>
      <c r="Y137" s="13">
        <f t="shared" si="95"/>
        <v>177680000000000</v>
      </c>
      <c r="Z137" s="13">
        <f t="shared" si="95"/>
        <v>175149000000000</v>
      </c>
      <c r="AA137" s="13">
        <f t="shared" si="95"/>
        <v>172265000000000</v>
      </c>
      <c r="AB137" s="13">
        <f t="shared" si="95"/>
        <v>169476000000000</v>
      </c>
      <c r="AC137" s="13">
        <f t="shared" si="95"/>
        <v>166855000000000</v>
      </c>
      <c r="AD137" s="13">
        <f t="shared" si="95"/>
        <v>164922000000000</v>
      </c>
      <c r="AE137" s="13">
        <f t="shared" si="96"/>
        <v>162998000000000</v>
      </c>
      <c r="AF137" s="13">
        <f t="shared" si="96"/>
        <v>160681000000000</v>
      </c>
      <c r="AG137" s="13">
        <f t="shared" si="96"/>
        <v>158194000000000</v>
      </c>
      <c r="AH137" s="13">
        <f t="shared" si="96"/>
        <v>155727000000000</v>
      </c>
      <c r="AI137" s="13">
        <f t="shared" si="96"/>
        <v>153175000000000</v>
      </c>
      <c r="AJ137" s="13">
        <f t="shared" si="96"/>
        <v>150646000000000</v>
      </c>
      <c r="AK137" s="13">
        <f t="shared" si="96"/>
        <v>148248000000000</v>
      </c>
      <c r="AL137" s="13">
        <f t="shared" si="96"/>
        <v>145901000000000</v>
      </c>
      <c r="AM137" s="13">
        <f t="shared" si="96"/>
        <v>143544000000000</v>
      </c>
      <c r="AN137" s="13">
        <f t="shared" si="96"/>
        <v>141268000000000</v>
      </c>
    </row>
    <row r="138" spans="1:40" x14ac:dyDescent="0.25">
      <c r="I138" s="1" t="s">
        <v>81</v>
      </c>
      <c r="J138" s="14"/>
      <c r="K138" s="14">
        <f>'[2]District Heat'!F9</f>
        <v>336352809191520</v>
      </c>
      <c r="L138" s="14">
        <f>'[2]District Heat'!G9</f>
        <v>340014333941918.56</v>
      </c>
      <c r="M138" s="14">
        <f>'[2]District Heat'!H9</f>
        <v>334090249852084.81</v>
      </c>
      <c r="N138" s="14">
        <f>'[2]District Heat'!I9</f>
        <v>316395560235523.94</v>
      </c>
      <c r="O138" s="14">
        <f>'District Heat'!J9</f>
        <v>311895665183626.13</v>
      </c>
      <c r="P138" s="14">
        <f>'District Heat'!K9</f>
        <v>313627267175289.75</v>
      </c>
      <c r="Q138" s="14">
        <f>'District Heat'!L9</f>
        <v>314771631601499.31</v>
      </c>
      <c r="R138" s="14">
        <f>'District Heat'!M9</f>
        <v>315245205197908.44</v>
      </c>
      <c r="S138" s="14">
        <f>'District Heat'!N9</f>
        <v>314758862140344.5</v>
      </c>
      <c r="T138" s="14">
        <f>'District Heat'!O9</f>
        <v>314028795787158.56</v>
      </c>
      <c r="U138" s="14">
        <f>'District Heat'!P9</f>
        <v>313165832449361.19</v>
      </c>
      <c r="V138" s="14">
        <f>'District Heat'!Q9</f>
        <v>311745111660133.94</v>
      </c>
      <c r="W138" s="14">
        <f>'District Heat'!R9</f>
        <v>309679769554090.19</v>
      </c>
      <c r="X138" s="14">
        <f>'District Heat'!S9</f>
        <v>307426984370106.88</v>
      </c>
      <c r="Y138" s="14">
        <f>'District Heat'!T9</f>
        <v>305175775662809.31</v>
      </c>
      <c r="Z138" s="14">
        <f>'District Heat'!U9</f>
        <v>303088993473838.94</v>
      </c>
      <c r="AA138" s="14">
        <f>'District Heat'!V9</f>
        <v>301010724258971.75</v>
      </c>
      <c r="AB138" s="14">
        <f>'District Heat'!W9</f>
        <v>298820367551745.44</v>
      </c>
      <c r="AC138" s="14">
        <f>'District Heat'!X9</f>
        <v>296494591497210.38</v>
      </c>
      <c r="AD138" s="14">
        <f>'District Heat'!Y9</f>
        <v>294179220188801.5</v>
      </c>
      <c r="AE138" s="14">
        <f>'District Heat'!Z9</f>
        <v>291944722134373.31</v>
      </c>
      <c r="AF138" s="14">
        <f>'District Heat'!AA9</f>
        <v>289625409634249.94</v>
      </c>
      <c r="AG138" s="14">
        <f>'District Heat'!AB9</f>
        <v>287437102346715.13</v>
      </c>
      <c r="AH138" s="14">
        <f>'District Heat'!AC9</f>
        <v>285235867950356.94</v>
      </c>
      <c r="AI138" s="14">
        <f>'District Heat'!AD9</f>
        <v>283058123056616.88</v>
      </c>
      <c r="AJ138" s="14">
        <f>'District Heat'!AE9</f>
        <v>280808963769010.88</v>
      </c>
      <c r="AK138" s="14">
        <f>'District Heat'!AF9</f>
        <v>278482399476132.91</v>
      </c>
      <c r="AL138" s="14">
        <f>'District Heat'!AG9</f>
        <v>276135183338671.25</v>
      </c>
      <c r="AM138" s="14">
        <f>'District Heat'!AH9</f>
        <v>273643088993786.16</v>
      </c>
      <c r="AN138" s="14">
        <f>'District Heat'!AI9</f>
        <v>271120095705859.66</v>
      </c>
    </row>
    <row r="139" spans="1:40" x14ac:dyDescent="0.25">
      <c r="I139" s="1" t="s">
        <v>160</v>
      </c>
      <c r="J139" s="7"/>
      <c r="K139" s="7">
        <v>0</v>
      </c>
      <c r="L139" s="7">
        <v>0</v>
      </c>
      <c r="M139" s="7">
        <v>0</v>
      </c>
      <c r="N139" s="7">
        <v>0</v>
      </c>
      <c r="O139" s="7">
        <v>0</v>
      </c>
      <c r="P139" s="7">
        <v>0</v>
      </c>
      <c r="Q139" s="7">
        <v>0</v>
      </c>
      <c r="R139" s="7">
        <v>0</v>
      </c>
      <c r="S139" s="7">
        <v>0</v>
      </c>
      <c r="T139" s="7">
        <v>0</v>
      </c>
      <c r="U139" s="7">
        <v>0</v>
      </c>
      <c r="V139" s="7">
        <v>0</v>
      </c>
      <c r="W139" s="7">
        <v>0</v>
      </c>
      <c r="X139" s="7">
        <v>0</v>
      </c>
      <c r="Y139" s="7">
        <v>0</v>
      </c>
      <c r="Z139" s="7">
        <v>0</v>
      </c>
      <c r="AA139" s="7">
        <v>0</v>
      </c>
      <c r="AB139" s="7">
        <v>0</v>
      </c>
      <c r="AC139" s="7">
        <v>0</v>
      </c>
      <c r="AD139" s="7">
        <v>0</v>
      </c>
      <c r="AE139" s="7">
        <v>0</v>
      </c>
      <c r="AF139" s="7">
        <v>0</v>
      </c>
      <c r="AG139" s="7">
        <v>0</v>
      </c>
      <c r="AH139" s="7">
        <v>0</v>
      </c>
      <c r="AI139" s="7">
        <v>0</v>
      </c>
      <c r="AJ139" s="7">
        <v>0</v>
      </c>
      <c r="AK139" s="7">
        <v>0</v>
      </c>
      <c r="AL139" s="7">
        <v>0</v>
      </c>
      <c r="AM139" s="7">
        <v>0</v>
      </c>
      <c r="AN139" s="7">
        <v>0</v>
      </c>
    </row>
    <row r="140" spans="1:40" x14ac:dyDescent="0.25">
      <c r="I140" s="1" t="s">
        <v>268</v>
      </c>
      <c r="J140" s="7"/>
      <c r="K140" s="7">
        <v>0</v>
      </c>
      <c r="L140" s="7">
        <v>0</v>
      </c>
      <c r="M140" s="7">
        <v>0</v>
      </c>
      <c r="N140" s="7">
        <v>0</v>
      </c>
      <c r="O140" s="7">
        <v>0</v>
      </c>
      <c r="P140" s="7">
        <v>0</v>
      </c>
      <c r="Q140" s="7">
        <v>0</v>
      </c>
      <c r="R140" s="7">
        <v>0</v>
      </c>
      <c r="S140" s="7">
        <v>0</v>
      </c>
      <c r="T140" s="7">
        <v>0</v>
      </c>
      <c r="U140" s="7">
        <v>0</v>
      </c>
      <c r="V140" s="7">
        <v>0</v>
      </c>
      <c r="W140" s="7">
        <v>0</v>
      </c>
      <c r="X140" s="7">
        <v>0</v>
      </c>
      <c r="Y140" s="7">
        <v>0</v>
      </c>
      <c r="Z140" s="7">
        <v>0</v>
      </c>
      <c r="AA140" s="7">
        <v>0</v>
      </c>
      <c r="AB140" s="7">
        <v>0</v>
      </c>
      <c r="AC140" s="7">
        <v>0</v>
      </c>
      <c r="AD140" s="7">
        <v>0</v>
      </c>
      <c r="AE140" s="7">
        <v>0</v>
      </c>
      <c r="AF140" s="7">
        <v>0</v>
      </c>
      <c r="AG140" s="7">
        <v>0</v>
      </c>
      <c r="AH140" s="7">
        <v>0</v>
      </c>
      <c r="AI140" s="7">
        <v>0</v>
      </c>
      <c r="AJ140" s="7">
        <v>0</v>
      </c>
      <c r="AK140" s="7">
        <v>0</v>
      </c>
      <c r="AL140" s="7">
        <v>0</v>
      </c>
      <c r="AM140" s="7">
        <v>0</v>
      </c>
      <c r="AN140" s="7">
        <v>0</v>
      </c>
    </row>
    <row r="141" spans="1:40" x14ac:dyDescent="0.25">
      <c r="I141" s="1" t="s">
        <v>269</v>
      </c>
      <c r="J141" s="7"/>
      <c r="K141" s="7">
        <v>0</v>
      </c>
      <c r="L141" s="7">
        <v>0</v>
      </c>
      <c r="M141" s="7">
        <v>0</v>
      </c>
      <c r="N141" s="7">
        <v>0</v>
      </c>
      <c r="O141" s="7">
        <v>0</v>
      </c>
      <c r="P141" s="7">
        <v>0</v>
      </c>
      <c r="Q141" s="7">
        <v>0</v>
      </c>
      <c r="R141" s="7">
        <v>0</v>
      </c>
      <c r="S141" s="7">
        <v>0</v>
      </c>
      <c r="T141" s="7">
        <v>0</v>
      </c>
      <c r="U141" s="7">
        <v>0</v>
      </c>
      <c r="V141" s="7">
        <v>0</v>
      </c>
      <c r="W141" s="7">
        <v>0</v>
      </c>
      <c r="X141" s="7">
        <v>0</v>
      </c>
      <c r="Y141" s="7">
        <v>0</v>
      </c>
      <c r="Z141" s="7">
        <v>0</v>
      </c>
      <c r="AA141" s="7">
        <v>0</v>
      </c>
      <c r="AB141" s="7">
        <v>0</v>
      </c>
      <c r="AC141" s="7">
        <v>0</v>
      </c>
      <c r="AD141" s="7">
        <v>0</v>
      </c>
      <c r="AE141" s="7">
        <v>0</v>
      </c>
      <c r="AF141" s="7">
        <v>0</v>
      </c>
      <c r="AG141" s="7">
        <v>0</v>
      </c>
      <c r="AH141" s="7">
        <v>0</v>
      </c>
      <c r="AI141" s="7">
        <v>0</v>
      </c>
      <c r="AJ141" s="7">
        <v>0</v>
      </c>
      <c r="AK141" s="7">
        <v>0</v>
      </c>
      <c r="AL141" s="7">
        <v>0</v>
      </c>
      <c r="AM141" s="7">
        <v>0</v>
      </c>
      <c r="AN141" s="7">
        <v>0</v>
      </c>
    </row>
    <row r="142" spans="1:40" x14ac:dyDescent="0.25">
      <c r="F142" s="8" t="s">
        <v>416</v>
      </c>
      <c r="G142" s="8" t="s">
        <v>413</v>
      </c>
      <c r="H142" s="8" t="s">
        <v>418</v>
      </c>
      <c r="I142" s="1" t="s">
        <v>270</v>
      </c>
      <c r="J142" s="13"/>
      <c r="K142" s="13">
        <f>INDEX(Table5,MATCH($H$142,Table5_A,0),MATCH(K$133,'[2]AEO22 Table 5'!$C$1:$AH$1,0))*(1-Fraction_coal)*INDEX(Table5,MATCH($G$142,Table5_A,0),MATCH(K$133,'[2]AEO22 Table 5'!$C$1:$AI$1,0))/INDEX(Table5,MATCH($F$142,Table5_A,0),MATCH(K$133,'[2]AEO22 Table 5'!$C$1:$AH$1,0))*quadrillion</f>
        <v>359363595342854.44</v>
      </c>
      <c r="L142" s="13">
        <f t="shared" ref="L142:N142" si="97">INDEX(Table5_22,MATCH($H$142,Table5_A_22,0),MATCH(L$133,Table5_1_22,0))*(1-Fraction_coal)*INDEX(Table5_22,MATCH($G$142,Table5_A_22,0),MATCH(L$133,Table5_1_22,0))/INDEX(Table5_22,MATCH($F$142,Table5_A_22,0),MATCH(L$133,Table5_1_22,0))*quadrillion</f>
        <v>409804486166869.25</v>
      </c>
      <c r="M142" s="13">
        <f t="shared" si="97"/>
        <v>409847214035106.94</v>
      </c>
      <c r="N142" s="13">
        <f t="shared" si="97"/>
        <v>395443511335614.88</v>
      </c>
      <c r="O142" s="13">
        <f t="shared" ref="O142:AN142" si="98">INDEX(Table5_22,MATCH($H$142,Table5_A_22,0),MATCH(O$133,Table5_1_22,0))*(1-Fraction_coal)*INDEX(Table5_22,MATCH($G$142,Table5_A_22,0),MATCH(O$133,Table5_1_22,0))/INDEX(Table5_22,MATCH($F$142,Table5_A_22,0),MATCH(O$133,Table5_1_22,0))*quadrillion</f>
        <v>394472686741779.06</v>
      </c>
      <c r="P142" s="13">
        <f t="shared" si="98"/>
        <v>393173933498138.31</v>
      </c>
      <c r="Q142" s="13">
        <f t="shared" si="98"/>
        <v>391886910477055.44</v>
      </c>
      <c r="R142" s="13">
        <f t="shared" si="98"/>
        <v>391569721151688.25</v>
      </c>
      <c r="S142" s="13">
        <f t="shared" si="98"/>
        <v>391394980691661.88</v>
      </c>
      <c r="T142" s="13">
        <f t="shared" si="98"/>
        <v>391292318981151.56</v>
      </c>
      <c r="U142" s="13">
        <f t="shared" si="98"/>
        <v>391237936901915.19</v>
      </c>
      <c r="V142" s="13">
        <f t="shared" si="98"/>
        <v>390999066174697.75</v>
      </c>
      <c r="W142" s="13">
        <f t="shared" si="98"/>
        <v>390597347554988.38</v>
      </c>
      <c r="X142" s="13">
        <f t="shared" si="98"/>
        <v>390036818323965.06</v>
      </c>
      <c r="Y142" s="13">
        <f t="shared" si="98"/>
        <v>389395025905726.88</v>
      </c>
      <c r="Z142" s="13">
        <f t="shared" si="98"/>
        <v>388519070673695.31</v>
      </c>
      <c r="AA142" s="13">
        <f t="shared" si="98"/>
        <v>387337299452700.88</v>
      </c>
      <c r="AB142" s="13">
        <f t="shared" si="98"/>
        <v>386142250011025</v>
      </c>
      <c r="AC142" s="13">
        <f t="shared" si="98"/>
        <v>384846739998618.06</v>
      </c>
      <c r="AD142" s="13">
        <f t="shared" si="98"/>
        <v>383836875408884.63</v>
      </c>
      <c r="AE142" s="13">
        <f t="shared" si="98"/>
        <v>382565249049379.81</v>
      </c>
      <c r="AF142" s="13">
        <f t="shared" si="98"/>
        <v>381072930171665.94</v>
      </c>
      <c r="AG142" s="13">
        <f t="shared" si="98"/>
        <v>379616141542615.5</v>
      </c>
      <c r="AH142" s="13">
        <f t="shared" si="98"/>
        <v>378117061261489.5</v>
      </c>
      <c r="AI142" s="13">
        <f t="shared" si="98"/>
        <v>376518954716115.63</v>
      </c>
      <c r="AJ142" s="13">
        <f t="shared" si="98"/>
        <v>374946728800699</v>
      </c>
      <c r="AK142" s="13">
        <f t="shared" si="98"/>
        <v>373396835984346.88</v>
      </c>
      <c r="AL142" s="13">
        <f t="shared" si="98"/>
        <v>371787289853397.75</v>
      </c>
      <c r="AM142" s="13">
        <f t="shared" si="98"/>
        <v>370137670831307.5</v>
      </c>
      <c r="AN142" s="13">
        <f t="shared" si="98"/>
        <v>368492620810355.25</v>
      </c>
    </row>
    <row r="143" spans="1:40" x14ac:dyDescent="0.25">
      <c r="I143" s="1" t="s">
        <v>271</v>
      </c>
      <c r="J143" s="7"/>
      <c r="K143" s="7">
        <v>0</v>
      </c>
      <c r="L143" s="7">
        <v>0</v>
      </c>
      <c r="M143" s="7">
        <v>0</v>
      </c>
      <c r="N143" s="7">
        <v>0</v>
      </c>
      <c r="O143" s="7">
        <v>0</v>
      </c>
      <c r="P143" s="7">
        <v>0</v>
      </c>
      <c r="Q143" s="7">
        <v>0</v>
      </c>
      <c r="R143" s="7">
        <v>0</v>
      </c>
      <c r="S143" s="7">
        <v>0</v>
      </c>
      <c r="T143" s="7">
        <v>0</v>
      </c>
      <c r="U143" s="7">
        <v>0</v>
      </c>
      <c r="V143" s="7">
        <v>0</v>
      </c>
      <c r="W143" s="7">
        <v>0</v>
      </c>
      <c r="X143" s="7">
        <v>0</v>
      </c>
      <c r="Y143" s="7">
        <v>0</v>
      </c>
      <c r="Z143" s="7">
        <v>0</v>
      </c>
      <c r="AA143" s="7">
        <v>0</v>
      </c>
      <c r="AB143" s="7">
        <v>0</v>
      </c>
      <c r="AC143" s="7">
        <v>0</v>
      </c>
      <c r="AD143" s="7">
        <v>0</v>
      </c>
      <c r="AE143" s="7">
        <v>0</v>
      </c>
      <c r="AF143" s="7">
        <v>0</v>
      </c>
      <c r="AG143" s="7">
        <v>0</v>
      </c>
      <c r="AH143" s="7">
        <v>0</v>
      </c>
      <c r="AI143" s="7">
        <v>0</v>
      </c>
      <c r="AJ143" s="7">
        <v>0</v>
      </c>
      <c r="AK143" s="7">
        <v>0</v>
      </c>
      <c r="AL143" s="7">
        <v>0</v>
      </c>
      <c r="AM143" s="7">
        <v>0</v>
      </c>
      <c r="AN143" s="7">
        <v>0</v>
      </c>
    </row>
    <row r="145" spans="7:40" x14ac:dyDescent="0.25">
      <c r="H145" s="1" t="s">
        <v>289</v>
      </c>
    </row>
    <row r="146" spans="7:40" x14ac:dyDescent="0.25">
      <c r="I146" s="1" t="s">
        <v>75</v>
      </c>
      <c r="J146" s="1"/>
      <c r="K146" s="1">
        <v>2021</v>
      </c>
      <c r="L146" s="1">
        <v>2022</v>
      </c>
      <c r="M146" s="1">
        <v>2023</v>
      </c>
      <c r="N146" s="1">
        <v>2024</v>
      </c>
      <c r="O146" s="1">
        <v>2025</v>
      </c>
      <c r="P146" s="1">
        <v>2026</v>
      </c>
      <c r="Q146" s="1">
        <v>2027</v>
      </c>
      <c r="R146" s="1">
        <v>2028</v>
      </c>
      <c r="S146" s="1">
        <v>2029</v>
      </c>
      <c r="T146" s="1">
        <v>2030</v>
      </c>
      <c r="U146" s="1">
        <v>2031</v>
      </c>
      <c r="V146" s="1">
        <v>2032</v>
      </c>
      <c r="W146" s="1">
        <v>2033</v>
      </c>
      <c r="X146" s="1">
        <v>2034</v>
      </c>
      <c r="Y146" s="1">
        <v>2035</v>
      </c>
      <c r="Z146" s="1">
        <v>2036</v>
      </c>
      <c r="AA146" s="1">
        <v>2037</v>
      </c>
      <c r="AB146" s="1">
        <v>2038</v>
      </c>
      <c r="AC146" s="1">
        <v>2039</v>
      </c>
      <c r="AD146" s="1">
        <v>2040</v>
      </c>
      <c r="AE146" s="1">
        <v>2041</v>
      </c>
      <c r="AF146" s="1">
        <v>2042</v>
      </c>
      <c r="AG146" s="1">
        <v>2043</v>
      </c>
      <c r="AH146" s="1">
        <v>2044</v>
      </c>
      <c r="AI146" s="1">
        <v>2045</v>
      </c>
      <c r="AJ146" s="1">
        <v>2046</v>
      </c>
      <c r="AK146" s="1">
        <v>2047</v>
      </c>
      <c r="AL146" s="1">
        <v>2048</v>
      </c>
      <c r="AM146" s="1">
        <v>2049</v>
      </c>
      <c r="AN146" s="1">
        <v>2050</v>
      </c>
    </row>
    <row r="147" spans="7:40" x14ac:dyDescent="0.25">
      <c r="G147" s="8" t="s">
        <v>400</v>
      </c>
      <c r="H147" s="8" t="s">
        <v>398</v>
      </c>
      <c r="I147" s="1" t="s">
        <v>76</v>
      </c>
      <c r="J147" s="13"/>
      <c r="K147" s="13">
        <f t="shared" ref="K147" si="99">SUM(INDEX(Table5,MATCH($G147,Table5_A,0),MATCH(K$146,Table5_1,0)),INDEX(Table5,MATCH($H147,Table5_A,0),MATCH(K$146,Table5_1,0)))*quadrillion</f>
        <v>1025491000000000.1</v>
      </c>
      <c r="L147" s="13">
        <f t="shared" ref="L147:N147" si="100">SUM(INDEX(Table5_22,MATCH($G147,Table5_A_22,0),MATCH(L$146,Table5_1_22,0)),INDEX(Table5_22,MATCH($H147,Table5_A_22,0),MATCH(L$146,Table5_1_22,0)))*quadrillion</f>
        <v>961522000000000</v>
      </c>
      <c r="M147" s="13">
        <f t="shared" si="100"/>
        <v>885755000000000</v>
      </c>
      <c r="N147" s="13">
        <f t="shared" si="100"/>
        <v>946270000000000</v>
      </c>
      <c r="O147" s="13">
        <f t="shared" ref="O147:AN147" si="101">SUM(INDEX(Table5_22,MATCH($G147,Table5_A_22,0),MATCH(O$146,Table5_1_22,0)),INDEX(Table5_22,MATCH($H147,Table5_A_22,0),MATCH(O$146,Table5_1_22,0)))*quadrillion</f>
        <v>941427000000000</v>
      </c>
      <c r="P147" s="13">
        <f t="shared" si="101"/>
        <v>937268000000000</v>
      </c>
      <c r="Q147" s="13">
        <f t="shared" si="101"/>
        <v>935191000000000</v>
      </c>
      <c r="R147" s="13">
        <f t="shared" si="101"/>
        <v>934014000000000</v>
      </c>
      <c r="S147" s="13">
        <f t="shared" si="101"/>
        <v>932183000000000</v>
      </c>
      <c r="T147" s="13">
        <f t="shared" si="101"/>
        <v>929622000000000</v>
      </c>
      <c r="U147" s="13">
        <f t="shared" si="101"/>
        <v>928326999999999.88</v>
      </c>
      <c r="V147" s="13">
        <f t="shared" si="101"/>
        <v>927091000000000</v>
      </c>
      <c r="W147" s="13">
        <f t="shared" si="101"/>
        <v>924142000000000</v>
      </c>
      <c r="X147" s="13">
        <f t="shared" si="101"/>
        <v>921195999999999.88</v>
      </c>
      <c r="Y147" s="13">
        <f t="shared" si="101"/>
        <v>918424000000000</v>
      </c>
      <c r="Z147" s="13">
        <f t="shared" si="101"/>
        <v>916023000000000</v>
      </c>
      <c r="AA147" s="13">
        <f t="shared" si="101"/>
        <v>913038999999999.88</v>
      </c>
      <c r="AB147" s="13">
        <f t="shared" si="101"/>
        <v>909214000000000</v>
      </c>
      <c r="AC147" s="13">
        <f t="shared" si="101"/>
        <v>904693999999999.88</v>
      </c>
      <c r="AD147" s="13">
        <f t="shared" si="101"/>
        <v>899808000000000</v>
      </c>
      <c r="AE147" s="13">
        <f t="shared" si="101"/>
        <v>896531000000000</v>
      </c>
      <c r="AF147" s="13">
        <f t="shared" si="101"/>
        <v>894668000000000</v>
      </c>
      <c r="AG147" s="13">
        <f t="shared" si="101"/>
        <v>893737000000000</v>
      </c>
      <c r="AH147" s="13">
        <f t="shared" si="101"/>
        <v>893151000000000</v>
      </c>
      <c r="AI147" s="13">
        <f t="shared" si="101"/>
        <v>893712000000000</v>
      </c>
      <c r="AJ147" s="13">
        <f t="shared" si="101"/>
        <v>894570000000000.13</v>
      </c>
      <c r="AK147" s="13">
        <f t="shared" si="101"/>
        <v>895638000000000</v>
      </c>
      <c r="AL147" s="13">
        <f t="shared" si="101"/>
        <v>897190000000000</v>
      </c>
      <c r="AM147" s="13">
        <f t="shared" si="101"/>
        <v>899083000000000</v>
      </c>
      <c r="AN147" s="13">
        <f t="shared" si="101"/>
        <v>900647000000000</v>
      </c>
    </row>
    <row r="148" spans="7:40" x14ac:dyDescent="0.25">
      <c r="I148" s="1" t="s">
        <v>77</v>
      </c>
      <c r="J148" s="7"/>
      <c r="K148" s="7">
        <v>0</v>
      </c>
      <c r="L148" s="7">
        <v>0</v>
      </c>
      <c r="M148" s="7">
        <v>0</v>
      </c>
      <c r="N148" s="7">
        <v>0</v>
      </c>
      <c r="O148" s="7">
        <v>0</v>
      </c>
      <c r="P148" s="7">
        <v>0</v>
      </c>
      <c r="Q148" s="7">
        <v>0</v>
      </c>
      <c r="R148" s="7">
        <v>0</v>
      </c>
      <c r="S148" s="7">
        <v>0</v>
      </c>
      <c r="T148" s="7">
        <v>0</v>
      </c>
      <c r="U148" s="7">
        <v>0</v>
      </c>
      <c r="V148" s="7">
        <v>0</v>
      </c>
      <c r="W148" s="7">
        <v>0</v>
      </c>
      <c r="X148" s="7">
        <v>0</v>
      </c>
      <c r="Y148" s="7">
        <v>0</v>
      </c>
      <c r="Z148" s="7">
        <v>0</v>
      </c>
      <c r="AA148" s="7">
        <v>0</v>
      </c>
      <c r="AB148" s="7">
        <v>0</v>
      </c>
      <c r="AC148" s="7">
        <v>0</v>
      </c>
      <c r="AD148" s="7">
        <v>0</v>
      </c>
      <c r="AE148" s="7">
        <v>0</v>
      </c>
      <c r="AF148" s="7">
        <v>0</v>
      </c>
      <c r="AG148" s="7">
        <v>0</v>
      </c>
      <c r="AH148" s="7">
        <v>0</v>
      </c>
      <c r="AI148" s="7">
        <v>0</v>
      </c>
      <c r="AJ148" s="7">
        <v>0</v>
      </c>
      <c r="AK148" s="7">
        <v>0</v>
      </c>
      <c r="AL148" s="7">
        <v>0</v>
      </c>
      <c r="AM148" s="7">
        <v>0</v>
      </c>
      <c r="AN148" s="7">
        <v>0</v>
      </c>
    </row>
    <row r="149" spans="7:40" x14ac:dyDescent="0.25">
      <c r="H149" s="8" t="s">
        <v>408</v>
      </c>
      <c r="I149" s="1" t="s">
        <v>78</v>
      </c>
      <c r="J149" s="13"/>
      <c r="K149" s="13">
        <f t="shared" ref="K149" si="102">INDEX(Table5,MATCH($H149,Table5_A,0),MATCH(K$146,Table5_1,0))*quadrillion</f>
        <v>24743000000000</v>
      </c>
      <c r="L149" s="13">
        <f t="shared" ref="L149:N149" si="103">INDEX(Table5_22,MATCH($H149,Table5_A_22,0),MATCH(L$146,Table5_1_22,0))*quadrillion</f>
        <v>24829000000000</v>
      </c>
      <c r="M149" s="13">
        <f t="shared" si="103"/>
        <v>19756000000000</v>
      </c>
      <c r="N149" s="13">
        <f t="shared" si="103"/>
        <v>25073000000000</v>
      </c>
      <c r="O149" s="13">
        <f t="shared" ref="O149:AN149" si="104">INDEX(Table5_22,MATCH($H149,Table5_A_22,0),MATCH(O$146,Table5_1_22,0))*quadrillion</f>
        <v>25136000000000</v>
      </c>
      <c r="P149" s="13">
        <f t="shared" si="104"/>
        <v>25168000000000</v>
      </c>
      <c r="Q149" s="13">
        <f t="shared" si="104"/>
        <v>25189000000000</v>
      </c>
      <c r="R149" s="13">
        <f t="shared" si="104"/>
        <v>25157000000000</v>
      </c>
      <c r="S149" s="13">
        <f t="shared" si="104"/>
        <v>25102000000000</v>
      </c>
      <c r="T149" s="13">
        <f t="shared" si="104"/>
        <v>25049000000000</v>
      </c>
      <c r="U149" s="13">
        <f t="shared" si="104"/>
        <v>24993000000000</v>
      </c>
      <c r="V149" s="13">
        <f t="shared" si="104"/>
        <v>24911000000000</v>
      </c>
      <c r="W149" s="13">
        <f t="shared" si="104"/>
        <v>24778000000000</v>
      </c>
      <c r="X149" s="13">
        <f t="shared" si="104"/>
        <v>24652000000000</v>
      </c>
      <c r="Y149" s="13">
        <f t="shared" si="104"/>
        <v>24541000000000</v>
      </c>
      <c r="Z149" s="13">
        <f t="shared" si="104"/>
        <v>24451000000000</v>
      </c>
      <c r="AA149" s="13">
        <f t="shared" si="104"/>
        <v>24382000000000</v>
      </c>
      <c r="AB149" s="13">
        <f t="shared" si="104"/>
        <v>24313000000000</v>
      </c>
      <c r="AC149" s="13">
        <f t="shared" si="104"/>
        <v>24235000000000</v>
      </c>
      <c r="AD149" s="13">
        <f t="shared" si="104"/>
        <v>24166000000000</v>
      </c>
      <c r="AE149" s="13">
        <f t="shared" si="104"/>
        <v>24097000000000</v>
      </c>
      <c r="AF149" s="13">
        <f t="shared" si="104"/>
        <v>24048000000000</v>
      </c>
      <c r="AG149" s="13">
        <f t="shared" si="104"/>
        <v>24019000000000</v>
      </c>
      <c r="AH149" s="13">
        <f t="shared" si="104"/>
        <v>23989000000000</v>
      </c>
      <c r="AI149" s="13">
        <f t="shared" si="104"/>
        <v>23977000000000</v>
      </c>
      <c r="AJ149" s="13">
        <f t="shared" si="104"/>
        <v>23965000000000</v>
      </c>
      <c r="AK149" s="13">
        <f t="shared" si="104"/>
        <v>23933000000000</v>
      </c>
      <c r="AL149" s="13">
        <f t="shared" si="104"/>
        <v>23922000000000</v>
      </c>
      <c r="AM149" s="13">
        <f t="shared" si="104"/>
        <v>23895000000000</v>
      </c>
      <c r="AN149" s="13">
        <f t="shared" si="104"/>
        <v>23881000000000</v>
      </c>
    </row>
    <row r="150" spans="7:40" x14ac:dyDescent="0.25">
      <c r="I150" s="1" t="s">
        <v>79</v>
      </c>
      <c r="J150" s="7"/>
      <c r="K150" s="7">
        <v>0</v>
      </c>
      <c r="L150" s="7">
        <v>0</v>
      </c>
      <c r="M150" s="7">
        <v>0</v>
      </c>
      <c r="N150" s="7">
        <v>0</v>
      </c>
      <c r="O150" s="7">
        <v>0</v>
      </c>
      <c r="P150" s="7">
        <v>0</v>
      </c>
      <c r="Q150" s="7">
        <v>0</v>
      </c>
      <c r="R150" s="7">
        <v>0</v>
      </c>
      <c r="S150" s="7">
        <v>0</v>
      </c>
      <c r="T150" s="7">
        <v>0</v>
      </c>
      <c r="U150" s="7">
        <v>0</v>
      </c>
      <c r="V150" s="7">
        <v>0</v>
      </c>
      <c r="W150" s="7">
        <v>0</v>
      </c>
      <c r="X150" s="7">
        <v>0</v>
      </c>
      <c r="Y150" s="7">
        <v>0</v>
      </c>
      <c r="Z150" s="7">
        <v>0</v>
      </c>
      <c r="AA150" s="7">
        <v>0</v>
      </c>
      <c r="AB150" s="7">
        <v>0</v>
      </c>
      <c r="AC150" s="7">
        <v>0</v>
      </c>
      <c r="AD150" s="7">
        <v>0</v>
      </c>
      <c r="AE150" s="7">
        <v>0</v>
      </c>
      <c r="AF150" s="7">
        <v>0</v>
      </c>
      <c r="AG150" s="7">
        <v>0</v>
      </c>
      <c r="AH150" s="7">
        <v>0</v>
      </c>
      <c r="AI150" s="7">
        <v>0</v>
      </c>
      <c r="AJ150" s="7">
        <v>0</v>
      </c>
      <c r="AK150" s="7">
        <v>0</v>
      </c>
      <c r="AL150" s="7">
        <v>0</v>
      </c>
      <c r="AM150" s="7">
        <v>0</v>
      </c>
      <c r="AN150" s="7">
        <v>0</v>
      </c>
    </row>
    <row r="151" spans="7:40" x14ac:dyDescent="0.25">
      <c r="I151" s="1" t="s">
        <v>81</v>
      </c>
      <c r="J151" s="7"/>
      <c r="K151" s="7">
        <v>0</v>
      </c>
      <c r="L151" s="7">
        <v>0</v>
      </c>
      <c r="M151" s="7">
        <v>0</v>
      </c>
      <c r="N151" s="7">
        <v>0</v>
      </c>
      <c r="O151" s="7">
        <v>0</v>
      </c>
      <c r="P151" s="7">
        <v>0</v>
      </c>
      <c r="Q151" s="7">
        <v>0</v>
      </c>
      <c r="R151" s="7">
        <v>0</v>
      </c>
      <c r="S151" s="7">
        <v>0</v>
      </c>
      <c r="T151" s="7">
        <v>0</v>
      </c>
      <c r="U151" s="7">
        <v>0</v>
      </c>
      <c r="V151" s="7">
        <v>0</v>
      </c>
      <c r="W151" s="7">
        <v>0</v>
      </c>
      <c r="X151" s="7">
        <v>0</v>
      </c>
      <c r="Y151" s="7">
        <v>0</v>
      </c>
      <c r="Z151" s="7">
        <v>0</v>
      </c>
      <c r="AA151" s="7">
        <v>0</v>
      </c>
      <c r="AB151" s="7">
        <v>0</v>
      </c>
      <c r="AC151" s="7">
        <v>0</v>
      </c>
      <c r="AD151" s="7">
        <v>0</v>
      </c>
      <c r="AE151" s="7">
        <v>0</v>
      </c>
      <c r="AF151" s="7">
        <v>0</v>
      </c>
      <c r="AG151" s="7">
        <v>0</v>
      </c>
      <c r="AH151" s="7">
        <v>0</v>
      </c>
      <c r="AI151" s="7">
        <v>0</v>
      </c>
      <c r="AJ151" s="7">
        <v>0</v>
      </c>
      <c r="AK151" s="7">
        <v>0</v>
      </c>
      <c r="AL151" s="7">
        <v>0</v>
      </c>
      <c r="AM151" s="7">
        <v>0</v>
      </c>
      <c r="AN151" s="7">
        <v>0</v>
      </c>
    </row>
    <row r="152" spans="7:40" x14ac:dyDescent="0.25">
      <c r="I152" s="1" t="s">
        <v>160</v>
      </c>
      <c r="J152" s="7"/>
      <c r="K152" s="7">
        <v>0</v>
      </c>
      <c r="L152" s="7">
        <v>0</v>
      </c>
      <c r="M152" s="7">
        <v>0</v>
      </c>
      <c r="N152" s="7">
        <v>0</v>
      </c>
      <c r="O152" s="7">
        <v>0</v>
      </c>
      <c r="P152" s="7">
        <v>0</v>
      </c>
      <c r="Q152" s="7">
        <v>0</v>
      </c>
      <c r="R152" s="7">
        <v>0</v>
      </c>
      <c r="S152" s="7">
        <v>0</v>
      </c>
      <c r="T152" s="7">
        <v>0</v>
      </c>
      <c r="U152" s="7">
        <v>0</v>
      </c>
      <c r="V152" s="7">
        <v>0</v>
      </c>
      <c r="W152" s="7">
        <v>0</v>
      </c>
      <c r="X152" s="7">
        <v>0</v>
      </c>
      <c r="Y152" s="7">
        <v>0</v>
      </c>
      <c r="Z152" s="7">
        <v>0</v>
      </c>
      <c r="AA152" s="7">
        <v>0</v>
      </c>
      <c r="AB152" s="7">
        <v>0</v>
      </c>
      <c r="AC152" s="7">
        <v>0</v>
      </c>
      <c r="AD152" s="7">
        <v>0</v>
      </c>
      <c r="AE152" s="7">
        <v>0</v>
      </c>
      <c r="AF152" s="7">
        <v>0</v>
      </c>
      <c r="AG152" s="7">
        <v>0</v>
      </c>
      <c r="AH152" s="7">
        <v>0</v>
      </c>
      <c r="AI152" s="7">
        <v>0</v>
      </c>
      <c r="AJ152" s="7">
        <v>0</v>
      </c>
      <c r="AK152" s="7">
        <v>0</v>
      </c>
      <c r="AL152" s="7">
        <v>0</v>
      </c>
      <c r="AM152" s="7">
        <v>0</v>
      </c>
      <c r="AN152" s="7">
        <v>0</v>
      </c>
    </row>
    <row r="153" spans="7:40" x14ac:dyDescent="0.25">
      <c r="I153" s="1" t="s">
        <v>268</v>
      </c>
      <c r="J153" s="7"/>
      <c r="K153" s="7">
        <v>0</v>
      </c>
      <c r="L153" s="7">
        <v>0</v>
      </c>
      <c r="M153" s="7">
        <v>0</v>
      </c>
      <c r="N153" s="7">
        <v>0</v>
      </c>
      <c r="O153" s="7">
        <v>0</v>
      </c>
      <c r="P153" s="7">
        <v>0</v>
      </c>
      <c r="Q153" s="7">
        <v>0</v>
      </c>
      <c r="R153" s="7">
        <v>0</v>
      </c>
      <c r="S153" s="7">
        <v>0</v>
      </c>
      <c r="T153" s="7">
        <v>0</v>
      </c>
      <c r="U153" s="7">
        <v>0</v>
      </c>
      <c r="V153" s="7">
        <v>0</v>
      </c>
      <c r="W153" s="7">
        <v>0</v>
      </c>
      <c r="X153" s="7">
        <v>0</v>
      </c>
      <c r="Y153" s="7">
        <v>0</v>
      </c>
      <c r="Z153" s="7">
        <v>0</v>
      </c>
      <c r="AA153" s="7">
        <v>0</v>
      </c>
      <c r="AB153" s="7">
        <v>0</v>
      </c>
      <c r="AC153" s="7">
        <v>0</v>
      </c>
      <c r="AD153" s="7">
        <v>0</v>
      </c>
      <c r="AE153" s="7">
        <v>0</v>
      </c>
      <c r="AF153" s="7">
        <v>0</v>
      </c>
      <c r="AG153" s="7">
        <v>0</v>
      </c>
      <c r="AH153" s="7">
        <v>0</v>
      </c>
      <c r="AI153" s="7">
        <v>0</v>
      </c>
      <c r="AJ153" s="7">
        <v>0</v>
      </c>
      <c r="AK153" s="7">
        <v>0</v>
      </c>
      <c r="AL153" s="7">
        <v>0</v>
      </c>
      <c r="AM153" s="7">
        <v>0</v>
      </c>
      <c r="AN153" s="7">
        <v>0</v>
      </c>
    </row>
    <row r="154" spans="7:40" x14ac:dyDescent="0.25">
      <c r="I154" s="1" t="s">
        <v>269</v>
      </c>
      <c r="J154" s="7"/>
      <c r="K154" s="7">
        <v>0</v>
      </c>
      <c r="L154" s="7">
        <v>0</v>
      </c>
      <c r="M154" s="7">
        <v>0</v>
      </c>
      <c r="N154" s="7">
        <v>0</v>
      </c>
      <c r="O154" s="7">
        <v>0</v>
      </c>
      <c r="P154" s="7">
        <v>0</v>
      </c>
      <c r="Q154" s="7">
        <v>0</v>
      </c>
      <c r="R154" s="7">
        <v>0</v>
      </c>
      <c r="S154" s="7">
        <v>0</v>
      </c>
      <c r="T154" s="7">
        <v>0</v>
      </c>
      <c r="U154" s="7">
        <v>0</v>
      </c>
      <c r="V154" s="7">
        <v>0</v>
      </c>
      <c r="W154" s="7">
        <v>0</v>
      </c>
      <c r="X154" s="7">
        <v>0</v>
      </c>
      <c r="Y154" s="7">
        <v>0</v>
      </c>
      <c r="Z154" s="7">
        <v>0</v>
      </c>
      <c r="AA154" s="7">
        <v>0</v>
      </c>
      <c r="AB154" s="7">
        <v>0</v>
      </c>
      <c r="AC154" s="7">
        <v>0</v>
      </c>
      <c r="AD154" s="7">
        <v>0</v>
      </c>
      <c r="AE154" s="7">
        <v>0</v>
      </c>
      <c r="AF154" s="7">
        <v>0</v>
      </c>
      <c r="AG154" s="7">
        <v>0</v>
      </c>
      <c r="AH154" s="7">
        <v>0</v>
      </c>
      <c r="AI154" s="7">
        <v>0</v>
      </c>
      <c r="AJ154" s="7">
        <v>0</v>
      </c>
      <c r="AK154" s="7">
        <v>0</v>
      </c>
      <c r="AL154" s="7">
        <v>0</v>
      </c>
      <c r="AM154" s="7">
        <v>0</v>
      </c>
      <c r="AN154" s="7">
        <v>0</v>
      </c>
    </row>
    <row r="155" spans="7:40" x14ac:dyDescent="0.25">
      <c r="I155" s="1" t="s">
        <v>270</v>
      </c>
      <c r="J155" s="7"/>
      <c r="K155" s="7">
        <v>0</v>
      </c>
      <c r="L155" s="7">
        <v>0</v>
      </c>
      <c r="M155" s="7">
        <v>0</v>
      </c>
      <c r="N155" s="7">
        <v>0</v>
      </c>
      <c r="O155" s="7">
        <v>0</v>
      </c>
      <c r="P155" s="7">
        <v>0</v>
      </c>
      <c r="Q155" s="7">
        <v>0</v>
      </c>
      <c r="R155" s="7">
        <v>0</v>
      </c>
      <c r="S155" s="7">
        <v>0</v>
      </c>
      <c r="T155" s="7">
        <v>0</v>
      </c>
      <c r="U155" s="7">
        <v>0</v>
      </c>
      <c r="V155" s="7">
        <v>0</v>
      </c>
      <c r="W155" s="7">
        <v>0</v>
      </c>
      <c r="X155" s="7">
        <v>0</v>
      </c>
      <c r="Y155" s="7">
        <v>0</v>
      </c>
      <c r="Z155" s="7">
        <v>0</v>
      </c>
      <c r="AA155" s="7">
        <v>0</v>
      </c>
      <c r="AB155" s="7">
        <v>0</v>
      </c>
      <c r="AC155" s="7">
        <v>0</v>
      </c>
      <c r="AD155" s="7">
        <v>0</v>
      </c>
      <c r="AE155" s="7">
        <v>0</v>
      </c>
      <c r="AF155" s="7">
        <v>0</v>
      </c>
      <c r="AG155" s="7">
        <v>0</v>
      </c>
      <c r="AH155" s="7">
        <v>0</v>
      </c>
      <c r="AI155" s="7">
        <v>0</v>
      </c>
      <c r="AJ155" s="7">
        <v>0</v>
      </c>
      <c r="AK155" s="7">
        <v>0</v>
      </c>
      <c r="AL155" s="7">
        <v>0</v>
      </c>
      <c r="AM155" s="7">
        <v>0</v>
      </c>
      <c r="AN155" s="7">
        <v>0</v>
      </c>
    </row>
    <row r="156" spans="7:40" x14ac:dyDescent="0.25">
      <c r="I156" s="1" t="s">
        <v>271</v>
      </c>
      <c r="J156" s="7"/>
      <c r="K156" s="7">
        <v>0</v>
      </c>
      <c r="L156" s="7">
        <v>0</v>
      </c>
      <c r="M156" s="7">
        <v>0</v>
      </c>
      <c r="N156" s="7">
        <v>0</v>
      </c>
      <c r="O156" s="7">
        <v>0</v>
      </c>
      <c r="P156" s="7">
        <v>0</v>
      </c>
      <c r="Q156" s="7">
        <v>0</v>
      </c>
      <c r="R156" s="7">
        <v>0</v>
      </c>
      <c r="S156" s="7">
        <v>0</v>
      </c>
      <c r="T156" s="7">
        <v>0</v>
      </c>
      <c r="U156" s="7">
        <v>0</v>
      </c>
      <c r="V156" s="7">
        <v>0</v>
      </c>
      <c r="W156" s="7">
        <v>0</v>
      </c>
      <c r="X156" s="7">
        <v>0</v>
      </c>
      <c r="Y156" s="7">
        <v>0</v>
      </c>
      <c r="Z156" s="7">
        <v>0</v>
      </c>
      <c r="AA156" s="7">
        <v>0</v>
      </c>
      <c r="AB156" s="7">
        <v>0</v>
      </c>
      <c r="AC156" s="7">
        <v>0</v>
      </c>
      <c r="AD156" s="7">
        <v>0</v>
      </c>
      <c r="AE156" s="7">
        <v>0</v>
      </c>
      <c r="AF156" s="7">
        <v>0</v>
      </c>
      <c r="AG156" s="7">
        <v>0</v>
      </c>
      <c r="AH156" s="7">
        <v>0</v>
      </c>
      <c r="AI156" s="7">
        <v>0</v>
      </c>
      <c r="AJ156" s="7">
        <v>0</v>
      </c>
      <c r="AK156" s="7">
        <v>0</v>
      </c>
      <c r="AL156" s="7">
        <v>0</v>
      </c>
      <c r="AM156" s="7">
        <v>0</v>
      </c>
      <c r="AN156" s="7">
        <v>0</v>
      </c>
    </row>
    <row r="158" spans="7:40" x14ac:dyDescent="0.25">
      <c r="H158" s="1" t="s">
        <v>290</v>
      </c>
    </row>
    <row r="159" spans="7:40" x14ac:dyDescent="0.25">
      <c r="I159" s="1" t="s">
        <v>75</v>
      </c>
      <c r="J159" s="1"/>
      <c r="K159" s="1">
        <v>2021</v>
      </c>
      <c r="L159" s="1">
        <v>2022</v>
      </c>
      <c r="M159" s="1">
        <v>2023</v>
      </c>
      <c r="N159" s="1">
        <v>2024</v>
      </c>
      <c r="O159" s="1">
        <v>2025</v>
      </c>
      <c r="P159" s="1">
        <v>2026</v>
      </c>
      <c r="Q159" s="1">
        <v>2027</v>
      </c>
      <c r="R159" s="1">
        <v>2028</v>
      </c>
      <c r="S159" s="1">
        <v>2029</v>
      </c>
      <c r="T159" s="1">
        <v>2030</v>
      </c>
      <c r="U159" s="1">
        <v>2031</v>
      </c>
      <c r="V159" s="1">
        <v>2032</v>
      </c>
      <c r="W159" s="1">
        <v>2033</v>
      </c>
      <c r="X159" s="1">
        <v>2034</v>
      </c>
      <c r="Y159" s="1">
        <v>2035</v>
      </c>
      <c r="Z159" s="1">
        <v>2036</v>
      </c>
      <c r="AA159" s="1">
        <v>2037</v>
      </c>
      <c r="AB159" s="1">
        <v>2038</v>
      </c>
      <c r="AC159" s="1">
        <v>2039</v>
      </c>
      <c r="AD159" s="1">
        <v>2040</v>
      </c>
      <c r="AE159" s="1">
        <v>2041</v>
      </c>
      <c r="AF159" s="1">
        <v>2042</v>
      </c>
      <c r="AG159" s="1">
        <v>2043</v>
      </c>
      <c r="AH159" s="1">
        <v>2044</v>
      </c>
      <c r="AI159" s="1">
        <v>2045</v>
      </c>
      <c r="AJ159" s="1">
        <v>2046</v>
      </c>
      <c r="AK159" s="1">
        <v>2047</v>
      </c>
      <c r="AL159" s="1">
        <v>2048</v>
      </c>
      <c r="AM159" s="1">
        <v>2049</v>
      </c>
      <c r="AN159" s="1">
        <v>2050</v>
      </c>
    </row>
    <row r="160" spans="7:40" x14ac:dyDescent="0.25">
      <c r="H160" s="8" t="s">
        <v>402</v>
      </c>
      <c r="I160" s="1" t="s">
        <v>76</v>
      </c>
      <c r="J160" s="13"/>
      <c r="K160" s="13">
        <f t="shared" ref="K160" si="105">INDEX(Table5,MATCH($H160,Table5_A,0),MATCH(K$159,Table5_1,0))*quadrillion</f>
        <v>518173000000000</v>
      </c>
      <c r="L160" s="13">
        <f t="shared" ref="L160:N160" si="106">INDEX(Table5_22,MATCH($H160,Table5_A_22,0),MATCH(L$159,Table5_1_22,0))*quadrillion</f>
        <v>497200000000000</v>
      </c>
      <c r="M160" s="13">
        <f t="shared" si="106"/>
        <v>488919000000000</v>
      </c>
      <c r="N160" s="13">
        <f t="shared" si="106"/>
        <v>483695000000000</v>
      </c>
      <c r="O160" s="13">
        <f t="shared" ref="O160:AN160" si="107">INDEX(Table5_22,MATCH($H160,Table5_A_22,0),MATCH(O$159,Table5_1_22,0))*quadrillion</f>
        <v>481310000000000</v>
      </c>
      <c r="P160" s="13">
        <f t="shared" si="107"/>
        <v>480240000000000</v>
      </c>
      <c r="Q160" s="13">
        <f t="shared" si="107"/>
        <v>480244000000000</v>
      </c>
      <c r="R160" s="13">
        <f t="shared" si="107"/>
        <v>481182000000000</v>
      </c>
      <c r="S160" s="13">
        <f t="shared" si="107"/>
        <v>482421000000000</v>
      </c>
      <c r="T160" s="13">
        <f t="shared" si="107"/>
        <v>479733000000000</v>
      </c>
      <c r="U160" s="13">
        <f t="shared" si="107"/>
        <v>477938000000000</v>
      </c>
      <c r="V160" s="13">
        <f t="shared" si="107"/>
        <v>476106000000000</v>
      </c>
      <c r="W160" s="13">
        <f t="shared" si="107"/>
        <v>473563000000000</v>
      </c>
      <c r="X160" s="13">
        <f t="shared" si="107"/>
        <v>470745000000000</v>
      </c>
      <c r="Y160" s="13">
        <f t="shared" si="107"/>
        <v>467614000000000</v>
      </c>
      <c r="Z160" s="13">
        <f t="shared" si="107"/>
        <v>464407000000000</v>
      </c>
      <c r="AA160" s="13">
        <f t="shared" si="107"/>
        <v>460233000000000</v>
      </c>
      <c r="AB160" s="13">
        <f t="shared" si="107"/>
        <v>454864000000000</v>
      </c>
      <c r="AC160" s="13">
        <f t="shared" si="107"/>
        <v>448027000000000</v>
      </c>
      <c r="AD160" s="13">
        <f t="shared" si="107"/>
        <v>445052000000000</v>
      </c>
      <c r="AE160" s="13">
        <f t="shared" si="107"/>
        <v>443289000000000</v>
      </c>
      <c r="AF160" s="13">
        <f t="shared" si="107"/>
        <v>442152000000000</v>
      </c>
      <c r="AG160" s="13">
        <f t="shared" si="107"/>
        <v>441579000000000</v>
      </c>
      <c r="AH160" s="13">
        <f t="shared" si="107"/>
        <v>441223000000000</v>
      </c>
      <c r="AI160" s="13">
        <f t="shared" si="107"/>
        <v>441493000000000</v>
      </c>
      <c r="AJ160" s="13">
        <f t="shared" si="107"/>
        <v>441730000000000</v>
      </c>
      <c r="AK160" s="13">
        <f t="shared" si="107"/>
        <v>442195000000000</v>
      </c>
      <c r="AL160" s="13">
        <f t="shared" si="107"/>
        <v>442722000000000</v>
      </c>
      <c r="AM160" s="13">
        <f t="shared" si="107"/>
        <v>443458000000000</v>
      </c>
      <c r="AN160" s="13">
        <f t="shared" si="107"/>
        <v>444109000000000</v>
      </c>
    </row>
    <row r="161" spans="6:40" x14ac:dyDescent="0.25">
      <c r="I161" s="1" t="s">
        <v>77</v>
      </c>
      <c r="J161" s="7"/>
      <c r="K161" s="7">
        <v>0</v>
      </c>
      <c r="L161" s="7">
        <v>0</v>
      </c>
      <c r="M161" s="7">
        <v>0</v>
      </c>
      <c r="N161" s="7">
        <v>0</v>
      </c>
      <c r="O161" s="7">
        <v>0</v>
      </c>
      <c r="P161" s="7">
        <v>0</v>
      </c>
      <c r="Q161" s="7">
        <v>0</v>
      </c>
      <c r="R161" s="7">
        <v>0</v>
      </c>
      <c r="S161" s="7">
        <v>0</v>
      </c>
      <c r="T161" s="7">
        <v>0</v>
      </c>
      <c r="U161" s="7">
        <v>0</v>
      </c>
      <c r="V161" s="7">
        <v>0</v>
      </c>
      <c r="W161" s="7">
        <v>0</v>
      </c>
      <c r="X161" s="7">
        <v>0</v>
      </c>
      <c r="Y161" s="7">
        <v>0</v>
      </c>
      <c r="Z161" s="7">
        <v>0</v>
      </c>
      <c r="AA161" s="7">
        <v>0</v>
      </c>
      <c r="AB161" s="7">
        <v>0</v>
      </c>
      <c r="AC161" s="7">
        <v>0</v>
      </c>
      <c r="AD161" s="7">
        <v>0</v>
      </c>
      <c r="AE161" s="7">
        <v>0</v>
      </c>
      <c r="AF161" s="7">
        <v>0</v>
      </c>
      <c r="AG161" s="7">
        <v>0</v>
      </c>
      <c r="AH161" s="7">
        <v>0</v>
      </c>
      <c r="AI161" s="7">
        <v>0</v>
      </c>
      <c r="AJ161" s="7">
        <v>0</v>
      </c>
      <c r="AK161" s="7">
        <v>0</v>
      </c>
      <c r="AL161" s="7">
        <v>0</v>
      </c>
      <c r="AM161" s="7">
        <v>0</v>
      </c>
      <c r="AN161" s="7">
        <v>0</v>
      </c>
    </row>
    <row r="162" spans="6:40" x14ac:dyDescent="0.25">
      <c r="I162" s="1" t="s">
        <v>78</v>
      </c>
      <c r="J162" s="7"/>
      <c r="K162" s="7">
        <v>0</v>
      </c>
      <c r="L162" s="7">
        <v>0</v>
      </c>
      <c r="M162" s="7">
        <v>0</v>
      </c>
      <c r="N162" s="7">
        <v>0</v>
      </c>
      <c r="O162" s="7">
        <v>0</v>
      </c>
      <c r="P162" s="7">
        <v>0</v>
      </c>
      <c r="Q162" s="7">
        <v>0</v>
      </c>
      <c r="R162" s="7">
        <v>0</v>
      </c>
      <c r="S162" s="7">
        <v>0</v>
      </c>
      <c r="T162" s="7">
        <v>0</v>
      </c>
      <c r="U162" s="7">
        <v>0</v>
      </c>
      <c r="V162" s="7">
        <v>0</v>
      </c>
      <c r="W162" s="7">
        <v>0</v>
      </c>
      <c r="X162" s="7">
        <v>0</v>
      </c>
      <c r="Y162" s="7">
        <v>0</v>
      </c>
      <c r="Z162" s="7">
        <v>0</v>
      </c>
      <c r="AA162" s="7">
        <v>0</v>
      </c>
      <c r="AB162" s="7">
        <v>0</v>
      </c>
      <c r="AC162" s="7">
        <v>0</v>
      </c>
      <c r="AD162" s="7">
        <v>0</v>
      </c>
      <c r="AE162" s="7">
        <v>0</v>
      </c>
      <c r="AF162" s="7">
        <v>0</v>
      </c>
      <c r="AG162" s="7">
        <v>0</v>
      </c>
      <c r="AH162" s="7">
        <v>0</v>
      </c>
      <c r="AI162" s="7">
        <v>0</v>
      </c>
      <c r="AJ162" s="7">
        <v>0</v>
      </c>
      <c r="AK162" s="7">
        <v>0</v>
      </c>
      <c r="AL162" s="7">
        <v>0</v>
      </c>
      <c r="AM162" s="7">
        <v>0</v>
      </c>
      <c r="AN162" s="7">
        <v>0</v>
      </c>
    </row>
    <row r="163" spans="6:40" x14ac:dyDescent="0.25">
      <c r="I163" s="1" t="s">
        <v>79</v>
      </c>
      <c r="J163" s="7"/>
      <c r="K163" s="7">
        <v>0</v>
      </c>
      <c r="L163" s="7">
        <v>0</v>
      </c>
      <c r="M163" s="7">
        <v>0</v>
      </c>
      <c r="N163" s="7">
        <v>0</v>
      </c>
      <c r="O163" s="7">
        <v>0</v>
      </c>
      <c r="P163" s="7">
        <v>0</v>
      </c>
      <c r="Q163" s="7">
        <v>0</v>
      </c>
      <c r="R163" s="7">
        <v>0</v>
      </c>
      <c r="S163" s="7">
        <v>0</v>
      </c>
      <c r="T163" s="7">
        <v>0</v>
      </c>
      <c r="U163" s="7">
        <v>0</v>
      </c>
      <c r="V163" s="7">
        <v>0</v>
      </c>
      <c r="W163" s="7">
        <v>0</v>
      </c>
      <c r="X163" s="7">
        <v>0</v>
      </c>
      <c r="Y163" s="7">
        <v>0</v>
      </c>
      <c r="Z163" s="7">
        <v>0</v>
      </c>
      <c r="AA163" s="7">
        <v>0</v>
      </c>
      <c r="AB163" s="7">
        <v>0</v>
      </c>
      <c r="AC163" s="7">
        <v>0</v>
      </c>
      <c r="AD163" s="7">
        <v>0</v>
      </c>
      <c r="AE163" s="7">
        <v>0</v>
      </c>
      <c r="AF163" s="7">
        <v>0</v>
      </c>
      <c r="AG163" s="7">
        <v>0</v>
      </c>
      <c r="AH163" s="7">
        <v>0</v>
      </c>
      <c r="AI163" s="7">
        <v>0</v>
      </c>
      <c r="AJ163" s="7">
        <v>0</v>
      </c>
      <c r="AK163" s="7">
        <v>0</v>
      </c>
      <c r="AL163" s="7">
        <v>0</v>
      </c>
      <c r="AM163" s="7">
        <v>0</v>
      </c>
      <c r="AN163" s="7">
        <v>0</v>
      </c>
    </row>
    <row r="164" spans="6:40" x14ac:dyDescent="0.25">
      <c r="I164" s="1" t="s">
        <v>81</v>
      </c>
      <c r="J164" s="7"/>
      <c r="K164" s="7">
        <v>0</v>
      </c>
      <c r="L164" s="7">
        <v>0</v>
      </c>
      <c r="M164" s="7">
        <v>0</v>
      </c>
      <c r="N164" s="7">
        <v>0</v>
      </c>
      <c r="O164" s="7">
        <v>0</v>
      </c>
      <c r="P164" s="7">
        <v>0</v>
      </c>
      <c r="Q164" s="7">
        <v>0</v>
      </c>
      <c r="R164" s="7">
        <v>0</v>
      </c>
      <c r="S164" s="7">
        <v>0</v>
      </c>
      <c r="T164" s="7">
        <v>0</v>
      </c>
      <c r="U164" s="7">
        <v>0</v>
      </c>
      <c r="V164" s="7">
        <v>0</v>
      </c>
      <c r="W164" s="7">
        <v>0</v>
      </c>
      <c r="X164" s="7">
        <v>0</v>
      </c>
      <c r="Y164" s="7">
        <v>0</v>
      </c>
      <c r="Z164" s="7">
        <v>0</v>
      </c>
      <c r="AA164" s="7">
        <v>0</v>
      </c>
      <c r="AB164" s="7">
        <v>0</v>
      </c>
      <c r="AC164" s="7">
        <v>0</v>
      </c>
      <c r="AD164" s="7">
        <v>0</v>
      </c>
      <c r="AE164" s="7">
        <v>0</v>
      </c>
      <c r="AF164" s="7">
        <v>0</v>
      </c>
      <c r="AG164" s="7">
        <v>0</v>
      </c>
      <c r="AH164" s="7">
        <v>0</v>
      </c>
      <c r="AI164" s="7">
        <v>0</v>
      </c>
      <c r="AJ164" s="7">
        <v>0</v>
      </c>
      <c r="AK164" s="7">
        <v>0</v>
      </c>
      <c r="AL164" s="7">
        <v>0</v>
      </c>
      <c r="AM164" s="7">
        <v>0</v>
      </c>
      <c r="AN164" s="7">
        <v>0</v>
      </c>
    </row>
    <row r="165" spans="6:40" x14ac:dyDescent="0.25">
      <c r="I165" s="1" t="s">
        <v>160</v>
      </c>
      <c r="J165" s="7"/>
      <c r="K165" s="7">
        <v>0</v>
      </c>
      <c r="L165" s="7">
        <v>0</v>
      </c>
      <c r="M165" s="7">
        <v>0</v>
      </c>
      <c r="N165" s="7">
        <v>0</v>
      </c>
      <c r="O165" s="7">
        <v>0</v>
      </c>
      <c r="P165" s="7">
        <v>0</v>
      </c>
      <c r="Q165" s="7">
        <v>0</v>
      </c>
      <c r="R165" s="7">
        <v>0</v>
      </c>
      <c r="S165" s="7">
        <v>0</v>
      </c>
      <c r="T165" s="7">
        <v>0</v>
      </c>
      <c r="U165" s="7">
        <v>0</v>
      </c>
      <c r="V165" s="7">
        <v>0</v>
      </c>
      <c r="W165" s="7">
        <v>0</v>
      </c>
      <c r="X165" s="7">
        <v>0</v>
      </c>
      <c r="Y165" s="7">
        <v>0</v>
      </c>
      <c r="Z165" s="7">
        <v>0</v>
      </c>
      <c r="AA165" s="7">
        <v>0</v>
      </c>
      <c r="AB165" s="7">
        <v>0</v>
      </c>
      <c r="AC165" s="7">
        <v>0</v>
      </c>
      <c r="AD165" s="7">
        <v>0</v>
      </c>
      <c r="AE165" s="7">
        <v>0</v>
      </c>
      <c r="AF165" s="7">
        <v>0</v>
      </c>
      <c r="AG165" s="7">
        <v>0</v>
      </c>
      <c r="AH165" s="7">
        <v>0</v>
      </c>
      <c r="AI165" s="7">
        <v>0</v>
      </c>
      <c r="AJ165" s="7">
        <v>0</v>
      </c>
      <c r="AK165" s="7">
        <v>0</v>
      </c>
      <c r="AL165" s="7">
        <v>0</v>
      </c>
      <c r="AM165" s="7">
        <v>0</v>
      </c>
      <c r="AN165" s="7">
        <v>0</v>
      </c>
    </row>
    <row r="166" spans="6:40" x14ac:dyDescent="0.25">
      <c r="I166" s="1" t="s">
        <v>268</v>
      </c>
      <c r="J166" s="7"/>
      <c r="K166" s="7">
        <v>0</v>
      </c>
      <c r="L166" s="7">
        <v>0</v>
      </c>
      <c r="M166" s="7">
        <v>0</v>
      </c>
      <c r="N166" s="7">
        <v>0</v>
      </c>
      <c r="O166" s="7">
        <v>0</v>
      </c>
      <c r="P166" s="7">
        <v>0</v>
      </c>
      <c r="Q166" s="7">
        <v>0</v>
      </c>
      <c r="R166" s="7">
        <v>0</v>
      </c>
      <c r="S166" s="7">
        <v>0</v>
      </c>
      <c r="T166" s="7">
        <v>0</v>
      </c>
      <c r="U166" s="7">
        <v>0</v>
      </c>
      <c r="V166" s="7">
        <v>0</v>
      </c>
      <c r="W166" s="7">
        <v>0</v>
      </c>
      <c r="X166" s="7">
        <v>0</v>
      </c>
      <c r="Y166" s="7">
        <v>0</v>
      </c>
      <c r="Z166" s="7">
        <v>0</v>
      </c>
      <c r="AA166" s="7">
        <v>0</v>
      </c>
      <c r="AB166" s="7">
        <v>0</v>
      </c>
      <c r="AC166" s="7">
        <v>0</v>
      </c>
      <c r="AD166" s="7">
        <v>0</v>
      </c>
      <c r="AE166" s="7">
        <v>0</v>
      </c>
      <c r="AF166" s="7">
        <v>0</v>
      </c>
      <c r="AG166" s="7">
        <v>0</v>
      </c>
      <c r="AH166" s="7">
        <v>0</v>
      </c>
      <c r="AI166" s="7">
        <v>0</v>
      </c>
      <c r="AJ166" s="7">
        <v>0</v>
      </c>
      <c r="AK166" s="7">
        <v>0</v>
      </c>
      <c r="AL166" s="7">
        <v>0</v>
      </c>
      <c r="AM166" s="7">
        <v>0</v>
      </c>
      <c r="AN166" s="7">
        <v>0</v>
      </c>
    </row>
    <row r="167" spans="6:40" x14ac:dyDescent="0.25">
      <c r="I167" s="1" t="s">
        <v>269</v>
      </c>
      <c r="J167" s="7"/>
      <c r="K167" s="7">
        <v>0</v>
      </c>
      <c r="L167" s="7">
        <v>0</v>
      </c>
      <c r="M167" s="7">
        <v>0</v>
      </c>
      <c r="N167" s="7">
        <v>0</v>
      </c>
      <c r="O167" s="7">
        <v>0</v>
      </c>
      <c r="P167" s="7">
        <v>0</v>
      </c>
      <c r="Q167" s="7">
        <v>0</v>
      </c>
      <c r="R167" s="7">
        <v>0</v>
      </c>
      <c r="S167" s="7">
        <v>0</v>
      </c>
      <c r="T167" s="7">
        <v>0</v>
      </c>
      <c r="U167" s="7">
        <v>0</v>
      </c>
      <c r="V167" s="7">
        <v>0</v>
      </c>
      <c r="W167" s="7">
        <v>0</v>
      </c>
      <c r="X167" s="7">
        <v>0</v>
      </c>
      <c r="Y167" s="7">
        <v>0</v>
      </c>
      <c r="Z167" s="7">
        <v>0</v>
      </c>
      <c r="AA167" s="7">
        <v>0</v>
      </c>
      <c r="AB167" s="7">
        <v>0</v>
      </c>
      <c r="AC167" s="7">
        <v>0</v>
      </c>
      <c r="AD167" s="7">
        <v>0</v>
      </c>
      <c r="AE167" s="7">
        <v>0</v>
      </c>
      <c r="AF167" s="7">
        <v>0</v>
      </c>
      <c r="AG167" s="7">
        <v>0</v>
      </c>
      <c r="AH167" s="7">
        <v>0</v>
      </c>
      <c r="AI167" s="7">
        <v>0</v>
      </c>
      <c r="AJ167" s="7">
        <v>0</v>
      </c>
      <c r="AK167" s="7">
        <v>0</v>
      </c>
      <c r="AL167" s="7">
        <v>0</v>
      </c>
      <c r="AM167" s="7">
        <v>0</v>
      </c>
      <c r="AN167" s="7">
        <v>0</v>
      </c>
    </row>
    <row r="168" spans="6:40" x14ac:dyDescent="0.25">
      <c r="I168" s="1" t="s">
        <v>270</v>
      </c>
      <c r="J168" s="7"/>
      <c r="K168" s="7">
        <v>0</v>
      </c>
      <c r="L168" s="7">
        <v>0</v>
      </c>
      <c r="M168" s="7">
        <v>0</v>
      </c>
      <c r="N168" s="7">
        <v>0</v>
      </c>
      <c r="O168" s="7">
        <v>0</v>
      </c>
      <c r="P168" s="7">
        <v>0</v>
      </c>
      <c r="Q168" s="7">
        <v>0</v>
      </c>
      <c r="R168" s="7">
        <v>0</v>
      </c>
      <c r="S168" s="7">
        <v>0</v>
      </c>
      <c r="T168" s="7">
        <v>0</v>
      </c>
      <c r="U168" s="7">
        <v>0</v>
      </c>
      <c r="V168" s="7">
        <v>0</v>
      </c>
      <c r="W168" s="7">
        <v>0</v>
      </c>
      <c r="X168" s="7">
        <v>0</v>
      </c>
      <c r="Y168" s="7">
        <v>0</v>
      </c>
      <c r="Z168" s="7">
        <v>0</v>
      </c>
      <c r="AA168" s="7">
        <v>0</v>
      </c>
      <c r="AB168" s="7">
        <v>0</v>
      </c>
      <c r="AC168" s="7">
        <v>0</v>
      </c>
      <c r="AD168" s="7">
        <v>0</v>
      </c>
      <c r="AE168" s="7">
        <v>0</v>
      </c>
      <c r="AF168" s="7">
        <v>0</v>
      </c>
      <c r="AG168" s="7">
        <v>0</v>
      </c>
      <c r="AH168" s="7">
        <v>0</v>
      </c>
      <c r="AI168" s="7">
        <v>0</v>
      </c>
      <c r="AJ168" s="7">
        <v>0</v>
      </c>
      <c r="AK168" s="7">
        <v>0</v>
      </c>
      <c r="AL168" s="7">
        <v>0</v>
      </c>
      <c r="AM168" s="7">
        <v>0</v>
      </c>
      <c r="AN168" s="7">
        <v>0</v>
      </c>
    </row>
    <row r="169" spans="6:40" x14ac:dyDescent="0.25">
      <c r="I169" s="1" t="s">
        <v>271</v>
      </c>
      <c r="J169" s="7"/>
      <c r="K169" s="7">
        <v>0</v>
      </c>
      <c r="L169" s="7">
        <v>0</v>
      </c>
      <c r="M169" s="7">
        <v>0</v>
      </c>
      <c r="N169" s="7">
        <v>0</v>
      </c>
      <c r="O169" s="7">
        <v>0</v>
      </c>
      <c r="P169" s="7">
        <v>0</v>
      </c>
      <c r="Q169" s="7">
        <v>0</v>
      </c>
      <c r="R169" s="7">
        <v>0</v>
      </c>
      <c r="S169" s="7">
        <v>0</v>
      </c>
      <c r="T169" s="7">
        <v>0</v>
      </c>
      <c r="U169" s="7">
        <v>0</v>
      </c>
      <c r="V169" s="7">
        <v>0</v>
      </c>
      <c r="W169" s="7">
        <v>0</v>
      </c>
      <c r="X169" s="7">
        <v>0</v>
      </c>
      <c r="Y169" s="7">
        <v>0</v>
      </c>
      <c r="Z169" s="7">
        <v>0</v>
      </c>
      <c r="AA169" s="7">
        <v>0</v>
      </c>
      <c r="AB169" s="7">
        <v>0</v>
      </c>
      <c r="AC169" s="7">
        <v>0</v>
      </c>
      <c r="AD169" s="7">
        <v>0</v>
      </c>
      <c r="AE169" s="7">
        <v>0</v>
      </c>
      <c r="AF169" s="7">
        <v>0</v>
      </c>
      <c r="AG169" s="7">
        <v>0</v>
      </c>
      <c r="AH169" s="7">
        <v>0</v>
      </c>
      <c r="AI169" s="7">
        <v>0</v>
      </c>
      <c r="AJ169" s="7">
        <v>0</v>
      </c>
      <c r="AK169" s="7">
        <v>0</v>
      </c>
      <c r="AL169" s="7">
        <v>0</v>
      </c>
      <c r="AM169" s="7">
        <v>0</v>
      </c>
      <c r="AN169" s="7">
        <v>0</v>
      </c>
    </row>
    <row r="171" spans="6:40" x14ac:dyDescent="0.25">
      <c r="H171" s="1" t="s">
        <v>291</v>
      </c>
    </row>
    <row r="172" spans="6:40" x14ac:dyDescent="0.25">
      <c r="I172" s="1" t="s">
        <v>75</v>
      </c>
      <c r="J172" s="1"/>
      <c r="K172" s="1">
        <v>2021</v>
      </c>
      <c r="L172" s="1">
        <v>2022</v>
      </c>
      <c r="M172" s="1">
        <v>2023</v>
      </c>
      <c r="N172" s="1">
        <v>2024</v>
      </c>
      <c r="O172" s="1">
        <v>2025</v>
      </c>
      <c r="P172" s="1">
        <v>2026</v>
      </c>
      <c r="Q172" s="1">
        <v>2027</v>
      </c>
      <c r="R172" s="1">
        <v>2028</v>
      </c>
      <c r="S172" s="1">
        <v>2029</v>
      </c>
      <c r="T172" s="1">
        <v>2030</v>
      </c>
      <c r="U172" s="1">
        <v>2031</v>
      </c>
      <c r="V172" s="1">
        <v>2032</v>
      </c>
      <c r="W172" s="1">
        <v>2033</v>
      </c>
      <c r="X172" s="1">
        <v>2034</v>
      </c>
      <c r="Y172" s="1">
        <v>2035</v>
      </c>
      <c r="Z172" s="1">
        <v>2036</v>
      </c>
      <c r="AA172" s="1">
        <v>2037</v>
      </c>
      <c r="AB172" s="1">
        <v>2038</v>
      </c>
      <c r="AC172" s="1">
        <v>2039</v>
      </c>
      <c r="AD172" s="1">
        <v>2040</v>
      </c>
      <c r="AE172" s="1">
        <v>2041</v>
      </c>
      <c r="AF172" s="1">
        <v>2042</v>
      </c>
      <c r="AG172" s="1">
        <v>2043</v>
      </c>
      <c r="AH172" s="1">
        <v>2044</v>
      </c>
      <c r="AI172" s="1">
        <v>2045</v>
      </c>
      <c r="AJ172" s="1">
        <v>2046</v>
      </c>
      <c r="AK172" s="1">
        <v>2047</v>
      </c>
      <c r="AL172" s="1">
        <v>2048</v>
      </c>
      <c r="AM172" s="1">
        <v>2049</v>
      </c>
      <c r="AN172" s="1">
        <v>2050</v>
      </c>
    </row>
    <row r="173" spans="6:40" x14ac:dyDescent="0.25">
      <c r="F173" s="8" t="s">
        <v>403</v>
      </c>
      <c r="G173" s="8" t="s">
        <v>401</v>
      </c>
      <c r="H173" s="8" t="s">
        <v>399</v>
      </c>
      <c r="I173" s="1" t="s">
        <v>76</v>
      </c>
      <c r="J173" s="13"/>
      <c r="K173" s="13">
        <f t="shared" ref="K173" si="108">SUM(INDEX(Table5,MATCH($G173,Table5_A,0),MATCH(K$172,Table5_1,0)),INDEX(Table5,MATCH($F173,Table5_A,0),MATCH(K$172,Table5_1,0)),INDEX(Table5,MATCH($H173,Table5_A,0),MATCH(K$172,Table5_1,0)))*quadrillion</f>
        <v>758302000000000</v>
      </c>
      <c r="L173" s="13">
        <f t="shared" ref="L173:N173" si="109">SUM(INDEX(Table5_22,MATCH($G173,Table5_A_22,0),MATCH(L$172,Table5_1_22,0)),INDEX(Table5_22,MATCH($F173,Table5_A_22,0),MATCH(L$172,Table5_1_22,0)),INDEX(Table5_22,MATCH($H173,Table5_A_22,0),MATCH(L$172,Table5_1_22,0)))*quadrillion</f>
        <v>709882000000000</v>
      </c>
      <c r="M173" s="13">
        <f t="shared" si="109"/>
        <v>706797000000000</v>
      </c>
      <c r="N173" s="13">
        <f t="shared" si="109"/>
        <v>706042000000000</v>
      </c>
      <c r="O173" s="13">
        <f t="shared" ref="O173:AN173" si="110">SUM(INDEX(Table5_22,MATCH($G173,Table5_A_22,0),MATCH(O$172,Table5_1_22,0)),INDEX(Table5_22,MATCH($F173,Table5_A_22,0),MATCH(O$172,Table5_1_22,0)),INDEX(Table5_22,MATCH($H173,Table5_A_22,0),MATCH(O$172,Table5_1_22,0)))*quadrillion</f>
        <v>707223000000000</v>
      </c>
      <c r="P173" s="13">
        <f t="shared" si="110"/>
        <v>708577000000000</v>
      </c>
      <c r="Q173" s="13">
        <f t="shared" si="110"/>
        <v>710335000000000</v>
      </c>
      <c r="R173" s="13">
        <f t="shared" si="110"/>
        <v>712725000000000</v>
      </c>
      <c r="S173" s="13">
        <f t="shared" si="110"/>
        <v>715367999999999.88</v>
      </c>
      <c r="T173" s="13">
        <f t="shared" si="110"/>
        <v>717187999999999.88</v>
      </c>
      <c r="U173" s="13">
        <f t="shared" si="110"/>
        <v>720114000000000</v>
      </c>
      <c r="V173" s="13">
        <f t="shared" si="110"/>
        <v>722935000000000</v>
      </c>
      <c r="W173" s="13">
        <f t="shared" si="110"/>
        <v>724899000000000.13</v>
      </c>
      <c r="X173" s="13">
        <f t="shared" si="110"/>
        <v>726459000000000</v>
      </c>
      <c r="Y173" s="13">
        <f t="shared" si="110"/>
        <v>727624000000000</v>
      </c>
      <c r="Z173" s="13">
        <f t="shared" si="110"/>
        <v>728594000000000</v>
      </c>
      <c r="AA173" s="13">
        <f t="shared" si="110"/>
        <v>729050000000000</v>
      </c>
      <c r="AB173" s="13">
        <f t="shared" si="110"/>
        <v>728848000000000</v>
      </c>
      <c r="AC173" s="13">
        <f t="shared" si="110"/>
        <v>728113999999999.88</v>
      </c>
      <c r="AD173" s="13">
        <f t="shared" si="110"/>
        <v>727028000000000.13</v>
      </c>
      <c r="AE173" s="13">
        <f t="shared" si="110"/>
        <v>726924000000000</v>
      </c>
      <c r="AF173" s="13">
        <f t="shared" si="110"/>
        <v>727056000000000</v>
      </c>
      <c r="AG173" s="13">
        <f t="shared" si="110"/>
        <v>727410999999999.88</v>
      </c>
      <c r="AH173" s="13">
        <f t="shared" si="110"/>
        <v>727737000000000.13</v>
      </c>
      <c r="AI173" s="13">
        <f t="shared" si="110"/>
        <v>728392000000000</v>
      </c>
      <c r="AJ173" s="13">
        <f t="shared" si="110"/>
        <v>728978000000000</v>
      </c>
      <c r="AK173" s="13">
        <f t="shared" si="110"/>
        <v>729676000000000</v>
      </c>
      <c r="AL173" s="13">
        <f t="shared" si="110"/>
        <v>730409000000000.13</v>
      </c>
      <c r="AM173" s="13">
        <f t="shared" si="110"/>
        <v>731256000000000</v>
      </c>
      <c r="AN173" s="13">
        <f t="shared" si="110"/>
        <v>732024000000000.13</v>
      </c>
    </row>
    <row r="174" spans="6:40" x14ac:dyDescent="0.25">
      <c r="I174" s="1" t="s">
        <v>77</v>
      </c>
      <c r="J174" s="7"/>
      <c r="K174" s="7">
        <v>0</v>
      </c>
      <c r="L174" s="7">
        <v>0</v>
      </c>
      <c r="M174" s="7">
        <v>0</v>
      </c>
      <c r="N174" s="7">
        <v>0</v>
      </c>
      <c r="O174" s="7">
        <v>0</v>
      </c>
      <c r="P174" s="7">
        <v>0</v>
      </c>
      <c r="Q174" s="7">
        <v>0</v>
      </c>
      <c r="R174" s="7">
        <v>0</v>
      </c>
      <c r="S174" s="7">
        <v>0</v>
      </c>
      <c r="T174" s="7">
        <v>0</v>
      </c>
      <c r="U174" s="7">
        <v>0</v>
      </c>
      <c r="V174" s="7">
        <v>0</v>
      </c>
      <c r="W174" s="7">
        <v>0</v>
      </c>
      <c r="X174" s="7">
        <v>0</v>
      </c>
      <c r="Y174" s="7">
        <v>0</v>
      </c>
      <c r="Z174" s="7">
        <v>0</v>
      </c>
      <c r="AA174" s="7">
        <v>0</v>
      </c>
      <c r="AB174" s="7">
        <v>0</v>
      </c>
      <c r="AC174" s="7">
        <v>0</v>
      </c>
      <c r="AD174" s="7">
        <v>0</v>
      </c>
      <c r="AE174" s="7">
        <v>0</v>
      </c>
      <c r="AF174" s="7">
        <v>0</v>
      </c>
      <c r="AG174" s="7">
        <v>0</v>
      </c>
      <c r="AH174" s="7">
        <v>0</v>
      </c>
      <c r="AI174" s="7">
        <v>0</v>
      </c>
      <c r="AJ174" s="7">
        <v>0</v>
      </c>
      <c r="AK174" s="7">
        <v>0</v>
      </c>
      <c r="AL174" s="7">
        <v>0</v>
      </c>
      <c r="AM174" s="7">
        <v>0</v>
      </c>
      <c r="AN174" s="7">
        <v>0</v>
      </c>
    </row>
    <row r="175" spans="6:40" x14ac:dyDescent="0.25">
      <c r="G175" s="8" t="s">
        <v>409</v>
      </c>
      <c r="H175" s="8" t="s">
        <v>410</v>
      </c>
      <c r="I175" s="1" t="s">
        <v>78</v>
      </c>
      <c r="J175" s="13"/>
      <c r="K175" s="13">
        <f t="shared" ref="K175" si="111">SUM(INDEX(Table5,MATCH($G175,Table5_A,0),MATCH(K$172,Table5_1,0)),INDEX(Table5,MATCH($H175,Table5_A,0),MATCH(K$172,Table5_1,0)))*quadrillion</f>
        <v>955843000000000</v>
      </c>
      <c r="L175" s="13">
        <f t="shared" ref="L175:N175" si="112">SUM(INDEX(Table5_22,MATCH($G175,Table5_A_22,0),MATCH(L$172,Table5_1_22,0)),INDEX(Table5_22,MATCH($H175,Table5_A_22,0),MATCH(L$172,Table5_1_22,0)))*quadrillion</f>
        <v>922694999999999.88</v>
      </c>
      <c r="M175" s="13">
        <f t="shared" si="112"/>
        <v>910287000000000</v>
      </c>
      <c r="N175" s="13">
        <f t="shared" si="112"/>
        <v>916426000000000</v>
      </c>
      <c r="O175" s="13">
        <f t="shared" ref="O175:AN175" si="113">SUM(INDEX(Table5_22,MATCH($G175,Table5_A_22,0),MATCH(O$172,Table5_1_22,0)),INDEX(Table5_22,MATCH($H175,Table5_A_22,0),MATCH(O$172,Table5_1_22,0)))*quadrillion</f>
        <v>931024000000000.13</v>
      </c>
      <c r="P175" s="13">
        <f t="shared" si="113"/>
        <v>945084000000000</v>
      </c>
      <c r="Q175" s="13">
        <f t="shared" si="113"/>
        <v>957723000000000.13</v>
      </c>
      <c r="R175" s="13">
        <f t="shared" si="113"/>
        <v>968869000000000</v>
      </c>
      <c r="S175" s="13">
        <f t="shared" si="113"/>
        <v>978439000000000</v>
      </c>
      <c r="T175" s="13">
        <f t="shared" si="113"/>
        <v>988247000000000</v>
      </c>
      <c r="U175" s="13">
        <f t="shared" si="113"/>
        <v>997640000000000.13</v>
      </c>
      <c r="V175" s="13">
        <f t="shared" si="113"/>
        <v>1005188000000000</v>
      </c>
      <c r="W175" s="13">
        <f t="shared" si="113"/>
        <v>1010762000000000</v>
      </c>
      <c r="X175" s="13">
        <f t="shared" si="113"/>
        <v>1015636000000000</v>
      </c>
      <c r="Y175" s="13">
        <f t="shared" si="113"/>
        <v>1020535999999999.9</v>
      </c>
      <c r="Z175" s="13">
        <f t="shared" si="113"/>
        <v>1026092000000000</v>
      </c>
      <c r="AA175" s="13">
        <f t="shared" si="113"/>
        <v>1031802000000000.1</v>
      </c>
      <c r="AB175" s="13">
        <f t="shared" si="113"/>
        <v>1037133000000000.1</v>
      </c>
      <c r="AC175" s="13">
        <f t="shared" si="113"/>
        <v>1042022000000000</v>
      </c>
      <c r="AD175" s="13">
        <f t="shared" si="113"/>
        <v>1046399000000000.1</v>
      </c>
      <c r="AE175" s="13">
        <f t="shared" si="113"/>
        <v>1051285000000000</v>
      </c>
      <c r="AF175" s="13">
        <f t="shared" si="113"/>
        <v>1056098000000000</v>
      </c>
      <c r="AG175" s="13">
        <f t="shared" si="113"/>
        <v>1061631999999999.9</v>
      </c>
      <c r="AH175" s="13">
        <f t="shared" si="113"/>
        <v>1067143000000000</v>
      </c>
      <c r="AI175" s="13">
        <f t="shared" si="113"/>
        <v>1072802000000000</v>
      </c>
      <c r="AJ175" s="13">
        <f t="shared" si="113"/>
        <v>1078356000000000.1</v>
      </c>
      <c r="AK175" s="13">
        <f t="shared" si="113"/>
        <v>1083699999999999.9</v>
      </c>
      <c r="AL175" s="13">
        <f t="shared" si="113"/>
        <v>1089108999999999.9</v>
      </c>
      <c r="AM175" s="13">
        <f t="shared" si="113"/>
        <v>1094055999999999.9</v>
      </c>
      <c r="AN175" s="13">
        <f t="shared" si="113"/>
        <v>1098892999999999.9</v>
      </c>
    </row>
    <row r="176" spans="6:40" x14ac:dyDescent="0.25">
      <c r="H176" s="8" t="s">
        <v>414</v>
      </c>
      <c r="I176" s="1" t="s">
        <v>79</v>
      </c>
      <c r="J176" s="13"/>
      <c r="K176" s="13">
        <f t="shared" ref="K176" si="114">INDEX(Table5,MATCH($H176,Table5_A,0),MATCH(K$172,Table5_1,0))*quadrillion</f>
        <v>6478000000000</v>
      </c>
      <c r="L176" s="13">
        <f t="shared" ref="L176:N176" si="115">INDEX(Table5_22,MATCH($H176,Table5_A_22,0),MATCH(L$172,Table5_1_22,0))*quadrillion</f>
        <v>6139000000000</v>
      </c>
      <c r="M176" s="13">
        <f t="shared" si="115"/>
        <v>5899000000000</v>
      </c>
      <c r="N176" s="13">
        <f t="shared" si="115"/>
        <v>5857000000000</v>
      </c>
      <c r="O176" s="13">
        <f t="shared" ref="O176:AN176" si="116">INDEX(Table5_22,MATCH($H176,Table5_A_22,0),MATCH(O$172,Table5_1_22,0))*quadrillion</f>
        <v>5946000000000</v>
      </c>
      <c r="P176" s="13">
        <f t="shared" si="116"/>
        <v>6022000000000</v>
      </c>
      <c r="Q176" s="13">
        <f t="shared" si="116"/>
        <v>6092000000000</v>
      </c>
      <c r="R176" s="13">
        <f t="shared" si="116"/>
        <v>6162000000000</v>
      </c>
      <c r="S176" s="13">
        <f t="shared" si="116"/>
        <v>6189000000000</v>
      </c>
      <c r="T176" s="13">
        <f t="shared" si="116"/>
        <v>6188000000000</v>
      </c>
      <c r="U176" s="13">
        <f t="shared" si="116"/>
        <v>6171000000000</v>
      </c>
      <c r="V176" s="13">
        <f t="shared" si="116"/>
        <v>6158000000000</v>
      </c>
      <c r="W176" s="13">
        <f t="shared" si="116"/>
        <v>6134000000000</v>
      </c>
      <c r="X176" s="13">
        <f t="shared" si="116"/>
        <v>6108000000000</v>
      </c>
      <c r="Y176" s="13">
        <f t="shared" si="116"/>
        <v>6085000000000</v>
      </c>
      <c r="Z176" s="13">
        <f t="shared" si="116"/>
        <v>6057000000000</v>
      </c>
      <c r="AA176" s="13">
        <f t="shared" si="116"/>
        <v>6012000000000</v>
      </c>
      <c r="AB176" s="13">
        <f t="shared" si="116"/>
        <v>5969000000000</v>
      </c>
      <c r="AC176" s="13">
        <f t="shared" si="116"/>
        <v>5931000000000</v>
      </c>
      <c r="AD176" s="13">
        <f t="shared" si="116"/>
        <v>5921000000000</v>
      </c>
      <c r="AE176" s="13">
        <f t="shared" si="116"/>
        <v>5911000000000</v>
      </c>
      <c r="AF176" s="13">
        <f t="shared" si="116"/>
        <v>5886000000000</v>
      </c>
      <c r="AG176" s="13">
        <f t="shared" si="116"/>
        <v>5854000000000</v>
      </c>
      <c r="AH176" s="13">
        <f t="shared" si="116"/>
        <v>5823000000000</v>
      </c>
      <c r="AI176" s="13">
        <f t="shared" si="116"/>
        <v>5784000000000</v>
      </c>
      <c r="AJ176" s="13">
        <f t="shared" si="116"/>
        <v>5745000000000</v>
      </c>
      <c r="AK176" s="13">
        <f t="shared" si="116"/>
        <v>5712000000000</v>
      </c>
      <c r="AL176" s="13">
        <f t="shared" si="116"/>
        <v>5679000000000</v>
      </c>
      <c r="AM176" s="13">
        <f t="shared" si="116"/>
        <v>5647000000000</v>
      </c>
      <c r="AN176" s="13">
        <f t="shared" si="116"/>
        <v>5616000000000</v>
      </c>
    </row>
    <row r="177" spans="6:40" x14ac:dyDescent="0.25">
      <c r="I177" s="1" t="s">
        <v>81</v>
      </c>
      <c r="J177" s="7"/>
      <c r="K177" s="7">
        <v>0</v>
      </c>
      <c r="L177" s="7">
        <v>0</v>
      </c>
      <c r="M177" s="7">
        <v>0</v>
      </c>
      <c r="N177" s="7">
        <v>0</v>
      </c>
      <c r="O177" s="7">
        <v>0</v>
      </c>
      <c r="P177" s="7">
        <v>0</v>
      </c>
      <c r="Q177" s="7">
        <v>0</v>
      </c>
      <c r="R177" s="7">
        <v>0</v>
      </c>
      <c r="S177" s="7">
        <v>0</v>
      </c>
      <c r="T177" s="7">
        <v>0</v>
      </c>
      <c r="U177" s="7">
        <v>0</v>
      </c>
      <c r="V177" s="7">
        <v>0</v>
      </c>
      <c r="W177" s="7">
        <v>0</v>
      </c>
      <c r="X177" s="7">
        <v>0</v>
      </c>
      <c r="Y177" s="7">
        <v>0</v>
      </c>
      <c r="Z177" s="7">
        <v>0</v>
      </c>
      <c r="AA177" s="7">
        <v>0</v>
      </c>
      <c r="AB177" s="7">
        <v>0</v>
      </c>
      <c r="AC177" s="7">
        <v>0</v>
      </c>
      <c r="AD177" s="7">
        <v>0</v>
      </c>
      <c r="AE177" s="7">
        <v>0</v>
      </c>
      <c r="AF177" s="7">
        <v>0</v>
      </c>
      <c r="AG177" s="7">
        <v>0</v>
      </c>
      <c r="AH177" s="7">
        <v>0</v>
      </c>
      <c r="AI177" s="7">
        <v>0</v>
      </c>
      <c r="AJ177" s="7">
        <v>0</v>
      </c>
      <c r="AK177" s="7">
        <v>0</v>
      </c>
      <c r="AL177" s="7">
        <v>0</v>
      </c>
      <c r="AM177" s="7">
        <v>0</v>
      </c>
      <c r="AN177" s="7">
        <v>0</v>
      </c>
    </row>
    <row r="178" spans="6:40" x14ac:dyDescent="0.25">
      <c r="I178" s="1" t="s">
        <v>160</v>
      </c>
      <c r="J178" s="7"/>
      <c r="K178" s="7">
        <v>0</v>
      </c>
      <c r="L178" s="7">
        <v>0</v>
      </c>
      <c r="M178" s="7">
        <v>0</v>
      </c>
      <c r="N178" s="7">
        <v>0</v>
      </c>
      <c r="O178" s="7">
        <v>0</v>
      </c>
      <c r="P178" s="7">
        <v>0</v>
      </c>
      <c r="Q178" s="7">
        <v>0</v>
      </c>
      <c r="R178" s="7">
        <v>0</v>
      </c>
      <c r="S178" s="7">
        <v>0</v>
      </c>
      <c r="T178" s="7">
        <v>0</v>
      </c>
      <c r="U178" s="7">
        <v>0</v>
      </c>
      <c r="V178" s="7">
        <v>0</v>
      </c>
      <c r="W178" s="7">
        <v>0</v>
      </c>
      <c r="X178" s="7">
        <v>0</v>
      </c>
      <c r="Y178" s="7">
        <v>0</v>
      </c>
      <c r="Z178" s="7">
        <v>0</v>
      </c>
      <c r="AA178" s="7">
        <v>0</v>
      </c>
      <c r="AB178" s="7">
        <v>0</v>
      </c>
      <c r="AC178" s="7">
        <v>0</v>
      </c>
      <c r="AD178" s="7">
        <v>0</v>
      </c>
      <c r="AE178" s="7">
        <v>0</v>
      </c>
      <c r="AF178" s="7">
        <v>0</v>
      </c>
      <c r="AG178" s="7">
        <v>0</v>
      </c>
      <c r="AH178" s="7">
        <v>0</v>
      </c>
      <c r="AI178" s="7">
        <v>0</v>
      </c>
      <c r="AJ178" s="7">
        <v>0</v>
      </c>
      <c r="AK178" s="7">
        <v>0</v>
      </c>
      <c r="AL178" s="7">
        <v>0</v>
      </c>
      <c r="AM178" s="7">
        <v>0</v>
      </c>
      <c r="AN178" s="7">
        <v>0</v>
      </c>
    </row>
    <row r="179" spans="6:40" x14ac:dyDescent="0.25">
      <c r="I179" s="1" t="s">
        <v>268</v>
      </c>
      <c r="J179" s="7"/>
      <c r="K179" s="7">
        <v>0</v>
      </c>
      <c r="L179" s="7">
        <v>0</v>
      </c>
      <c r="M179" s="7">
        <v>0</v>
      </c>
      <c r="N179" s="7">
        <v>0</v>
      </c>
      <c r="O179" s="7">
        <v>0</v>
      </c>
      <c r="P179" s="7">
        <v>0</v>
      </c>
      <c r="Q179" s="7">
        <v>0</v>
      </c>
      <c r="R179" s="7">
        <v>0</v>
      </c>
      <c r="S179" s="7">
        <v>0</v>
      </c>
      <c r="T179" s="7">
        <v>0</v>
      </c>
      <c r="U179" s="7">
        <v>0</v>
      </c>
      <c r="V179" s="7">
        <v>0</v>
      </c>
      <c r="W179" s="7">
        <v>0</v>
      </c>
      <c r="X179" s="7">
        <v>0</v>
      </c>
      <c r="Y179" s="7">
        <v>0</v>
      </c>
      <c r="Z179" s="7">
        <v>0</v>
      </c>
      <c r="AA179" s="7">
        <v>0</v>
      </c>
      <c r="AB179" s="7">
        <v>0</v>
      </c>
      <c r="AC179" s="7">
        <v>0</v>
      </c>
      <c r="AD179" s="7">
        <v>0</v>
      </c>
      <c r="AE179" s="7">
        <v>0</v>
      </c>
      <c r="AF179" s="7">
        <v>0</v>
      </c>
      <c r="AG179" s="7">
        <v>0</v>
      </c>
      <c r="AH179" s="7">
        <v>0</v>
      </c>
      <c r="AI179" s="7">
        <v>0</v>
      </c>
      <c r="AJ179" s="7">
        <v>0</v>
      </c>
      <c r="AK179" s="7">
        <v>0</v>
      </c>
      <c r="AL179" s="7">
        <v>0</v>
      </c>
      <c r="AM179" s="7">
        <v>0</v>
      </c>
      <c r="AN179" s="7">
        <v>0</v>
      </c>
    </row>
    <row r="180" spans="6:40" x14ac:dyDescent="0.25">
      <c r="I180" s="1" t="s">
        <v>269</v>
      </c>
      <c r="J180" s="7"/>
      <c r="K180" s="7">
        <v>0</v>
      </c>
      <c r="L180" s="7">
        <v>0</v>
      </c>
      <c r="M180" s="7">
        <v>0</v>
      </c>
      <c r="N180" s="7">
        <v>0</v>
      </c>
      <c r="O180" s="7">
        <v>0</v>
      </c>
      <c r="P180" s="7">
        <v>0</v>
      </c>
      <c r="Q180" s="7">
        <v>0</v>
      </c>
      <c r="R180" s="7">
        <v>0</v>
      </c>
      <c r="S180" s="7">
        <v>0</v>
      </c>
      <c r="T180" s="7">
        <v>0</v>
      </c>
      <c r="U180" s="7">
        <v>0</v>
      </c>
      <c r="V180" s="7">
        <v>0</v>
      </c>
      <c r="W180" s="7">
        <v>0</v>
      </c>
      <c r="X180" s="7">
        <v>0</v>
      </c>
      <c r="Y180" s="7">
        <v>0</v>
      </c>
      <c r="Z180" s="7">
        <v>0</v>
      </c>
      <c r="AA180" s="7">
        <v>0</v>
      </c>
      <c r="AB180" s="7">
        <v>0</v>
      </c>
      <c r="AC180" s="7">
        <v>0</v>
      </c>
      <c r="AD180" s="7">
        <v>0</v>
      </c>
      <c r="AE180" s="7">
        <v>0</v>
      </c>
      <c r="AF180" s="7">
        <v>0</v>
      </c>
      <c r="AG180" s="7">
        <v>0</v>
      </c>
      <c r="AH180" s="7">
        <v>0</v>
      </c>
      <c r="AI180" s="7">
        <v>0</v>
      </c>
      <c r="AJ180" s="7">
        <v>0</v>
      </c>
      <c r="AK180" s="7">
        <v>0</v>
      </c>
      <c r="AL180" s="7">
        <v>0</v>
      </c>
      <c r="AM180" s="7">
        <v>0</v>
      </c>
      <c r="AN180" s="7">
        <v>0</v>
      </c>
    </row>
    <row r="181" spans="6:40" x14ac:dyDescent="0.25">
      <c r="F181" s="8" t="s">
        <v>416</v>
      </c>
      <c r="G181" s="8" t="s">
        <v>414</v>
      </c>
      <c r="H181" s="8" t="s">
        <v>418</v>
      </c>
      <c r="I181" s="1" t="s">
        <v>270</v>
      </c>
      <c r="J181" s="13"/>
      <c r="K181" s="13">
        <f>INDEX(Table5,MATCH($H$181,Table5_A,0),MATCH(K$133,'[2]AEO22 Table 5'!$C$1:$AH$1,0))*(1-Fraction_coal)*INDEX(Table5,MATCH($G$181,Table5_A,0),MATCH(K$133,'[2]AEO22 Table 5'!$C$1:$AI$1,0))/INDEX(Table5,MATCH($F$181,Table5_A,0),MATCH(K$133,'[2]AEO22 Table 5'!$C$1:$AH$1,0))*quadrillion</f>
        <v>10852745732625.082</v>
      </c>
      <c r="L181" s="13">
        <f t="shared" ref="L181:N181" si="117">INDEX(Table5_22,MATCH($H$181,Table5_A_22,0),MATCH(L$133,Table5_1_22,0))*(1-Fraction_coal)*INDEX(Table5_22,MATCH($G$181,Table5_A_22,0),MATCH(L$133,Table5_1_22,0))/INDEX(Table5_22,MATCH($F$181,Table5_A_22,0),MATCH(L$133,Table5_1_22,0))*quadrillion</f>
        <v>11862959766202.879</v>
      </c>
      <c r="M181" s="13">
        <f t="shared" si="117"/>
        <v>11726903153735.805</v>
      </c>
      <c r="N181" s="13">
        <f t="shared" si="117"/>
        <v>12224294582160.031</v>
      </c>
      <c r="O181" s="13">
        <f t="shared" ref="O181:AN181" si="118">INDEX(Table5_22,MATCH($H$181,Table5_A_22,0),MATCH(O$133,Table5_1_22,0))*(1-Fraction_coal)*INDEX(Table5_22,MATCH($G$181,Table5_A_22,0),MATCH(O$133,Table5_1_22,0))/INDEX(Table5_22,MATCH($F$181,Table5_A_22,0),MATCH(O$133,Table5_1_22,0))*quadrillion</f>
        <v>12295026997639.15</v>
      </c>
      <c r="P181" s="13">
        <f t="shared" si="118"/>
        <v>12356771936505.672</v>
      </c>
      <c r="Q181" s="13">
        <f t="shared" si="118"/>
        <v>12420983109837.008</v>
      </c>
      <c r="R181" s="13">
        <f t="shared" si="118"/>
        <v>12524344919293.773</v>
      </c>
      <c r="S181" s="13">
        <f t="shared" si="118"/>
        <v>12639742938770.619</v>
      </c>
      <c r="T181" s="13">
        <f t="shared" si="118"/>
        <v>12765810820022.807</v>
      </c>
      <c r="U181" s="13">
        <f t="shared" si="118"/>
        <v>12887489036568.566</v>
      </c>
      <c r="V181" s="13">
        <f t="shared" si="118"/>
        <v>13006337675511.898</v>
      </c>
      <c r="W181" s="13">
        <f t="shared" si="118"/>
        <v>13119581046655.379</v>
      </c>
      <c r="X181" s="13">
        <f t="shared" si="118"/>
        <v>13226652044630.871</v>
      </c>
      <c r="Y181" s="13">
        <f t="shared" si="118"/>
        <v>13335596198988.904</v>
      </c>
      <c r="Z181" s="13">
        <f t="shared" si="118"/>
        <v>13435760472914.906</v>
      </c>
      <c r="AA181" s="13">
        <f t="shared" si="118"/>
        <v>13517962698804.969</v>
      </c>
      <c r="AB181" s="13">
        <f t="shared" si="118"/>
        <v>13600055997992.688</v>
      </c>
      <c r="AC181" s="13">
        <f t="shared" si="118"/>
        <v>13679698030816</v>
      </c>
      <c r="AD181" s="13">
        <f t="shared" si="118"/>
        <v>13780442507949.248</v>
      </c>
      <c r="AE181" s="13">
        <f t="shared" si="118"/>
        <v>13873441312966.32</v>
      </c>
      <c r="AF181" s="13">
        <f t="shared" si="118"/>
        <v>13959306122008.363</v>
      </c>
      <c r="AG181" s="13">
        <f t="shared" si="118"/>
        <v>14047769780083.133</v>
      </c>
      <c r="AH181" s="13">
        <f t="shared" si="118"/>
        <v>14138689165820.014</v>
      </c>
      <c r="AI181" s="13">
        <f t="shared" si="118"/>
        <v>14217631036905.582</v>
      </c>
      <c r="AJ181" s="13">
        <f t="shared" si="118"/>
        <v>14298879206616.945</v>
      </c>
      <c r="AK181" s="13">
        <f t="shared" si="118"/>
        <v>14386991575890.328</v>
      </c>
      <c r="AL181" s="13">
        <f t="shared" si="118"/>
        <v>14471319724179.035</v>
      </c>
      <c r="AM181" s="13">
        <f t="shared" si="118"/>
        <v>14561161923761.311</v>
      </c>
      <c r="AN181" s="13">
        <f t="shared" si="118"/>
        <v>14649138930762.488</v>
      </c>
    </row>
    <row r="182" spans="6:40" x14ac:dyDescent="0.25">
      <c r="I182" s="1" t="s">
        <v>271</v>
      </c>
      <c r="J182" s="7"/>
      <c r="K182" s="7">
        <v>0</v>
      </c>
      <c r="L182" s="7">
        <v>0</v>
      </c>
      <c r="M182" s="7">
        <v>0</v>
      </c>
      <c r="N182" s="7">
        <v>0</v>
      </c>
      <c r="O182" s="7">
        <v>0</v>
      </c>
      <c r="P182" s="7">
        <v>0</v>
      </c>
      <c r="Q182" s="7">
        <v>0</v>
      </c>
      <c r="R182" s="7">
        <v>0</v>
      </c>
      <c r="S182" s="7">
        <v>0</v>
      </c>
      <c r="T182" s="7">
        <v>0</v>
      </c>
      <c r="U182" s="7">
        <v>0</v>
      </c>
      <c r="V182" s="7">
        <v>0</v>
      </c>
      <c r="W182" s="7">
        <v>0</v>
      </c>
      <c r="X182" s="7">
        <v>0</v>
      </c>
      <c r="Y182" s="7">
        <v>0</v>
      </c>
      <c r="Z182" s="7">
        <v>0</v>
      </c>
      <c r="AA182" s="7">
        <v>0</v>
      </c>
      <c r="AB182" s="7">
        <v>0</v>
      </c>
      <c r="AC182" s="7">
        <v>0</v>
      </c>
      <c r="AD182" s="7">
        <v>0</v>
      </c>
      <c r="AE182" s="7">
        <v>0</v>
      </c>
      <c r="AF182" s="7">
        <v>0</v>
      </c>
      <c r="AG182" s="7">
        <v>0</v>
      </c>
      <c r="AH182" s="7">
        <v>0</v>
      </c>
      <c r="AI182" s="7">
        <v>0</v>
      </c>
      <c r="AJ182" s="7">
        <v>0</v>
      </c>
      <c r="AK182" s="7">
        <v>0</v>
      </c>
      <c r="AL182" s="7">
        <v>0</v>
      </c>
      <c r="AM182" s="7">
        <v>0</v>
      </c>
      <c r="AN182" s="7">
        <v>0</v>
      </c>
    </row>
    <row r="184" spans="6:40" x14ac:dyDescent="0.25">
      <c r="H184" s="1" t="s">
        <v>292</v>
      </c>
    </row>
    <row r="185" spans="6:40" x14ac:dyDescent="0.25">
      <c r="I185" s="1" t="s">
        <v>75</v>
      </c>
      <c r="J185" s="1"/>
      <c r="K185" s="1">
        <v>2021</v>
      </c>
      <c r="L185" s="1">
        <v>2022</v>
      </c>
      <c r="M185" s="1">
        <v>2023</v>
      </c>
      <c r="N185" s="1">
        <v>2024</v>
      </c>
      <c r="O185" s="1">
        <v>2025</v>
      </c>
      <c r="P185" s="1">
        <v>2026</v>
      </c>
      <c r="Q185" s="1">
        <v>2027</v>
      </c>
      <c r="R185" s="1">
        <v>2028</v>
      </c>
      <c r="S185" s="1">
        <v>2029</v>
      </c>
      <c r="T185" s="1">
        <v>2030</v>
      </c>
      <c r="U185" s="1">
        <v>2031</v>
      </c>
      <c r="V185" s="1">
        <v>2032</v>
      </c>
      <c r="W185" s="1">
        <v>2033</v>
      </c>
      <c r="X185" s="1">
        <v>2034</v>
      </c>
      <c r="Y185" s="1">
        <v>2035</v>
      </c>
      <c r="Z185" s="1">
        <v>2036</v>
      </c>
      <c r="AA185" s="1">
        <v>2037</v>
      </c>
      <c r="AB185" s="1">
        <v>2038</v>
      </c>
      <c r="AC185" s="1">
        <v>2039</v>
      </c>
      <c r="AD185" s="1">
        <v>2040</v>
      </c>
      <c r="AE185" s="1">
        <v>2041</v>
      </c>
      <c r="AF185" s="1">
        <v>2042</v>
      </c>
      <c r="AG185" s="1">
        <v>2043</v>
      </c>
      <c r="AH185" s="1">
        <v>2044</v>
      </c>
      <c r="AI185" s="1">
        <v>2045</v>
      </c>
      <c r="AJ185" s="1">
        <v>2046</v>
      </c>
      <c r="AK185" s="1">
        <v>2047</v>
      </c>
      <c r="AL185" s="1">
        <v>2048</v>
      </c>
      <c r="AM185" s="1">
        <v>2049</v>
      </c>
      <c r="AN185" s="1">
        <v>2050</v>
      </c>
    </row>
    <row r="186" spans="6:40" x14ac:dyDescent="0.25">
      <c r="F186" s="8" t="s">
        <v>404</v>
      </c>
      <c r="G186" s="8" t="s">
        <v>405</v>
      </c>
      <c r="H186" s="8" t="s">
        <v>406</v>
      </c>
      <c r="I186" s="1" t="s">
        <v>76</v>
      </c>
      <c r="J186" s="13"/>
      <c r="K186" s="13">
        <f t="shared" ref="K186" si="119">SUM(INDEX(Table5,MATCH($G186,Table5_A,0),MATCH(K$185,Table5_1,0)),INDEX(Table5,MATCH($F186,Table5_A,0),MATCH(K$185,Table5_1,0)),INDEX(Table5,MATCH($H186,Table5_A,0),MATCH(K$185,Table5_1,0)))*quadrillion</f>
        <v>2177854000000000</v>
      </c>
      <c r="L186" s="13">
        <f t="shared" ref="L186:N186" si="120">SUM(INDEX(Table5_22,MATCH($G186,Table5_A_22,0),MATCH(L$185,Table5_1_22,0)),INDEX(Table5_22,MATCH($F186,Table5_A_22,0),MATCH(L$185,Table5_1_22,0)),INDEX(Table5_22,MATCH($H186,Table5_A_22,0),MATCH(L$185,Table5_1_22,0)))*quadrillion</f>
        <v>2427099000000000</v>
      </c>
      <c r="M186" s="13">
        <f t="shared" si="120"/>
        <v>2460492000000000.5</v>
      </c>
      <c r="N186" s="13">
        <f t="shared" si="120"/>
        <v>2453134000000000</v>
      </c>
      <c r="O186" s="13">
        <f t="shared" ref="O186:S186" si="121">($T186-$K186)/9+N186</f>
        <v>2492984444444444.5</v>
      </c>
      <c r="P186" s="13">
        <f t="shared" si="121"/>
        <v>2532834888888889</v>
      </c>
      <c r="Q186" s="13">
        <f t="shared" si="121"/>
        <v>2572685333333333.5</v>
      </c>
      <c r="R186" s="13">
        <f t="shared" si="121"/>
        <v>2612535777777778</v>
      </c>
      <c r="S186" s="13">
        <f t="shared" si="121"/>
        <v>2652386222222222.5</v>
      </c>
      <c r="T186" s="13">
        <f t="shared" ref="T186:AN186" si="122">SUM(INDEX(Table5_22,MATCH($G186,Table5_A_22,0),MATCH(T$185,Table5_1_22,0)),INDEX(Table5_22,MATCH($F186,Table5_A_22,0),MATCH(T$185,Table5_1_22,0)),INDEX(Table5_22,MATCH($H186,Table5_A_22,0),MATCH(T$185,Table5_1_22,0)))*quadrillion</f>
        <v>2536508000000000</v>
      </c>
      <c r="U186" s="13">
        <f t="shared" si="122"/>
        <v>2571413000000000</v>
      </c>
      <c r="V186" s="13">
        <f t="shared" si="122"/>
        <v>2606733000000000</v>
      </c>
      <c r="W186" s="13">
        <f t="shared" si="122"/>
        <v>2640314000000000</v>
      </c>
      <c r="X186" s="13">
        <f t="shared" si="122"/>
        <v>2672847000000000</v>
      </c>
      <c r="Y186" s="13">
        <f t="shared" si="122"/>
        <v>2704755000000000</v>
      </c>
      <c r="Z186" s="13">
        <f t="shared" si="122"/>
        <v>2737034000000000</v>
      </c>
      <c r="AA186" s="13">
        <f t="shared" si="122"/>
        <v>2767532000000000</v>
      </c>
      <c r="AB186" s="13">
        <f t="shared" si="122"/>
        <v>2798116000000000.5</v>
      </c>
      <c r="AC186" s="13">
        <f t="shared" si="122"/>
        <v>2827447000000000.5</v>
      </c>
      <c r="AD186" s="13">
        <f t="shared" si="122"/>
        <v>2856252999999999.5</v>
      </c>
      <c r="AE186" s="13">
        <f t="shared" si="122"/>
        <v>2885891000000000</v>
      </c>
      <c r="AF186" s="13">
        <f t="shared" si="122"/>
        <v>2916394000000000</v>
      </c>
      <c r="AG186" s="13">
        <f t="shared" si="122"/>
        <v>2948601000000000</v>
      </c>
      <c r="AH186" s="13">
        <f t="shared" si="122"/>
        <v>2980903000000000</v>
      </c>
      <c r="AI186" s="13">
        <f t="shared" si="122"/>
        <v>3015000000000000</v>
      </c>
      <c r="AJ186" s="13">
        <f t="shared" si="122"/>
        <v>3049978999999999.5</v>
      </c>
      <c r="AK186" s="13">
        <f t="shared" si="122"/>
        <v>3085502000000000</v>
      </c>
      <c r="AL186" s="13">
        <f t="shared" si="122"/>
        <v>3122455000000000</v>
      </c>
      <c r="AM186" s="13">
        <f t="shared" si="122"/>
        <v>3160016000000000</v>
      </c>
      <c r="AN186" s="13">
        <f t="shared" si="122"/>
        <v>3197788000000000</v>
      </c>
    </row>
    <row r="187" spans="6:40" x14ac:dyDescent="0.25">
      <c r="H187" s="8" t="s">
        <v>418</v>
      </c>
      <c r="I187" s="1" t="s">
        <v>77</v>
      </c>
      <c r="J187" s="13"/>
      <c r="K187" s="13">
        <f t="shared" ref="K187" si="123">INDEX(Table5,MATCH($H187,Table5_A,0),MATCH(K$185,Table5_1,0))*quadrillion*Fraction_coal</f>
        <v>21946040000000</v>
      </c>
      <c r="L187" s="13">
        <f t="shared" ref="L187:N187" si="124">INDEX(Table5_22,MATCH($H187,Table5_A_22,0),MATCH(L$185,Table5_1_22,0))*quadrillion*Fraction_coal</f>
        <v>23969240000000</v>
      </c>
      <c r="M187" s="13">
        <f t="shared" si="124"/>
        <v>24193240000000</v>
      </c>
      <c r="N187" s="13">
        <f t="shared" si="124"/>
        <v>24088560000000</v>
      </c>
      <c r="O187" s="13">
        <f t="shared" ref="O187:S187" si="125">($T187-$K187)/9+N187</f>
        <v>24346884444444.445</v>
      </c>
      <c r="P187" s="13">
        <f t="shared" si="125"/>
        <v>24605208888888.891</v>
      </c>
      <c r="Q187" s="13">
        <f t="shared" si="125"/>
        <v>24863533333333.336</v>
      </c>
      <c r="R187" s="13">
        <f t="shared" si="125"/>
        <v>25121857777777.781</v>
      </c>
      <c r="S187" s="13">
        <f t="shared" si="125"/>
        <v>25380182222222.227</v>
      </c>
      <c r="T187" s="13">
        <f t="shared" ref="T187:AN187" si="126">INDEX(Table5_22,MATCH($H187,Table5_A_22,0),MATCH(T$185,Table5_1_22,0))*quadrillion*Fraction_coal</f>
        <v>24270960000000</v>
      </c>
      <c r="U187" s="13">
        <f t="shared" si="126"/>
        <v>24380800000000</v>
      </c>
      <c r="V187" s="13">
        <f t="shared" si="126"/>
        <v>24485360000000</v>
      </c>
      <c r="W187" s="13">
        <f t="shared" si="126"/>
        <v>24581480000000</v>
      </c>
      <c r="X187" s="13">
        <f t="shared" si="126"/>
        <v>24672120000000</v>
      </c>
      <c r="Y187" s="13">
        <f t="shared" si="126"/>
        <v>24763720000000</v>
      </c>
      <c r="Z187" s="13">
        <f t="shared" si="126"/>
        <v>24844160000000</v>
      </c>
      <c r="AA187" s="13">
        <f t="shared" si="126"/>
        <v>24906880000000</v>
      </c>
      <c r="AB187" s="13">
        <f t="shared" si="126"/>
        <v>24971600000000</v>
      </c>
      <c r="AC187" s="13">
        <f t="shared" si="126"/>
        <v>25036200000000</v>
      </c>
      <c r="AD187" s="13">
        <f t="shared" si="126"/>
        <v>25130320000000</v>
      </c>
      <c r="AE187" s="13">
        <f t="shared" si="126"/>
        <v>25205120000000</v>
      </c>
      <c r="AF187" s="13">
        <f t="shared" si="126"/>
        <v>25264680000000</v>
      </c>
      <c r="AG187" s="13">
        <f t="shared" si="126"/>
        <v>25329000000000</v>
      </c>
      <c r="AH187" s="13">
        <f t="shared" si="126"/>
        <v>25392520000000</v>
      </c>
      <c r="AI187" s="13">
        <f t="shared" si="126"/>
        <v>25451440000000</v>
      </c>
      <c r="AJ187" s="13">
        <f t="shared" si="126"/>
        <v>25515120000000</v>
      </c>
      <c r="AK187" s="13">
        <f t="shared" si="126"/>
        <v>25584640000000</v>
      </c>
      <c r="AL187" s="13">
        <f t="shared" si="126"/>
        <v>25652680000000</v>
      </c>
      <c r="AM187" s="13">
        <f t="shared" si="126"/>
        <v>25721840000000</v>
      </c>
      <c r="AN187" s="13">
        <f t="shared" si="126"/>
        <v>25794240000000</v>
      </c>
    </row>
    <row r="188" spans="6:40" x14ac:dyDescent="0.25">
      <c r="H188" s="8" t="s">
        <v>411</v>
      </c>
      <c r="I188" s="1" t="s">
        <v>78</v>
      </c>
      <c r="J188" s="13"/>
      <c r="K188" s="13">
        <f t="shared" ref="K188:K189" si="127">INDEX(Table5,MATCH($H188,Table5_A,0),MATCH(K$185,Table5_1,0))*quadrillion</f>
        <v>696843000000000</v>
      </c>
      <c r="L188" s="13">
        <f t="shared" ref="L188:N189" si="128">INDEX(Table5_22,MATCH($H188,Table5_A_22,0),MATCH(L$185,Table5_1_22,0))*quadrillion</f>
        <v>829705000000000</v>
      </c>
      <c r="M188" s="13">
        <f t="shared" si="128"/>
        <v>898656000000000</v>
      </c>
      <c r="N188" s="13">
        <f t="shared" si="128"/>
        <v>886454000000000</v>
      </c>
      <c r="O188" s="13">
        <f t="shared" ref="O188:S188" si="129">($T188-$K188)/9+N188</f>
        <v>894457111111111.13</v>
      </c>
      <c r="P188" s="13">
        <f t="shared" si="129"/>
        <v>902460222222222.25</v>
      </c>
      <c r="Q188" s="13">
        <f t="shared" si="129"/>
        <v>910463333333333.38</v>
      </c>
      <c r="R188" s="13">
        <f t="shared" si="129"/>
        <v>918466444444444.5</v>
      </c>
      <c r="S188" s="13">
        <f t="shared" si="129"/>
        <v>926469555555555.63</v>
      </c>
      <c r="T188" s="13">
        <f t="shared" ref="T188:T189" si="130">INDEX(Table5_22,MATCH($H188,Table5_A_22,0),MATCH(T$185,Table5_1_22,0))*quadrillion</f>
        <v>768871000000000</v>
      </c>
      <c r="U188" s="13">
        <f t="shared" ref="U188:AD189" si="131">INDEX(Table5_22,MATCH($H188,Table5_A_22,0),MATCH(U$185,Table5_1_22,0))*quadrillion</f>
        <v>770178000000000</v>
      </c>
      <c r="V188" s="13">
        <f t="shared" si="131"/>
        <v>770335000000000</v>
      </c>
      <c r="W188" s="13">
        <f t="shared" si="131"/>
        <v>769928000000000</v>
      </c>
      <c r="X188" s="13">
        <f t="shared" si="131"/>
        <v>769064000000000</v>
      </c>
      <c r="Y188" s="13">
        <f t="shared" si="131"/>
        <v>769080000000000</v>
      </c>
      <c r="Z188" s="13">
        <f t="shared" si="131"/>
        <v>769353000000000</v>
      </c>
      <c r="AA188" s="13">
        <f t="shared" si="131"/>
        <v>770103000000000</v>
      </c>
      <c r="AB188" s="13">
        <f t="shared" si="131"/>
        <v>770912000000000</v>
      </c>
      <c r="AC188" s="13">
        <f t="shared" si="131"/>
        <v>771841000000000</v>
      </c>
      <c r="AD188" s="13">
        <f t="shared" si="131"/>
        <v>772951000000000</v>
      </c>
      <c r="AE188" s="13">
        <f t="shared" ref="AE188:AN189" si="132">INDEX(Table5_22,MATCH($H188,Table5_A_22,0),MATCH(AE$185,Table5_1_22,0))*quadrillion</f>
        <v>773511000000000</v>
      </c>
      <c r="AF188" s="13">
        <f t="shared" si="132"/>
        <v>774247000000000</v>
      </c>
      <c r="AG188" s="13">
        <f t="shared" si="132"/>
        <v>775398000000000</v>
      </c>
      <c r="AH188" s="13">
        <f t="shared" si="132"/>
        <v>776694000000000</v>
      </c>
      <c r="AI188" s="13">
        <f t="shared" si="132"/>
        <v>777923000000000</v>
      </c>
      <c r="AJ188" s="13">
        <f t="shared" si="132"/>
        <v>779226000000000</v>
      </c>
      <c r="AK188" s="13">
        <f t="shared" si="132"/>
        <v>780223000000000</v>
      </c>
      <c r="AL188" s="13">
        <f t="shared" si="132"/>
        <v>781245000000000</v>
      </c>
      <c r="AM188" s="13">
        <f t="shared" si="132"/>
        <v>782084000000000</v>
      </c>
      <c r="AN188" s="13">
        <f t="shared" si="132"/>
        <v>783043000000000</v>
      </c>
    </row>
    <row r="189" spans="6:40" x14ac:dyDescent="0.25">
      <c r="H189" s="8" t="s">
        <v>415</v>
      </c>
      <c r="I189" s="1" t="s">
        <v>79</v>
      </c>
      <c r="J189" s="13"/>
      <c r="K189" s="13">
        <f t="shared" si="127"/>
        <v>93407000000000</v>
      </c>
      <c r="L189" s="13">
        <f t="shared" si="128"/>
        <v>79483000000000</v>
      </c>
      <c r="M189" s="13">
        <f t="shared" si="128"/>
        <v>80013000000000</v>
      </c>
      <c r="N189" s="13">
        <f t="shared" si="128"/>
        <v>81671000000000</v>
      </c>
      <c r="O189" s="13">
        <f t="shared" ref="O189:S189" si="133">($T189-$K189)/9+N189</f>
        <v>80903333333333.328</v>
      </c>
      <c r="P189" s="13">
        <f t="shared" si="133"/>
        <v>80135666666666.656</v>
      </c>
      <c r="Q189" s="13">
        <f t="shared" si="133"/>
        <v>79367999999999.984</v>
      </c>
      <c r="R189" s="13">
        <f t="shared" si="133"/>
        <v>78600333333333.313</v>
      </c>
      <c r="S189" s="13">
        <f t="shared" si="133"/>
        <v>77832666666666.641</v>
      </c>
      <c r="T189" s="13">
        <f t="shared" si="130"/>
        <v>86498000000000</v>
      </c>
      <c r="U189" s="13">
        <f t="shared" si="131"/>
        <v>86676000000000</v>
      </c>
      <c r="V189" s="13">
        <f t="shared" si="131"/>
        <v>86948000000000</v>
      </c>
      <c r="W189" s="13">
        <f t="shared" si="131"/>
        <v>87075000000000</v>
      </c>
      <c r="X189" s="13">
        <f t="shared" si="131"/>
        <v>87218000000000</v>
      </c>
      <c r="Y189" s="13">
        <f t="shared" si="131"/>
        <v>87426000000000</v>
      </c>
      <c r="Z189" s="13">
        <f t="shared" si="131"/>
        <v>87595000000000</v>
      </c>
      <c r="AA189" s="13">
        <f t="shared" si="131"/>
        <v>87574000000000</v>
      </c>
      <c r="AB189" s="13">
        <f t="shared" si="131"/>
        <v>87593000000000</v>
      </c>
      <c r="AC189" s="13">
        <f t="shared" si="131"/>
        <v>87728000000000</v>
      </c>
      <c r="AD189" s="13">
        <f t="shared" si="131"/>
        <v>88301000000000</v>
      </c>
      <c r="AE189" s="13">
        <f t="shared" si="132"/>
        <v>88828000000000</v>
      </c>
      <c r="AF189" s="13">
        <f t="shared" si="132"/>
        <v>89105000000000</v>
      </c>
      <c r="AG189" s="13">
        <f t="shared" si="132"/>
        <v>89274000000000</v>
      </c>
      <c r="AH189" s="13">
        <f t="shared" si="132"/>
        <v>89439000000000</v>
      </c>
      <c r="AI189" s="13">
        <f t="shared" si="132"/>
        <v>89540000000000</v>
      </c>
      <c r="AJ189" s="13">
        <f t="shared" si="132"/>
        <v>89644000000000</v>
      </c>
      <c r="AK189" s="13">
        <f t="shared" si="132"/>
        <v>89826000000000</v>
      </c>
      <c r="AL189" s="13">
        <f t="shared" si="132"/>
        <v>90025000000000</v>
      </c>
      <c r="AM189" s="13">
        <f t="shared" si="132"/>
        <v>90215000000000</v>
      </c>
      <c r="AN189" s="13">
        <f t="shared" si="132"/>
        <v>90443000000000</v>
      </c>
    </row>
    <row r="190" spans="6:40" x14ac:dyDescent="0.25">
      <c r="I190" s="1" t="s">
        <v>81</v>
      </c>
      <c r="J190" s="7"/>
      <c r="K190" s="7">
        <v>0</v>
      </c>
      <c r="L190" s="7">
        <v>0</v>
      </c>
      <c r="M190" s="7">
        <v>0</v>
      </c>
      <c r="N190" s="7">
        <v>0</v>
      </c>
      <c r="O190" s="13">
        <f t="shared" ref="O190:S190" si="134">($T190-$K190)/9+N190</f>
        <v>0</v>
      </c>
      <c r="P190" s="13">
        <f t="shared" si="134"/>
        <v>0</v>
      </c>
      <c r="Q190" s="13">
        <f t="shared" si="134"/>
        <v>0</v>
      </c>
      <c r="R190" s="13">
        <f t="shared" si="134"/>
        <v>0</v>
      </c>
      <c r="S190" s="13">
        <f t="shared" si="134"/>
        <v>0</v>
      </c>
      <c r="T190" s="7">
        <v>0</v>
      </c>
      <c r="U190" s="7">
        <v>0</v>
      </c>
      <c r="V190" s="7">
        <v>0</v>
      </c>
      <c r="W190" s="7">
        <v>0</v>
      </c>
      <c r="X190" s="7">
        <v>0</v>
      </c>
      <c r="Y190" s="7">
        <v>0</v>
      </c>
      <c r="Z190" s="7">
        <v>0</v>
      </c>
      <c r="AA190" s="7">
        <v>0</v>
      </c>
      <c r="AB190" s="7">
        <v>0</v>
      </c>
      <c r="AC190" s="7">
        <v>0</v>
      </c>
      <c r="AD190" s="7">
        <v>0</v>
      </c>
      <c r="AE190" s="7">
        <v>0</v>
      </c>
      <c r="AF190" s="7">
        <v>0</v>
      </c>
      <c r="AG190" s="7">
        <v>0</v>
      </c>
      <c r="AH190" s="7">
        <v>0</v>
      </c>
      <c r="AI190" s="7">
        <v>0</v>
      </c>
      <c r="AJ190" s="7">
        <v>0</v>
      </c>
      <c r="AK190" s="7">
        <v>0</v>
      </c>
      <c r="AL190" s="7">
        <v>0</v>
      </c>
      <c r="AM190" s="7">
        <v>0</v>
      </c>
      <c r="AN190" s="7">
        <v>0</v>
      </c>
    </row>
    <row r="191" spans="6:40" x14ac:dyDescent="0.25">
      <c r="I191" s="1" t="s">
        <v>160</v>
      </c>
      <c r="J191" s="7"/>
      <c r="K191" s="7">
        <v>0</v>
      </c>
      <c r="L191" s="7">
        <v>0</v>
      </c>
      <c r="M191" s="7">
        <v>0</v>
      </c>
      <c r="N191" s="7">
        <v>0</v>
      </c>
      <c r="O191" s="13">
        <f t="shared" ref="O191:S191" si="135">($T191-$K191)/9+N191</f>
        <v>0</v>
      </c>
      <c r="P191" s="13">
        <f t="shared" si="135"/>
        <v>0</v>
      </c>
      <c r="Q191" s="13">
        <f t="shared" si="135"/>
        <v>0</v>
      </c>
      <c r="R191" s="13">
        <f t="shared" si="135"/>
        <v>0</v>
      </c>
      <c r="S191" s="13">
        <f t="shared" si="135"/>
        <v>0</v>
      </c>
      <c r="T191" s="7">
        <v>0</v>
      </c>
      <c r="U191" s="7">
        <v>0</v>
      </c>
      <c r="V191" s="7">
        <v>0</v>
      </c>
      <c r="W191" s="7">
        <v>0</v>
      </c>
      <c r="X191" s="7">
        <v>0</v>
      </c>
      <c r="Y191" s="7">
        <v>0</v>
      </c>
      <c r="Z191" s="7">
        <v>0</v>
      </c>
      <c r="AA191" s="7">
        <v>0</v>
      </c>
      <c r="AB191" s="7">
        <v>0</v>
      </c>
      <c r="AC191" s="7">
        <v>0</v>
      </c>
      <c r="AD191" s="7">
        <v>0</v>
      </c>
      <c r="AE191" s="7">
        <v>0</v>
      </c>
      <c r="AF191" s="7">
        <v>0</v>
      </c>
      <c r="AG191" s="7">
        <v>0</v>
      </c>
      <c r="AH191" s="7">
        <v>0</v>
      </c>
      <c r="AI191" s="7">
        <v>0</v>
      </c>
      <c r="AJ191" s="7">
        <v>0</v>
      </c>
      <c r="AK191" s="7">
        <v>0</v>
      </c>
      <c r="AL191" s="7">
        <v>0</v>
      </c>
      <c r="AM191" s="7">
        <v>0</v>
      </c>
      <c r="AN191" s="7">
        <v>0</v>
      </c>
    </row>
    <row r="192" spans="6:40" x14ac:dyDescent="0.25">
      <c r="I192" s="1" t="s">
        <v>268</v>
      </c>
      <c r="J192" s="7"/>
      <c r="K192" s="7">
        <v>0</v>
      </c>
      <c r="L192" s="7">
        <v>0</v>
      </c>
      <c r="M192" s="7">
        <v>0</v>
      </c>
      <c r="N192" s="7">
        <v>0</v>
      </c>
      <c r="O192" s="13">
        <f t="shared" ref="O192:S192" si="136">($T192-$K192)/9+N192</f>
        <v>0</v>
      </c>
      <c r="P192" s="13">
        <f t="shared" si="136"/>
        <v>0</v>
      </c>
      <c r="Q192" s="13">
        <f t="shared" si="136"/>
        <v>0</v>
      </c>
      <c r="R192" s="13">
        <f t="shared" si="136"/>
        <v>0</v>
      </c>
      <c r="S192" s="13">
        <f t="shared" si="136"/>
        <v>0</v>
      </c>
      <c r="T192" s="7">
        <v>0</v>
      </c>
      <c r="U192" s="7">
        <v>0</v>
      </c>
      <c r="V192" s="7">
        <v>0</v>
      </c>
      <c r="W192" s="7">
        <v>0</v>
      </c>
      <c r="X192" s="7">
        <v>0</v>
      </c>
      <c r="Y192" s="7">
        <v>0</v>
      </c>
      <c r="Z192" s="7">
        <v>0</v>
      </c>
      <c r="AA192" s="7">
        <v>0</v>
      </c>
      <c r="AB192" s="7">
        <v>0</v>
      </c>
      <c r="AC192" s="7">
        <v>0</v>
      </c>
      <c r="AD192" s="7">
        <v>0</v>
      </c>
      <c r="AE192" s="7">
        <v>0</v>
      </c>
      <c r="AF192" s="7">
        <v>0</v>
      </c>
      <c r="AG192" s="7">
        <v>0</v>
      </c>
      <c r="AH192" s="7">
        <v>0</v>
      </c>
      <c r="AI192" s="7">
        <v>0</v>
      </c>
      <c r="AJ192" s="7">
        <v>0</v>
      </c>
      <c r="AK192" s="7">
        <v>0</v>
      </c>
      <c r="AL192" s="7">
        <v>0</v>
      </c>
      <c r="AM192" s="7">
        <v>0</v>
      </c>
      <c r="AN192" s="7">
        <v>0</v>
      </c>
    </row>
    <row r="193" spans="8:40" x14ac:dyDescent="0.25">
      <c r="I193" s="1" t="s">
        <v>269</v>
      </c>
      <c r="J193" s="7"/>
      <c r="K193" s="7">
        <v>0</v>
      </c>
      <c r="L193" s="7">
        <v>0</v>
      </c>
      <c r="M193" s="7">
        <v>0</v>
      </c>
      <c r="N193" s="7">
        <v>0</v>
      </c>
      <c r="O193" s="13">
        <f t="shared" ref="O193:S193" si="137">($T193-$K193)/9+N193</f>
        <v>0</v>
      </c>
      <c r="P193" s="13">
        <f t="shared" si="137"/>
        <v>0</v>
      </c>
      <c r="Q193" s="13">
        <f t="shared" si="137"/>
        <v>0</v>
      </c>
      <c r="R193" s="13">
        <f t="shared" si="137"/>
        <v>0</v>
      </c>
      <c r="S193" s="13">
        <f t="shared" si="137"/>
        <v>0</v>
      </c>
      <c r="T193" s="7">
        <v>0</v>
      </c>
      <c r="U193" s="7">
        <v>0</v>
      </c>
      <c r="V193" s="7">
        <v>0</v>
      </c>
      <c r="W193" s="7">
        <v>0</v>
      </c>
      <c r="X193" s="7">
        <v>0</v>
      </c>
      <c r="Y193" s="7">
        <v>0</v>
      </c>
      <c r="Z193" s="7">
        <v>0</v>
      </c>
      <c r="AA193" s="7">
        <v>0</v>
      </c>
      <c r="AB193" s="7">
        <v>0</v>
      </c>
      <c r="AC193" s="7">
        <v>0</v>
      </c>
      <c r="AD193" s="7">
        <v>0</v>
      </c>
      <c r="AE193" s="7">
        <v>0</v>
      </c>
      <c r="AF193" s="7">
        <v>0</v>
      </c>
      <c r="AG193" s="7">
        <v>0</v>
      </c>
      <c r="AH193" s="7">
        <v>0</v>
      </c>
      <c r="AI193" s="7">
        <v>0</v>
      </c>
      <c r="AJ193" s="7">
        <v>0</v>
      </c>
      <c r="AK193" s="7">
        <v>0</v>
      </c>
      <c r="AL193" s="7">
        <v>0</v>
      </c>
      <c r="AM193" s="7">
        <v>0</v>
      </c>
      <c r="AN193" s="7">
        <v>0</v>
      </c>
    </row>
    <row r="194" spans="8:40" x14ac:dyDescent="0.25">
      <c r="H194" s="8" t="s">
        <v>418</v>
      </c>
      <c r="I194" s="1" t="s">
        <v>270</v>
      </c>
      <c r="J194" s="13"/>
      <c r="K194" s="13">
        <f>(1-Fraction_coal)*INDEX(Table5,MATCH([2]Calculations!$H194,Table5_A,0),MATCH([2]Calculations!K$185,'[2]AEO22 Table 5'!$C$1:$AI$1,0))*quadrillion-SUM([2]Calculations!K$142,[2]Calculations!K$181)</f>
        <v>156488618924520.5</v>
      </c>
      <c r="L194" s="13">
        <f>(1-Fraction_coal)*INDEX(Table5_22,MATCH([2]Calculations!$H194,Table5_A_22,0),MATCH([2]Calculations!L$185,Table5_1_22,0))*quadrillion-SUM([2]Calculations!L$142,[2]Calculations!L$181)</f>
        <v>153593610385966.81</v>
      </c>
      <c r="M194" s="13">
        <f>(1-Fraction_coal)*INDEX(Table5_22,MATCH([2]Calculations!$H194,Table5_A_22,0),MATCH([2]Calculations!M$185,Table5_1_22,0))*quadrillion-SUM([2]Calculations!M$142,[2]Calculations!M$181)</f>
        <v>159058694526082.31</v>
      </c>
      <c r="N194" s="13">
        <f>(1-Fraction_coal)*INDEX(Table5_22,MATCH([2]Calculations!$H194,Table5_A_22,0),MATCH([2]Calculations!N$185,Table5_1_22,0))*quadrillion-SUM([2]Calculations!N$142,[2]Calculations!N$181)</f>
        <v>169192734552996.63</v>
      </c>
      <c r="O194" s="13">
        <f t="shared" ref="O194:S194" si="138">($T194-$K194)/9+N194</f>
        <v>171632322472363.88</v>
      </c>
      <c r="P194" s="13">
        <f t="shared" si="138"/>
        <v>174071910391731.13</v>
      </c>
      <c r="Q194" s="13">
        <f t="shared" si="138"/>
        <v>176511498311098.38</v>
      </c>
      <c r="R194" s="13">
        <f t="shared" si="138"/>
        <v>178951086230465.63</v>
      </c>
      <c r="S194" s="13">
        <f t="shared" si="138"/>
        <v>181390674149832.88</v>
      </c>
      <c r="T194" s="13">
        <f>(1-Fraction_coal)*INDEX(Table5_22,MATCH(Calculations!$H194,Table5_A_22,0),MATCH(Calculations!T$185,Table5_1_22,0))*quadrillion-SUM(Calculations!T$142,Calculations!T$181)</f>
        <v>178444910198825.63</v>
      </c>
      <c r="U194" s="13">
        <f>(1-Fraction_coal)*INDEX(Table5_22,MATCH(Calculations!$H194,Table5_A_22,0),MATCH(Calculations!U$185,Table5_1_22,0))*quadrillion-SUM(Calculations!U$142,Calculations!U$181)</f>
        <v>181013774061516.25</v>
      </c>
      <c r="V194" s="13">
        <f>(1-Fraction_coal)*INDEX(Table5_22,MATCH(Calculations!$H194,Table5_A_22,0),MATCH(Calculations!V$185,Table5_1_22,0))*quadrillion-SUM(Calculations!V$142,Calculations!V$181)</f>
        <v>183643236149790.38</v>
      </c>
      <c r="W194" s="13">
        <f>(1-Fraction_coal)*INDEX(Table5_22,MATCH(Calculations!$H194,Table5_A_22,0),MATCH(Calculations!W$185,Table5_1_22,0))*quadrillion-SUM(Calculations!W$142,Calculations!W$181)</f>
        <v>186238591398356.25</v>
      </c>
      <c r="X194" s="13">
        <f>(1-Fraction_coal)*INDEX(Table5_22,MATCH(Calculations!$H194,Table5_A_22,0),MATCH(Calculations!X$185,Table5_1_22,0))*quadrillion-SUM(Calculations!X$142,Calculations!X$181)</f>
        <v>188867409631403.94</v>
      </c>
      <c r="Y194" s="13">
        <f>(1-Fraction_coal)*INDEX(Table5_22,MATCH(Calculations!$H194,Table5_A_22,0),MATCH(Calculations!Y$185,Table5_1_22,0))*quadrillion-SUM(Calculations!Y$142,Calculations!Y$181)</f>
        <v>191598657895284.25</v>
      </c>
      <c r="Z194" s="13">
        <f>(1-Fraction_coal)*INDEX(Table5_22,MATCH(Calculations!$H194,Table5_A_22,0),MATCH(Calculations!Z$185,Table5_1_22,0))*quadrillion-SUM(Calculations!Z$142,Calculations!Z$181)</f>
        <v>194305008853389.75</v>
      </c>
      <c r="AA194" s="13">
        <f>(1-Fraction_coal)*INDEX(Table5_22,MATCH(Calculations!$H194,Table5_A_22,0),MATCH(Calculations!AA$185,Table5_1_22,0))*quadrillion-SUM(Calculations!AA$142,Calculations!AA$181)</f>
        <v>196909857848494</v>
      </c>
      <c r="AB194" s="13">
        <f>(1-Fraction_coal)*INDEX(Table5_22,MATCH(Calculations!$H194,Table5_A_22,0),MATCH(Calculations!AB$185,Table5_1_22,0))*quadrillion-SUM(Calculations!AB$142,Calculations!AB$181)</f>
        <v>199576093990982.31</v>
      </c>
      <c r="AC194" s="13">
        <f>(1-Fraction_coal)*INDEX(Table5_22,MATCH(Calculations!$H194,Table5_A_22,0),MATCH(Calculations!AC$185,Table5_1_22,0))*quadrillion-SUM(Calculations!AC$142,Calculations!AC$181)</f>
        <v>202342361970565.94</v>
      </c>
      <c r="AD194" s="13">
        <f>(1-Fraction_coal)*INDEX(Table5_22,MATCH(Calculations!$H194,Table5_A_22,0),MATCH(Calculations!AD$185,Table5_1_22,0))*quadrillion-SUM(Calculations!AD$142,Calculations!AD$181)</f>
        <v>205510362083166.13</v>
      </c>
      <c r="AE194" s="13">
        <f>(1-Fraction_coal)*INDEX(Table5_22,MATCH(Calculations!$H194,Table5_A_22,0),MATCH(Calculations!AE$185,Table5_1_22,0))*quadrillion-SUM(Calculations!AE$142,Calculations!AE$181)</f>
        <v>208484189637653.88</v>
      </c>
      <c r="AF194" s="13">
        <f>(1-Fraction_coal)*INDEX(Table5_22,MATCH(Calculations!$H194,Table5_A_22,0),MATCH(Calculations!AF$185,Table5_1_22,0))*quadrillion-SUM(Calculations!AF$142,Calculations!AF$181)</f>
        <v>211320083706325.69</v>
      </c>
      <c r="AG194" s="13">
        <f>(1-Fraction_coal)*INDEX(Table5_22,MATCH(Calculations!$H194,Table5_A_22,0),MATCH(Calculations!AG$185,Table5_1_22,0))*quadrillion-SUM(Calculations!AG$142,Calculations!AG$181)</f>
        <v>214232088677301.38</v>
      </c>
      <c r="AH194" s="13">
        <f>(1-Fraction_coal)*INDEX(Table5_22,MATCH(Calculations!$H194,Table5_A_22,0),MATCH(Calculations!AH$185,Table5_1_22,0))*quadrillion-SUM(Calculations!AH$142,Calculations!AH$181)</f>
        <v>217164729572690.38</v>
      </c>
      <c r="AI194" s="13">
        <f>(1-Fraction_coal)*INDEX(Table5_22,MATCH(Calculations!$H194,Table5_A_22,0),MATCH(Calculations!AI$185,Table5_1_22,0))*quadrillion-SUM(Calculations!AI$142,Calculations!AI$181)</f>
        <v>220097974246978.81</v>
      </c>
      <c r="AJ194" s="13">
        <f>(1-Fraction_coal)*INDEX(Table5_22,MATCH(Calculations!$H194,Table5_A_22,0),MATCH(Calculations!AJ$185,Table5_1_22,0))*quadrillion-SUM(Calculations!AJ$142,Calculations!AJ$181)</f>
        <v>223117271992684.06</v>
      </c>
      <c r="AK194" s="13">
        <f>(1-Fraction_coal)*INDEX(Table5_22,MATCH(Calculations!$H194,Table5_A_22,0),MATCH(Calculations!AK$185,Table5_1_22,0))*quadrillion-SUM(Calculations!AK$142,Calculations!AK$181)</f>
        <v>226247532439762.69</v>
      </c>
      <c r="AL194" s="13">
        <f>(1-Fraction_coal)*INDEX(Table5_22,MATCH(Calculations!$H194,Table5_A_22,0),MATCH(Calculations!AL$185,Table5_1_22,0))*quadrillion-SUM(Calculations!AL$142,Calculations!AL$181)</f>
        <v>229405710422423.19</v>
      </c>
      <c r="AM194" s="13">
        <f>(1-Fraction_coal)*INDEX(Table5_22,MATCH(Calculations!$H194,Table5_A_22,0),MATCH(Calculations!AM$185,Table5_1_22,0))*quadrillion-SUM(Calculations!AM$142,Calculations!AM$181)</f>
        <v>232625327244931.19</v>
      </c>
      <c r="AN194" s="13">
        <f>(1-Fraction_coal)*INDEX(Table5_22,MATCH(Calculations!$H194,Table5_A_22,0),MATCH(Calculations!AN$185,Table5_1_22,0))*quadrillion-SUM(Calculations!AN$142,Calculations!AN$181)</f>
        <v>235920000258882.25</v>
      </c>
    </row>
    <row r="195" spans="8:40" x14ac:dyDescent="0.25">
      <c r="I195" s="1" t="s">
        <v>271</v>
      </c>
      <c r="J195" s="7"/>
      <c r="K195" s="7">
        <v>0</v>
      </c>
      <c r="L195" s="7">
        <v>0</v>
      </c>
      <c r="M195" s="7">
        <v>0</v>
      </c>
      <c r="N195" s="7">
        <v>0</v>
      </c>
      <c r="O195" s="13">
        <f t="shared" ref="O195:S195" si="139">($T195-$K195)/9+N195</f>
        <v>0</v>
      </c>
      <c r="P195" s="13">
        <f t="shared" si="139"/>
        <v>0</v>
      </c>
      <c r="Q195" s="13">
        <f t="shared" si="139"/>
        <v>0</v>
      </c>
      <c r="R195" s="13">
        <f t="shared" si="139"/>
        <v>0</v>
      </c>
      <c r="S195" s="13">
        <f t="shared" si="139"/>
        <v>0</v>
      </c>
      <c r="T195" s="7">
        <v>0</v>
      </c>
      <c r="U195" s="7">
        <v>0</v>
      </c>
      <c r="V195" s="7">
        <v>0</v>
      </c>
      <c r="W195" s="7">
        <v>0</v>
      </c>
      <c r="X195" s="7">
        <v>0</v>
      </c>
      <c r="Y195" s="7">
        <v>0</v>
      </c>
      <c r="Z195" s="7">
        <v>0</v>
      </c>
      <c r="AA195" s="7">
        <v>0</v>
      </c>
      <c r="AB195" s="7">
        <v>0</v>
      </c>
      <c r="AC195" s="7">
        <v>0</v>
      </c>
      <c r="AD195" s="7">
        <v>0</v>
      </c>
      <c r="AE195" s="7">
        <v>0</v>
      </c>
      <c r="AF195" s="7">
        <v>0</v>
      </c>
      <c r="AG195" s="7">
        <v>0</v>
      </c>
      <c r="AH195" s="7">
        <v>0</v>
      </c>
      <c r="AI195" s="7">
        <v>0</v>
      </c>
      <c r="AJ195" s="7">
        <v>0</v>
      </c>
      <c r="AK195" s="7">
        <v>0</v>
      </c>
      <c r="AL195" s="7">
        <v>0</v>
      </c>
      <c r="AM195" s="7">
        <v>0</v>
      </c>
      <c r="AN195" s="7">
        <v>0</v>
      </c>
    </row>
    <row r="197" spans="8:40" s="18" customFormat="1" x14ac:dyDescent="0.25">
      <c r="H197" s="18" t="s">
        <v>549</v>
      </c>
      <c r="K197" s="18">
        <f t="shared" ref="K197:N197" si="140">K185</f>
        <v>2021</v>
      </c>
      <c r="L197" s="18">
        <f t="shared" si="140"/>
        <v>2022</v>
      </c>
      <c r="M197" s="18">
        <f t="shared" si="140"/>
        <v>2023</v>
      </c>
      <c r="N197" s="18">
        <f t="shared" si="140"/>
        <v>2024</v>
      </c>
      <c r="O197" s="18">
        <f t="shared" ref="O197:AN197" si="141">O185</f>
        <v>2025</v>
      </c>
      <c r="P197" s="18">
        <f t="shared" si="141"/>
        <v>2026</v>
      </c>
      <c r="Q197" s="18">
        <f t="shared" si="141"/>
        <v>2027</v>
      </c>
      <c r="R197" s="18">
        <f t="shared" si="141"/>
        <v>2028</v>
      </c>
      <c r="S197" s="18">
        <f t="shared" si="141"/>
        <v>2029</v>
      </c>
      <c r="T197" s="18">
        <f t="shared" si="141"/>
        <v>2030</v>
      </c>
      <c r="U197" s="18">
        <f t="shared" si="141"/>
        <v>2031</v>
      </c>
      <c r="V197" s="18">
        <f t="shared" si="141"/>
        <v>2032</v>
      </c>
      <c r="W197" s="18">
        <f t="shared" si="141"/>
        <v>2033</v>
      </c>
      <c r="X197" s="18">
        <f t="shared" si="141"/>
        <v>2034</v>
      </c>
      <c r="Y197" s="18">
        <f t="shared" si="141"/>
        <v>2035</v>
      </c>
      <c r="Z197" s="18">
        <f t="shared" si="141"/>
        <v>2036</v>
      </c>
      <c r="AA197" s="18">
        <f t="shared" si="141"/>
        <v>2037</v>
      </c>
      <c r="AB197" s="18">
        <f t="shared" si="141"/>
        <v>2038</v>
      </c>
      <c r="AC197" s="18">
        <f t="shared" si="141"/>
        <v>2039</v>
      </c>
      <c r="AD197" s="18">
        <f t="shared" si="141"/>
        <v>2040</v>
      </c>
      <c r="AE197" s="18">
        <f t="shared" si="141"/>
        <v>2041</v>
      </c>
      <c r="AF197" s="18">
        <f t="shared" si="141"/>
        <v>2042</v>
      </c>
      <c r="AG197" s="18">
        <f t="shared" si="141"/>
        <v>2043</v>
      </c>
      <c r="AH197" s="18">
        <f t="shared" si="141"/>
        <v>2044</v>
      </c>
      <c r="AI197" s="18">
        <f t="shared" si="141"/>
        <v>2045</v>
      </c>
      <c r="AJ197" s="18">
        <f t="shared" si="141"/>
        <v>2046</v>
      </c>
      <c r="AK197" s="18">
        <f t="shared" si="141"/>
        <v>2047</v>
      </c>
      <c r="AL197" s="18">
        <f t="shared" si="141"/>
        <v>2048</v>
      </c>
      <c r="AM197" s="18">
        <f t="shared" si="141"/>
        <v>2049</v>
      </c>
      <c r="AN197" s="18">
        <f t="shared" si="141"/>
        <v>2050</v>
      </c>
    </row>
    <row r="198" spans="8:40" x14ac:dyDescent="0.25">
      <c r="I198" s="1" t="s">
        <v>545</v>
      </c>
      <c r="J198" t="s">
        <v>548</v>
      </c>
      <c r="K198" s="7">
        <f>'[2]AEO22 Table 4'!C48*10^15</f>
        <v>5181982000000000</v>
      </c>
      <c r="L198" s="7">
        <f>'[2]AEO23 Table 4'!C48*10^15</f>
        <v>5259642000000000</v>
      </c>
      <c r="M198" s="7">
        <f>'[2]AEO23 Table 4'!D48*10^15</f>
        <v>5170129000000000</v>
      </c>
      <c r="N198" s="7">
        <f>'[2]AEO23 Table 4'!E48*10^15</f>
        <v>5250440000000000</v>
      </c>
      <c r="O198" s="7">
        <f>'AEO23 Table 4'!F48*10^15</f>
        <v>5239650000000000</v>
      </c>
      <c r="P198" s="7">
        <f>'AEO23 Table 4'!G48*10^15</f>
        <v>5267136000000000</v>
      </c>
      <c r="Q198" s="7">
        <f>'AEO23 Table 4'!H48*10^15</f>
        <v>5308403000000000</v>
      </c>
      <c r="R198" s="7">
        <f>'AEO23 Table 4'!I48*10^15</f>
        <v>5345557000000000</v>
      </c>
      <c r="S198" s="7">
        <f>'AEO23 Table 4'!J48*10^15</f>
        <v>5375286000000000</v>
      </c>
      <c r="T198" s="7">
        <f>'AEO23 Table 4'!K48*10^15</f>
        <v>5407502000000000</v>
      </c>
      <c r="U198" s="7">
        <f>'AEO23 Table 4'!L48*10^15</f>
        <v>5441384000000000</v>
      </c>
      <c r="V198" s="7">
        <f>'AEO23 Table 4'!M48*10^15</f>
        <v>5475409000000000</v>
      </c>
      <c r="W198" s="7">
        <f>'AEO23 Table 4'!N48*10^15</f>
        <v>5513698000000000</v>
      </c>
      <c r="X198" s="7">
        <f>'AEO23 Table 4'!O48*10^15</f>
        <v>5552928000000000</v>
      </c>
      <c r="Y198" s="7">
        <f>'AEO23 Table 4'!P48*10^15</f>
        <v>5600409000000000</v>
      </c>
      <c r="Z198" s="7">
        <f>'AEO23 Table 4'!Q48*10^15</f>
        <v>5653711000000000</v>
      </c>
      <c r="AA198" s="7">
        <f>'AEO23 Table 4'!R48*10^15</f>
        <v>5707964000000000</v>
      </c>
      <c r="AB198" s="7">
        <f>'AEO23 Table 4'!S48*10^15</f>
        <v>5758172000000000</v>
      </c>
      <c r="AC198" s="7">
        <f>'AEO23 Table 4'!T48*10^15</f>
        <v>5806114000000000</v>
      </c>
      <c r="AD198" s="7">
        <f>'AEO23 Table 4'!U48*10^15</f>
        <v>5852534000000000</v>
      </c>
      <c r="AE198" s="7">
        <f>'AEO23 Table 4'!V48*10^15</f>
        <v>5904792000000000</v>
      </c>
      <c r="AF198" s="7">
        <f>'AEO23 Table 4'!W48*10^15</f>
        <v>5963822000000000</v>
      </c>
      <c r="AG198" s="7">
        <f>'AEO23 Table 4'!X48*10^15</f>
        <v>6027798000000000</v>
      </c>
      <c r="AH198" s="7">
        <f>'AEO23 Table 4'!Y48*10^15</f>
        <v>6094359000000000</v>
      </c>
      <c r="AI198" s="7">
        <f>'AEO23 Table 4'!Z48*10^15</f>
        <v>6166810000000000</v>
      </c>
      <c r="AJ198" s="7">
        <f>'AEO23 Table 4'!AA48*10^15</f>
        <v>6240054000000000</v>
      </c>
      <c r="AK198" s="7">
        <f>'AEO23 Table 4'!AB48*10^15</f>
        <v>6315114000000000</v>
      </c>
      <c r="AL198" s="7">
        <f>'AEO23 Table 4'!AC48*10^15</f>
        <v>6391334000000000</v>
      </c>
      <c r="AM198" s="7">
        <f>'AEO23 Table 4'!AD48*10^15</f>
        <v>6469510000000000</v>
      </c>
      <c r="AN198" s="7">
        <f>'AEO23 Table 4'!AE48*10^15</f>
        <v>6548682000000000</v>
      </c>
    </row>
    <row r="199" spans="8:40" x14ac:dyDescent="0.25">
      <c r="I199" s="1" t="s">
        <v>546</v>
      </c>
      <c r="J199" t="s">
        <v>547</v>
      </c>
      <c r="K199" s="7">
        <f>SUM(K4,K17,K30,K43,K56,K69,K82,K95,K108,K121)</f>
        <v>5181980000000000</v>
      </c>
      <c r="L199" s="7">
        <f t="shared" ref="L199:N199" si="142">SUM(L4,L17,L30,L43,L56,L69,L82,L95,L108,L121)</f>
        <v>5259687000000000</v>
      </c>
      <c r="M199" s="7">
        <f t="shared" si="142"/>
        <v>5169468999999999</v>
      </c>
      <c r="N199" s="7">
        <f t="shared" si="142"/>
        <v>5219703000000000</v>
      </c>
      <c r="O199" s="7">
        <f t="shared" ref="O199:AN199" si="143">SUM(O4,O17,O30,O43,O56,O69,O82,O95,O108,O121)</f>
        <v>5239651000000000</v>
      </c>
      <c r="P199" s="7">
        <f t="shared" si="143"/>
        <v>5267136999999999</v>
      </c>
      <c r="Q199" s="7">
        <f t="shared" si="143"/>
        <v>5308402999999999</v>
      </c>
      <c r="R199" s="7">
        <f t="shared" si="143"/>
        <v>5345558000000001</v>
      </c>
      <c r="S199" s="7">
        <f t="shared" si="143"/>
        <v>5359597080350421</v>
      </c>
      <c r="T199" s="7">
        <f t="shared" si="143"/>
        <v>5380272160700842</v>
      </c>
      <c r="U199" s="7">
        <f t="shared" si="143"/>
        <v>5402223241051263</v>
      </c>
      <c r="V199" s="7">
        <f t="shared" si="143"/>
        <v>5423939321401685</v>
      </c>
      <c r="W199" s="7">
        <f t="shared" si="143"/>
        <v>5446798401752107</v>
      </c>
      <c r="X199" s="7">
        <f t="shared" si="143"/>
        <v>5469833371766598</v>
      </c>
      <c r="Y199" s="7">
        <f t="shared" si="143"/>
        <v>5499454095986306</v>
      </c>
      <c r="Z199" s="7">
        <f t="shared" si="143"/>
        <v>5534068990373249</v>
      </c>
      <c r="AA199" s="7">
        <f t="shared" si="143"/>
        <v>5569715269895566</v>
      </c>
      <c r="AB199" s="7">
        <f t="shared" si="143"/>
        <v>5601770511086543</v>
      </c>
      <c r="AC199" s="7">
        <f t="shared" si="143"/>
        <v>5632216389159677</v>
      </c>
      <c r="AD199" s="7">
        <f t="shared" si="143"/>
        <v>5661533406055839</v>
      </c>
      <c r="AE199" s="7">
        <f t="shared" si="143"/>
        <v>5696483225074018</v>
      </c>
      <c r="AF199" s="7">
        <f t="shared" si="143"/>
        <v>5753518188812938</v>
      </c>
      <c r="AG199" s="7">
        <f t="shared" si="143"/>
        <v>5815200127170157</v>
      </c>
      <c r="AH199" s="7">
        <f t="shared" si="143"/>
        <v>5879495339291687</v>
      </c>
      <c r="AI199" s="7">
        <f t="shared" si="143"/>
        <v>5949512852629496</v>
      </c>
      <c r="AJ199" s="7">
        <f t="shared" si="143"/>
        <v>6020440564362852</v>
      </c>
      <c r="AK199" s="7">
        <f t="shared" si="143"/>
        <v>6093258526807860</v>
      </c>
      <c r="AL199" s="7">
        <f t="shared" si="143"/>
        <v>6167327076406747</v>
      </c>
      <c r="AM199" s="7">
        <f t="shared" si="143"/>
        <v>6243341614091129</v>
      </c>
      <c r="AN199" s="7">
        <f t="shared" si="143"/>
        <v>6320505313392416</v>
      </c>
    </row>
    <row r="201" spans="8:40" x14ac:dyDescent="0.25">
      <c r="I201" t="s">
        <v>550</v>
      </c>
      <c r="J201" t="s">
        <v>548</v>
      </c>
      <c r="K201" s="6">
        <f>'[2]AEO22 Table 5'!C39*10^15</f>
        <v>4595164000000000</v>
      </c>
      <c r="L201" s="6">
        <f>'[2]AEO23 Table 5'!C39*10^15</f>
        <v>4715115000000000</v>
      </c>
      <c r="M201" s="6">
        <f>'[2]AEO23 Table 5'!D39*10^15</f>
        <v>4660196000000000</v>
      </c>
      <c r="N201" s="6">
        <f>'[2]AEO23 Table 5'!E39*10^15</f>
        <v>4703229000000000</v>
      </c>
      <c r="O201" s="6">
        <f>'AEO23 Table 5'!F39*10^15</f>
        <v>4679068000000000</v>
      </c>
      <c r="P201" s="6">
        <f>'AEO23 Table 5'!G39*10^15</f>
        <v>4676478000000000</v>
      </c>
      <c r="Q201" s="6">
        <f>'AEO23 Table 5'!H39*10^15</f>
        <v>4677342000000000</v>
      </c>
      <c r="R201" s="6">
        <f>'AEO23 Table 5'!I39*10^15</f>
        <v>4707660000000000</v>
      </c>
      <c r="S201" s="6">
        <f>'AEO23 Table 5'!J39*10^15</f>
        <v>4740107000000000</v>
      </c>
      <c r="T201" s="6">
        <f>'AEO23 Table 5'!K39*10^15</f>
        <v>4769315000000000</v>
      </c>
      <c r="U201" s="6">
        <f>'AEO23 Table 5'!L39*10^15</f>
        <v>4803372000000000</v>
      </c>
      <c r="V201" s="6">
        <f>'AEO23 Table 5'!M39*10^15</f>
        <v>4837730000000000</v>
      </c>
      <c r="W201" s="6">
        <f>'AEO23 Table 5'!N39*10^15</f>
        <v>4866868000000000</v>
      </c>
      <c r="X201" s="6">
        <f>'AEO23 Table 5'!O39*10^15</f>
        <v>4894209000000000</v>
      </c>
      <c r="Y201" s="6">
        <f>'AEO23 Table 5'!P39*10^15</f>
        <v>4920301000000000</v>
      </c>
      <c r="Z201" s="6">
        <f>'AEO23 Table 5'!Q39*10^15</f>
        <v>4946880000000000</v>
      </c>
      <c r="AA201" s="6">
        <f>'AEO23 Table 5'!R39*10^15</f>
        <v>4969488000000000</v>
      </c>
      <c r="AB201" s="6">
        <f>'AEO23 Table 5'!S39*10^15</f>
        <v>4989315000000000</v>
      </c>
      <c r="AC201" s="6">
        <f>'AEO23 Table 5'!T39*10^15</f>
        <v>5005016000000000</v>
      </c>
      <c r="AD201" s="6">
        <f>'AEO23 Table 5'!U39*10^15</f>
        <v>5023283000000000</v>
      </c>
      <c r="AE201" s="6">
        <f>'AEO23 Table 5'!V39*10^15</f>
        <v>5046317000000000</v>
      </c>
      <c r="AF201" s="6">
        <f>'AEO23 Table 5'!W39*10^15</f>
        <v>5072553000000000</v>
      </c>
      <c r="AG201" s="6">
        <f>'AEO23 Table 5'!X39*10^15</f>
        <v>5102278000000000</v>
      </c>
      <c r="AH201" s="6">
        <f>'AEO23 Table 5'!Y39*10^15</f>
        <v>5132617000000000</v>
      </c>
      <c r="AI201" s="6">
        <f>'AEO23 Table 5'!Z39*10^15</f>
        <v>5166927000000000</v>
      </c>
      <c r="AJ201" s="6">
        <f>'AEO23 Table 5'!AA39*10^15</f>
        <v>5202281000000000</v>
      </c>
      <c r="AK201" s="6">
        <f>'AEO23 Table 5'!AB39*10^15</f>
        <v>5238765000000000</v>
      </c>
      <c r="AL201" s="6">
        <f>'AEO23 Table 5'!AC39*10^15</f>
        <v>5277248000000000</v>
      </c>
      <c r="AM201" s="6">
        <f>'AEO23 Table 5'!AD39*10^15</f>
        <v>5316999000000000</v>
      </c>
      <c r="AN201" s="6">
        <f>'AEO23 Table 5'!AE39*10^15</f>
        <v>5356443000000000</v>
      </c>
    </row>
    <row r="202" spans="8:40" x14ac:dyDescent="0.25">
      <c r="I202" t="s">
        <v>546</v>
      </c>
      <c r="J202" t="s">
        <v>547</v>
      </c>
      <c r="K202" s="7">
        <f>SUM(K134,K147,K160,K173,K186)</f>
        <v>4595165000000000</v>
      </c>
      <c r="L202" s="7">
        <f t="shared" ref="L202:N202" si="144">SUM(L134,L147,L160,L173,L186)</f>
        <v>4714970000000000</v>
      </c>
      <c r="M202" s="7">
        <f t="shared" si="144"/>
        <v>4660398000000000</v>
      </c>
      <c r="N202" s="7">
        <f t="shared" si="144"/>
        <v>4699546000000000</v>
      </c>
      <c r="O202" s="7">
        <f t="shared" ref="O202:AN202" si="145">SUM(O134,O147,O160,O173,O186)</f>
        <v>4732696444444444</v>
      </c>
      <c r="P202" s="7">
        <f t="shared" si="145"/>
        <v>4768098888888889</v>
      </c>
      <c r="Q202" s="7">
        <f t="shared" si="145"/>
        <v>4807082333333334</v>
      </c>
      <c r="R202" s="7">
        <f t="shared" si="145"/>
        <v>4848454777777778</v>
      </c>
      <c r="S202" s="7">
        <f t="shared" si="145"/>
        <v>4889510222222222</v>
      </c>
      <c r="T202" s="7">
        <f t="shared" si="145"/>
        <v>4769316000000000</v>
      </c>
      <c r="U202" s="7">
        <f t="shared" si="145"/>
        <v>4803371000000000</v>
      </c>
      <c r="V202" s="7">
        <f t="shared" si="145"/>
        <v>4837732000000000</v>
      </c>
      <c r="W202" s="7">
        <f t="shared" si="145"/>
        <v>4866870000000000</v>
      </c>
      <c r="X202" s="7">
        <f t="shared" si="145"/>
        <v>4894210000000000</v>
      </c>
      <c r="Y202" s="7">
        <f t="shared" si="145"/>
        <v>4920302000000000</v>
      </c>
      <c r="Z202" s="7">
        <f t="shared" si="145"/>
        <v>4946879000000000</v>
      </c>
      <c r="AA202" s="7">
        <f t="shared" si="145"/>
        <v>4969487000000000</v>
      </c>
      <c r="AB202" s="7">
        <f t="shared" si="145"/>
        <v>4989314000000000</v>
      </c>
      <c r="AC202" s="7">
        <f t="shared" si="145"/>
        <v>5005015000000000</v>
      </c>
      <c r="AD202" s="7">
        <f t="shared" si="145"/>
        <v>5023284000000000</v>
      </c>
      <c r="AE202" s="7">
        <f t="shared" si="145"/>
        <v>5046319000000000</v>
      </c>
      <c r="AF202" s="7">
        <f t="shared" si="145"/>
        <v>5072554000000000</v>
      </c>
      <c r="AG202" s="7">
        <f t="shared" si="145"/>
        <v>5102278000000000</v>
      </c>
      <c r="AH202" s="7">
        <f t="shared" si="145"/>
        <v>5132616000000000</v>
      </c>
      <c r="AI202" s="7">
        <f t="shared" si="145"/>
        <v>5166928000000000</v>
      </c>
      <c r="AJ202" s="7">
        <f t="shared" si="145"/>
        <v>5202282000000000</v>
      </c>
      <c r="AK202" s="7">
        <f t="shared" si="145"/>
        <v>5238765000000000</v>
      </c>
      <c r="AL202" s="7">
        <f t="shared" si="145"/>
        <v>5277248000000000</v>
      </c>
      <c r="AM202" s="7">
        <f t="shared" si="145"/>
        <v>5317000000000000</v>
      </c>
      <c r="AN202" s="7">
        <f t="shared" si="145"/>
        <v>5356444000000000</v>
      </c>
    </row>
  </sheetData>
  <conditionalFormatting sqref="F56">
    <cfRule type="duplicateValues" dxfId="27" priority="29"/>
  </conditionalFormatting>
  <conditionalFormatting sqref="F121">
    <cfRule type="duplicateValues" dxfId="26" priority="6"/>
  </conditionalFormatting>
  <conditionalFormatting sqref="F45:H45">
    <cfRule type="duplicateValues" dxfId="25" priority="16"/>
  </conditionalFormatting>
  <conditionalFormatting sqref="F110:H110">
    <cfRule type="duplicateValues" dxfId="24" priority="10"/>
  </conditionalFormatting>
  <conditionalFormatting sqref="G17">
    <cfRule type="duplicateValues" dxfId="23" priority="1"/>
  </conditionalFormatting>
  <conditionalFormatting sqref="G82">
    <cfRule type="duplicateValues" dxfId="22" priority="2"/>
  </conditionalFormatting>
  <conditionalFormatting sqref="G51:H51">
    <cfRule type="duplicateValues" dxfId="21" priority="14"/>
  </conditionalFormatting>
  <conditionalFormatting sqref="G56:H56">
    <cfRule type="duplicateValues" dxfId="20" priority="30"/>
  </conditionalFormatting>
  <conditionalFormatting sqref="G116:H116">
    <cfRule type="duplicateValues" dxfId="19" priority="8"/>
  </conditionalFormatting>
  <conditionalFormatting sqref="G121:H121">
    <cfRule type="duplicateValues" dxfId="18" priority="7"/>
  </conditionalFormatting>
  <conditionalFormatting sqref="H6">
    <cfRule type="duplicateValues" dxfId="17" priority="26"/>
  </conditionalFormatting>
  <conditionalFormatting sqref="H7">
    <cfRule type="duplicateValues" dxfId="16" priority="24"/>
  </conditionalFormatting>
  <conditionalFormatting sqref="H9">
    <cfRule type="duplicateValues" dxfId="15" priority="22"/>
  </conditionalFormatting>
  <conditionalFormatting sqref="H12">
    <cfRule type="duplicateValues" dxfId="14" priority="19"/>
  </conditionalFormatting>
  <conditionalFormatting sqref="H19">
    <cfRule type="duplicateValues" dxfId="13" priority="18"/>
  </conditionalFormatting>
  <conditionalFormatting sqref="H46">
    <cfRule type="duplicateValues" dxfId="12" priority="15"/>
  </conditionalFormatting>
  <conditionalFormatting sqref="H58">
    <cfRule type="duplicateValues" dxfId="11" priority="13"/>
  </conditionalFormatting>
  <conditionalFormatting sqref="H59">
    <cfRule type="duplicateValues" dxfId="10" priority="12"/>
  </conditionalFormatting>
  <conditionalFormatting sqref="H64">
    <cfRule type="duplicateValues" dxfId="9" priority="11"/>
  </conditionalFormatting>
  <conditionalFormatting sqref="H71">
    <cfRule type="duplicateValues" dxfId="8" priority="25"/>
  </conditionalFormatting>
  <conditionalFormatting sqref="H72">
    <cfRule type="duplicateValues" dxfId="7" priority="23"/>
  </conditionalFormatting>
  <conditionalFormatting sqref="H74">
    <cfRule type="duplicateValues" dxfId="6" priority="21"/>
  </conditionalFormatting>
  <conditionalFormatting sqref="H77">
    <cfRule type="duplicateValues" dxfId="5" priority="20"/>
  </conditionalFormatting>
  <conditionalFormatting sqref="H84">
    <cfRule type="duplicateValues" dxfId="4" priority="17"/>
  </conditionalFormatting>
  <conditionalFormatting sqref="H111">
    <cfRule type="duplicateValues" dxfId="3" priority="9"/>
  </conditionalFormatting>
  <conditionalFormatting sqref="H123">
    <cfRule type="duplicateValues" dxfId="2" priority="5"/>
  </conditionalFormatting>
  <conditionalFormatting sqref="H124">
    <cfRule type="duplicateValues" dxfId="1" priority="4"/>
  </conditionalFormatting>
  <conditionalFormatting sqref="H129">
    <cfRule type="duplicateValues" dxfId="0" priority="3"/>
  </conditionalFormatting>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G36"/>
  <sheetViews>
    <sheetView zoomScaleNormal="100" workbookViewId="0">
      <selection activeCell="J31" sqref="J31"/>
    </sheetView>
  </sheetViews>
  <sheetFormatPr defaultRowHeight="15" x14ac:dyDescent="0.25"/>
  <cols>
    <col min="1" max="1" width="29.85546875" customWidth="1"/>
    <col min="2" max="31" width="1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Calculations!K4</f>
        <v>572634027685582.5</v>
      </c>
      <c r="C2" s="7">
        <f>Calculations!L4</f>
        <v>606206990042904.5</v>
      </c>
      <c r="D2" s="7">
        <f>Calculations!M4</f>
        <v>604835320974662</v>
      </c>
      <c r="E2" s="7">
        <f>Calculations!N4</f>
        <v>531391264308265.25</v>
      </c>
      <c r="F2" s="7">
        <f>Calculations!O4</f>
        <v>526045251194041.88</v>
      </c>
      <c r="G2" s="7">
        <f>Calculations!P4</f>
        <v>521766814538978.31</v>
      </c>
      <c r="H2" s="7">
        <f>Calculations!Q4</f>
        <v>518076236056018.69</v>
      </c>
      <c r="I2" s="7">
        <f>Calculations!R4</f>
        <v>513872602930462.25</v>
      </c>
      <c r="J2" s="7">
        <f>Calculations!S4</f>
        <v>508473739496478.56</v>
      </c>
      <c r="K2" s="7">
        <f>Calculations!T4</f>
        <v>502661830486521.44</v>
      </c>
      <c r="L2" s="7">
        <f>Calculations!U4</f>
        <v>496953182870557.75</v>
      </c>
      <c r="M2" s="7">
        <f>Calculations!V4</f>
        <v>491356740548854.56</v>
      </c>
      <c r="N2" s="7">
        <f>Calculations!W4</f>
        <v>485761924390836.19</v>
      </c>
      <c r="O2" s="7">
        <f>Calculations!X4</f>
        <v>479961398526673.69</v>
      </c>
      <c r="P2" s="7">
        <f>Calculations!Y4</f>
        <v>474621890067190.13</v>
      </c>
      <c r="Q2" s="7">
        <f>Calculations!Z4</f>
        <v>469506792196227.63</v>
      </c>
      <c r="R2" s="7">
        <f>Calculations!AA4</f>
        <v>464244526511778.44</v>
      </c>
      <c r="S2" s="7">
        <f>Calculations!AB4</f>
        <v>458315533716506.06</v>
      </c>
      <c r="T2" s="7">
        <f>Calculations!AC4</f>
        <v>451965364526835.56</v>
      </c>
      <c r="U2" s="7">
        <f>Calculations!AD4</f>
        <v>445798138751720.25</v>
      </c>
      <c r="V2" s="7">
        <f>Calculations!AE4</f>
        <v>440076481826276.94</v>
      </c>
      <c r="W2" s="7">
        <f>Calculations!AF4</f>
        <v>434771935886019.56</v>
      </c>
      <c r="X2" s="7">
        <f>Calculations!AG4</f>
        <v>429799127337488.81</v>
      </c>
      <c r="Y2" s="7">
        <f>Calculations!AH4</f>
        <v>424805991742896.44</v>
      </c>
      <c r="Z2" s="7">
        <f>Calculations!AI4</f>
        <v>420068976928681.31</v>
      </c>
      <c r="AA2" s="7">
        <f>Calculations!AJ4</f>
        <v>415237644620739.94</v>
      </c>
      <c r="AB2" s="7">
        <f>Calculations!AK4</f>
        <v>410529900752853.5</v>
      </c>
      <c r="AC2" s="7">
        <f>Calculations!AL4</f>
        <v>405805895248117.81</v>
      </c>
      <c r="AD2" s="7">
        <f>Calculations!AM4</f>
        <v>401232309884238.63</v>
      </c>
      <c r="AE2" s="7">
        <f>Calculations!AN4</f>
        <v>396605061118756.56</v>
      </c>
      <c r="AG2" s="10"/>
    </row>
    <row r="3" spans="1:33" x14ac:dyDescent="0.25">
      <c r="A3" s="1" t="s">
        <v>77</v>
      </c>
      <c r="B3" s="7">
        <f>Calculations!K5</f>
        <v>0</v>
      </c>
      <c r="C3" s="7">
        <f>Calculations!L5</f>
        <v>0</v>
      </c>
      <c r="D3" s="7">
        <f>Calculations!M5</f>
        <v>0</v>
      </c>
      <c r="E3" s="7">
        <f>Calculations!N5</f>
        <v>0</v>
      </c>
      <c r="F3" s="7">
        <f>Calculations!O5</f>
        <v>0</v>
      </c>
      <c r="G3" s="7">
        <f>Calculations!P5</f>
        <v>0</v>
      </c>
      <c r="H3" s="7">
        <f>Calculations!Q5</f>
        <v>0</v>
      </c>
      <c r="I3" s="7">
        <f>Calculations!R5</f>
        <v>0</v>
      </c>
      <c r="J3" s="7">
        <f>Calculations!S5</f>
        <v>0</v>
      </c>
      <c r="K3" s="7">
        <f>Calculations!T5</f>
        <v>0</v>
      </c>
      <c r="L3" s="7">
        <f>Calculations!U5</f>
        <v>0</v>
      </c>
      <c r="M3" s="7">
        <f>Calculations!V5</f>
        <v>0</v>
      </c>
      <c r="N3" s="7">
        <f>Calculations!W5</f>
        <v>0</v>
      </c>
      <c r="O3" s="7">
        <f>Calculations!X5</f>
        <v>0</v>
      </c>
      <c r="P3" s="7">
        <f>Calculations!Y5</f>
        <v>0</v>
      </c>
      <c r="Q3" s="7">
        <f>Calculations!Z5</f>
        <v>0</v>
      </c>
      <c r="R3" s="7">
        <f>Calculations!AA5</f>
        <v>0</v>
      </c>
      <c r="S3" s="7">
        <f>Calculations!AB5</f>
        <v>0</v>
      </c>
      <c r="T3" s="7">
        <f>Calculations!AC5</f>
        <v>0</v>
      </c>
      <c r="U3" s="7">
        <f>Calculations!AD5</f>
        <v>0</v>
      </c>
      <c r="V3" s="7">
        <f>Calculations!AE5</f>
        <v>0</v>
      </c>
      <c r="W3" s="7">
        <f>Calculations!AF5</f>
        <v>0</v>
      </c>
      <c r="X3" s="7">
        <f>Calculations!AG5</f>
        <v>0</v>
      </c>
      <c r="Y3" s="7">
        <f>Calculations!AH5</f>
        <v>0</v>
      </c>
      <c r="Z3" s="7">
        <f>Calculations!AI5</f>
        <v>0</v>
      </c>
      <c r="AA3" s="7">
        <f>Calculations!AJ5</f>
        <v>0</v>
      </c>
      <c r="AB3" s="7">
        <f>Calculations!AK5</f>
        <v>0</v>
      </c>
      <c r="AC3" s="7">
        <f>Calculations!AL5</f>
        <v>0</v>
      </c>
      <c r="AD3" s="7">
        <f>Calculations!AM5</f>
        <v>0</v>
      </c>
      <c r="AE3" s="7">
        <f>Calculations!AN5</f>
        <v>0</v>
      </c>
    </row>
    <row r="4" spans="1:33" x14ac:dyDescent="0.25">
      <c r="A4" s="1" t="s">
        <v>78</v>
      </c>
      <c r="B4" s="7">
        <f>Calculations!K6</f>
        <v>2912954326560349.5</v>
      </c>
      <c r="C4" s="7">
        <f>Calculations!L6</f>
        <v>3038422611835182</v>
      </c>
      <c r="D4" s="7">
        <f>Calculations!M6</f>
        <v>3083524261636849</v>
      </c>
      <c r="E4" s="7">
        <f>Calculations!N6</f>
        <v>2832677130089856.5</v>
      </c>
      <c r="F4" s="7">
        <f>Calculations!O6</f>
        <v>2823157567878248</v>
      </c>
      <c r="G4" s="7">
        <f>Calculations!P6</f>
        <v>2816513063061604.5</v>
      </c>
      <c r="H4" s="7">
        <f>Calculations!Q6</f>
        <v>2808482253703554</v>
      </c>
      <c r="I4" s="7">
        <f>Calculations!R6</f>
        <v>2796883641220756</v>
      </c>
      <c r="J4" s="7">
        <f>Calculations!S6</f>
        <v>2779761763782077.5</v>
      </c>
      <c r="K4" s="7">
        <f>Calculations!T6</f>
        <v>2761037302031895</v>
      </c>
      <c r="L4" s="7">
        <f>Calculations!U6</f>
        <v>2740334612158989.5</v>
      </c>
      <c r="M4" s="7">
        <f>Calculations!V6</f>
        <v>2718045599611430.5</v>
      </c>
      <c r="N4" s="7">
        <f>Calculations!W6</f>
        <v>2702002681777705.5</v>
      </c>
      <c r="O4" s="7">
        <f>Calculations!X6</f>
        <v>2683926246255970.5</v>
      </c>
      <c r="P4" s="7">
        <f>Calculations!Y6</f>
        <v>2667276769367765</v>
      </c>
      <c r="Q4" s="7">
        <f>Calculations!Z6</f>
        <v>2652803912571845</v>
      </c>
      <c r="R4" s="7">
        <f>Calculations!AA6</f>
        <v>2640307657734963</v>
      </c>
      <c r="S4" s="7">
        <f>Calculations!AB6</f>
        <v>2628592774548692.5</v>
      </c>
      <c r="T4" s="7">
        <f>Calculations!AC6</f>
        <v>2617391759086861.5</v>
      </c>
      <c r="U4" s="7">
        <f>Calculations!AD6</f>
        <v>2607438011171375</v>
      </c>
      <c r="V4" s="7">
        <f>Calculations!AE6</f>
        <v>2598181887476726</v>
      </c>
      <c r="W4" s="7">
        <f>Calculations!AF6</f>
        <v>2588938773091556.5</v>
      </c>
      <c r="X4" s="7">
        <f>Calculations!AG6</f>
        <v>2580618506597587.5</v>
      </c>
      <c r="Y4" s="7">
        <f>Calculations!AH6</f>
        <v>2572411258479721.5</v>
      </c>
      <c r="Z4" s="7">
        <f>Calculations!AI6</f>
        <v>2564441430259855.5</v>
      </c>
      <c r="AA4" s="7">
        <f>Calculations!AJ6</f>
        <v>2556262640006476</v>
      </c>
      <c r="AB4" s="7">
        <f>Calculations!AK6</f>
        <v>2547611449202622.5</v>
      </c>
      <c r="AC4" s="7">
        <f>Calculations!AL6</f>
        <v>2538719586173399</v>
      </c>
      <c r="AD4" s="7">
        <f>Calculations!AM6</f>
        <v>2528986996519064</v>
      </c>
      <c r="AE4" s="7">
        <f>Calculations!AN6</f>
        <v>2518872258398769.5</v>
      </c>
    </row>
    <row r="5" spans="1:33" x14ac:dyDescent="0.25">
      <c r="A5" s="1" t="s">
        <v>79</v>
      </c>
      <c r="B5" s="7">
        <f>Calculations!K7</f>
        <v>296822031247470.25</v>
      </c>
      <c r="C5" s="7">
        <f>Calculations!L7</f>
        <v>310534656520683.25</v>
      </c>
      <c r="D5" s="7">
        <f>Calculations!M7</f>
        <v>311843718287055.75</v>
      </c>
      <c r="E5" s="7">
        <f>Calculations!N7</f>
        <v>265749295555735.47</v>
      </c>
      <c r="F5" s="7">
        <f>Calculations!O7</f>
        <v>261891222213227.59</v>
      </c>
      <c r="G5" s="7">
        <f>Calculations!P7</f>
        <v>257349347041204.53</v>
      </c>
      <c r="H5" s="7">
        <f>Calculations!Q7</f>
        <v>252647294746215.5</v>
      </c>
      <c r="I5" s="7">
        <f>Calculations!R7</f>
        <v>247787504573787.72</v>
      </c>
      <c r="J5" s="7">
        <f>Calculations!S7</f>
        <v>242761845705496.63</v>
      </c>
      <c r="K5" s="7">
        <f>Calculations!T7</f>
        <v>237779280174856.28</v>
      </c>
      <c r="L5" s="7">
        <f>Calculations!U7</f>
        <v>232812976281065.28</v>
      </c>
      <c r="M5" s="7">
        <f>Calculations!V7</f>
        <v>228076774548692.63</v>
      </c>
      <c r="N5" s="7">
        <f>Calculations!W7</f>
        <v>223729225937019.34</v>
      </c>
      <c r="O5" s="7">
        <f>Calculations!X7</f>
        <v>219331266251113.09</v>
      </c>
      <c r="P5" s="7">
        <f>Calculations!Y7</f>
        <v>215121128470816.81</v>
      </c>
      <c r="Q5" s="7">
        <f>Calculations!Z7</f>
        <v>211022382902938.53</v>
      </c>
      <c r="R5" s="7">
        <f>Calculations!AA7</f>
        <v>206895992552416.41</v>
      </c>
      <c r="S5" s="7">
        <f>Calculations!AB7</f>
        <v>202995638954100.19</v>
      </c>
      <c r="T5" s="7">
        <f>Calculations!AC7</f>
        <v>199314817453250.19</v>
      </c>
      <c r="U5" s="7">
        <f>Calculations!AD7</f>
        <v>196238928843196</v>
      </c>
      <c r="V5" s="7">
        <f>Calculations!AE7</f>
        <v>193194750424997.97</v>
      </c>
      <c r="W5" s="7">
        <f>Calculations!AF7</f>
        <v>189902582044847.38</v>
      </c>
      <c r="X5" s="7">
        <f>Calculations!AG7</f>
        <v>186477881324374.63</v>
      </c>
      <c r="Y5" s="7">
        <f>Calculations!AH7</f>
        <v>183087330041285.5</v>
      </c>
      <c r="Z5" s="7">
        <f>Calculations!AI7</f>
        <v>179652059256860.69</v>
      </c>
      <c r="AA5" s="7">
        <f>Calculations!AJ7</f>
        <v>176250124827977</v>
      </c>
      <c r="AB5" s="7">
        <f>Calculations!AK7</f>
        <v>172917302355703.03</v>
      </c>
      <c r="AC5" s="7">
        <f>Calculations!AL7</f>
        <v>169630825548449.78</v>
      </c>
      <c r="AD5" s="7">
        <f>Calculations!AM7</f>
        <v>166347601068566.34</v>
      </c>
      <c r="AE5" s="7">
        <f>Calculations!AN7</f>
        <v>163163572573463.94</v>
      </c>
    </row>
    <row r="6" spans="1:33" x14ac:dyDescent="0.25">
      <c r="A6" s="1" t="s">
        <v>81</v>
      </c>
      <c r="B6" s="7">
        <f>Calculations!K8</f>
        <v>0</v>
      </c>
      <c r="C6" s="7">
        <f>Calculations!L8</f>
        <v>0</v>
      </c>
      <c r="D6" s="7">
        <f>Calculations!M8</f>
        <v>0</v>
      </c>
      <c r="E6" s="7">
        <f>Calculations!N8</f>
        <v>0</v>
      </c>
      <c r="F6" s="7">
        <f>Calculations!O8</f>
        <v>0</v>
      </c>
      <c r="G6" s="7">
        <f>Calculations!P8</f>
        <v>0</v>
      </c>
      <c r="H6" s="7">
        <f>Calculations!Q8</f>
        <v>0</v>
      </c>
      <c r="I6" s="7">
        <f>Calculations!R8</f>
        <v>0</v>
      </c>
      <c r="J6" s="7">
        <f>Calculations!S8</f>
        <v>0</v>
      </c>
      <c r="K6" s="7">
        <f>Calculations!T8</f>
        <v>0</v>
      </c>
      <c r="L6" s="7">
        <f>Calculations!U8</f>
        <v>0</v>
      </c>
      <c r="M6" s="7">
        <f>Calculations!V8</f>
        <v>0</v>
      </c>
      <c r="N6" s="7">
        <f>Calculations!W8</f>
        <v>0</v>
      </c>
      <c r="O6" s="7">
        <f>Calculations!X8</f>
        <v>0</v>
      </c>
      <c r="P6" s="7">
        <f>Calculations!Y8</f>
        <v>0</v>
      </c>
      <c r="Q6" s="7">
        <f>Calculations!Z8</f>
        <v>0</v>
      </c>
      <c r="R6" s="7">
        <f>Calculations!AA8</f>
        <v>0</v>
      </c>
      <c r="S6" s="7">
        <f>Calculations!AB8</f>
        <v>0</v>
      </c>
      <c r="T6" s="7">
        <f>Calculations!AC8</f>
        <v>0</v>
      </c>
      <c r="U6" s="7">
        <f>Calculations!AD8</f>
        <v>0</v>
      </c>
      <c r="V6" s="7">
        <f>Calculations!AE8</f>
        <v>0</v>
      </c>
      <c r="W6" s="7">
        <f>Calculations!AF8</f>
        <v>0</v>
      </c>
      <c r="X6" s="7">
        <f>Calculations!AG8</f>
        <v>0</v>
      </c>
      <c r="Y6" s="7">
        <f>Calculations!AH8</f>
        <v>0</v>
      </c>
      <c r="Z6" s="7">
        <f>Calculations!AI8</f>
        <v>0</v>
      </c>
      <c r="AA6" s="7">
        <f>Calculations!AJ8</f>
        <v>0</v>
      </c>
      <c r="AB6" s="7">
        <f>Calculations!AK8</f>
        <v>0</v>
      </c>
      <c r="AC6" s="7">
        <f>Calculations!AL8</f>
        <v>0</v>
      </c>
      <c r="AD6" s="7">
        <f>Calculations!AM8</f>
        <v>0</v>
      </c>
      <c r="AE6" s="7">
        <f>Calculations!AN8</f>
        <v>0</v>
      </c>
    </row>
    <row r="7" spans="1:33" x14ac:dyDescent="0.25">
      <c r="A7" s="1" t="s">
        <v>160</v>
      </c>
      <c r="B7" s="7">
        <f>Calculations!K9</f>
        <v>377071582935319.31</v>
      </c>
      <c r="C7" s="7">
        <f>Calculations!L9</f>
        <v>438195823524649.81</v>
      </c>
      <c r="D7" s="7">
        <f>Calculations!M9</f>
        <v>466597585363879.19</v>
      </c>
      <c r="E7" s="7">
        <f>Calculations!N9</f>
        <v>418381832105561.38</v>
      </c>
      <c r="F7" s="7">
        <f>Calculations!O9</f>
        <v>400785114870881.56</v>
      </c>
      <c r="G7" s="7">
        <f>Calculations!P9</f>
        <v>387601805877114.88</v>
      </c>
      <c r="H7" s="7">
        <f>Calculations!Q9</f>
        <v>376369080223427.5</v>
      </c>
      <c r="I7" s="7">
        <f>Calculations!R9</f>
        <v>366746256617825.63</v>
      </c>
      <c r="J7" s="7">
        <f>Calculations!S9</f>
        <v>358979698858576.81</v>
      </c>
      <c r="K7" s="7">
        <f>Calculations!T9</f>
        <v>352139241317898.44</v>
      </c>
      <c r="L7" s="7">
        <f>Calculations!U9</f>
        <v>346373677972962.06</v>
      </c>
      <c r="M7" s="7">
        <f>Calculations!V9</f>
        <v>340011312555654.5</v>
      </c>
      <c r="N7" s="7">
        <f>Calculations!W9</f>
        <v>334771000080952</v>
      </c>
      <c r="O7" s="7">
        <f>Calculations!X9</f>
        <v>328969661134946.94</v>
      </c>
      <c r="P7" s="7">
        <f>Calculations!Y9</f>
        <v>322708930947947.88</v>
      </c>
      <c r="Q7" s="7">
        <f>Calculations!Z9</f>
        <v>316522191208613.25</v>
      </c>
      <c r="R7" s="7">
        <f>Calculations!AA9</f>
        <v>311726634501740.44</v>
      </c>
      <c r="S7" s="7">
        <f>Calculations!AB9</f>
        <v>306779031490326.19</v>
      </c>
      <c r="T7" s="7">
        <f>Calculations!AC9</f>
        <v>301445214603739.94</v>
      </c>
      <c r="U7" s="7">
        <f>Calculations!AD9</f>
        <v>293968927062252.06</v>
      </c>
      <c r="V7" s="7">
        <f>Calculations!AE9</f>
        <v>287160992795272.38</v>
      </c>
      <c r="W7" s="7">
        <f>Calculations!AF9</f>
        <v>281931250384521.94</v>
      </c>
      <c r="X7" s="7">
        <f>Calculations!AG9</f>
        <v>277650374483930.97</v>
      </c>
      <c r="Y7" s="7">
        <f>Calculations!AH9</f>
        <v>273752460131142.25</v>
      </c>
      <c r="Z7" s="7">
        <f>Calculations!AI9</f>
        <v>270583067109204.22</v>
      </c>
      <c r="AA7" s="7">
        <f>Calculations!AJ9</f>
        <v>267769803934266.97</v>
      </c>
      <c r="AB7" s="7">
        <f>Calculations!AK9</f>
        <v>264589027766534.44</v>
      </c>
      <c r="AC7" s="7">
        <f>Calculations!AL9</f>
        <v>261341578887719.59</v>
      </c>
      <c r="AD7" s="7">
        <f>Calculations!AM9</f>
        <v>258148606492350</v>
      </c>
      <c r="AE7" s="7">
        <f>Calculations!AN9</f>
        <v>254813344774548.69</v>
      </c>
    </row>
    <row r="8" spans="1:33" x14ac:dyDescent="0.25">
      <c r="A8" s="1" t="s">
        <v>268</v>
      </c>
      <c r="B8" s="7">
        <f>Calculations!K10</f>
        <v>0</v>
      </c>
      <c r="C8" s="7">
        <f>Calculations!L10</f>
        <v>0</v>
      </c>
      <c r="D8" s="7">
        <f>Calculations!M10</f>
        <v>0</v>
      </c>
      <c r="E8" s="7">
        <f>Calculations!N10</f>
        <v>0</v>
      </c>
      <c r="F8" s="7">
        <f>Calculations!O10</f>
        <v>0</v>
      </c>
      <c r="G8" s="7">
        <f>Calculations!P10</f>
        <v>0</v>
      </c>
      <c r="H8" s="7">
        <f>Calculations!Q10</f>
        <v>0</v>
      </c>
      <c r="I8" s="7">
        <f>Calculations!R10</f>
        <v>0</v>
      </c>
      <c r="J8" s="7">
        <f>Calculations!S10</f>
        <v>0</v>
      </c>
      <c r="K8" s="7">
        <f>Calculations!T10</f>
        <v>0</v>
      </c>
      <c r="L8" s="7">
        <f>Calculations!U10</f>
        <v>0</v>
      </c>
      <c r="M8" s="7">
        <f>Calculations!V10</f>
        <v>0</v>
      </c>
      <c r="N8" s="7">
        <f>Calculations!W10</f>
        <v>0</v>
      </c>
      <c r="O8" s="7">
        <f>Calculations!X10</f>
        <v>0</v>
      </c>
      <c r="P8" s="7">
        <f>Calculations!Y10</f>
        <v>0</v>
      </c>
      <c r="Q8" s="7">
        <f>Calculations!Z10</f>
        <v>0</v>
      </c>
      <c r="R8" s="7">
        <f>Calculations!AA10</f>
        <v>0</v>
      </c>
      <c r="S8" s="7">
        <f>Calculations!AB10</f>
        <v>0</v>
      </c>
      <c r="T8" s="7">
        <f>Calculations!AC10</f>
        <v>0</v>
      </c>
      <c r="U8" s="7">
        <f>Calculations!AD10</f>
        <v>0</v>
      </c>
      <c r="V8" s="7">
        <f>Calculations!AE10</f>
        <v>0</v>
      </c>
      <c r="W8" s="7">
        <f>Calculations!AF10</f>
        <v>0</v>
      </c>
      <c r="X8" s="7">
        <f>Calculations!AG10</f>
        <v>0</v>
      </c>
      <c r="Y8" s="7">
        <f>Calculations!AH10</f>
        <v>0</v>
      </c>
      <c r="Z8" s="7">
        <f>Calculations!AI10</f>
        <v>0</v>
      </c>
      <c r="AA8" s="7">
        <f>Calculations!AJ10</f>
        <v>0</v>
      </c>
      <c r="AB8" s="7">
        <f>Calculations!AK10</f>
        <v>0</v>
      </c>
      <c r="AC8" s="7">
        <f>Calculations!AL10</f>
        <v>0</v>
      </c>
      <c r="AD8" s="7">
        <f>Calculations!AM10</f>
        <v>0</v>
      </c>
      <c r="AE8" s="7">
        <f>Calculations!AN10</f>
        <v>0</v>
      </c>
    </row>
    <row r="9" spans="1:33" x14ac:dyDescent="0.25">
      <c r="A9" s="1" t="s">
        <v>269</v>
      </c>
      <c r="B9" s="7">
        <f>Calculations!K11</f>
        <v>0</v>
      </c>
      <c r="C9" s="7">
        <f>Calculations!L11</f>
        <v>0</v>
      </c>
      <c r="D9" s="7">
        <f>Calculations!M11</f>
        <v>0</v>
      </c>
      <c r="E9" s="7">
        <f>Calculations!N11</f>
        <v>0</v>
      </c>
      <c r="F9" s="7">
        <f>Calculations!O11</f>
        <v>0</v>
      </c>
      <c r="G9" s="7">
        <f>Calculations!P11</f>
        <v>0</v>
      </c>
      <c r="H9" s="7">
        <f>Calculations!Q11</f>
        <v>0</v>
      </c>
      <c r="I9" s="7">
        <f>Calculations!R11</f>
        <v>0</v>
      </c>
      <c r="J9" s="7">
        <f>Calculations!S11</f>
        <v>0</v>
      </c>
      <c r="K9" s="7">
        <f>Calculations!T11</f>
        <v>0</v>
      </c>
      <c r="L9" s="7">
        <f>Calculations!U11</f>
        <v>0</v>
      </c>
      <c r="M9" s="7">
        <f>Calculations!V11</f>
        <v>0</v>
      </c>
      <c r="N9" s="7">
        <f>Calculations!W11</f>
        <v>0</v>
      </c>
      <c r="O9" s="7">
        <f>Calculations!X11</f>
        <v>0</v>
      </c>
      <c r="P9" s="7">
        <f>Calculations!Y11</f>
        <v>0</v>
      </c>
      <c r="Q9" s="7">
        <f>Calculations!Z11</f>
        <v>0</v>
      </c>
      <c r="R9" s="7">
        <f>Calculations!AA11</f>
        <v>0</v>
      </c>
      <c r="S9" s="7">
        <f>Calculations!AB11</f>
        <v>0</v>
      </c>
      <c r="T9" s="7">
        <f>Calculations!AC11</f>
        <v>0</v>
      </c>
      <c r="U9" s="7">
        <f>Calculations!AD11</f>
        <v>0</v>
      </c>
      <c r="V9" s="7">
        <f>Calculations!AE11</f>
        <v>0</v>
      </c>
      <c r="W9" s="7">
        <f>Calculations!AF11</f>
        <v>0</v>
      </c>
      <c r="X9" s="7">
        <f>Calculations!AG11</f>
        <v>0</v>
      </c>
      <c r="Y9" s="7">
        <f>Calculations!AH11</f>
        <v>0</v>
      </c>
      <c r="Z9" s="7">
        <f>Calculations!AI11</f>
        <v>0</v>
      </c>
      <c r="AA9" s="7">
        <f>Calculations!AJ11</f>
        <v>0</v>
      </c>
      <c r="AB9" s="7">
        <f>Calculations!AK11</f>
        <v>0</v>
      </c>
      <c r="AC9" s="7">
        <f>Calculations!AL11</f>
        <v>0</v>
      </c>
      <c r="AD9" s="7">
        <f>Calculations!AM11</f>
        <v>0</v>
      </c>
      <c r="AE9" s="7">
        <f>Calculations!AN11</f>
        <v>0</v>
      </c>
    </row>
    <row r="10" spans="1:33" x14ac:dyDescent="0.25">
      <c r="A10" s="1" t="s">
        <v>270</v>
      </c>
      <c r="B10" s="7">
        <f>Calculations!K12</f>
        <v>264419093661458.72</v>
      </c>
      <c r="C10" s="7">
        <f>Calculations!L12</f>
        <v>276767367603011.41</v>
      </c>
      <c r="D10" s="7">
        <f>Calculations!M12</f>
        <v>267479533716506.06</v>
      </c>
      <c r="E10" s="7">
        <f>Calculations!N12</f>
        <v>240671412288512.91</v>
      </c>
      <c r="F10" s="7">
        <f>Calculations!O12</f>
        <v>235793734315550.84</v>
      </c>
      <c r="G10" s="7">
        <f>Calculations!P12</f>
        <v>231890941471707.28</v>
      </c>
      <c r="H10" s="7">
        <f>Calculations!Q12</f>
        <v>228589829191289.56</v>
      </c>
      <c r="I10" s="7">
        <f>Calculations!R12</f>
        <v>225430193151461.19</v>
      </c>
      <c r="J10" s="7">
        <f>Calculations!S12</f>
        <v>222304706549016.41</v>
      </c>
      <c r="K10" s="7">
        <f>Calculations!T12</f>
        <v>219228004857119.69</v>
      </c>
      <c r="L10" s="7">
        <f>Calculations!U12</f>
        <v>216202527321298.47</v>
      </c>
      <c r="M10" s="7">
        <f>Calculations!V12</f>
        <v>213177862867319.66</v>
      </c>
      <c r="N10" s="7">
        <f>Calculations!W12</f>
        <v>210405253784505.75</v>
      </c>
      <c r="O10" s="7">
        <f>Calculations!X12</f>
        <v>207623700801424.75</v>
      </c>
      <c r="P10" s="7">
        <f>Calculations!Y12</f>
        <v>205018586578159.13</v>
      </c>
      <c r="Q10" s="7">
        <f>Calculations!Z12</f>
        <v>202572023314174.69</v>
      </c>
      <c r="R10" s="7">
        <f>Calculations!AA12</f>
        <v>200240917671820.59</v>
      </c>
      <c r="S10" s="7">
        <f>Calculations!AB12</f>
        <v>198029335060309.22</v>
      </c>
      <c r="T10" s="7">
        <f>Calculations!AC12</f>
        <v>195927518497530.97</v>
      </c>
      <c r="U10" s="7">
        <f>Calculations!AD12</f>
        <v>194059869505383.28</v>
      </c>
      <c r="V10" s="7">
        <f>Calculations!AE12</f>
        <v>192371911600420.94</v>
      </c>
      <c r="W10" s="7">
        <f>Calculations!AF12</f>
        <v>190689645268355.84</v>
      </c>
      <c r="X10" s="7">
        <f>Calculations!AG12</f>
        <v>189026892900509.97</v>
      </c>
      <c r="Y10" s="7">
        <f>Calculations!AH12</f>
        <v>187364953614506.59</v>
      </c>
      <c r="Z10" s="7">
        <f>Calculations!AI12</f>
        <v>185720902129037.47</v>
      </c>
      <c r="AA10" s="7">
        <f>Calculations!AJ12</f>
        <v>184080102970938.22</v>
      </c>
      <c r="AB10" s="7">
        <f>Calculations!AK12</f>
        <v>182474266332065.09</v>
      </c>
      <c r="AC10" s="7">
        <f>Calculations!AL12</f>
        <v>180883878248198.78</v>
      </c>
      <c r="AD10" s="7">
        <f>Calculations!AM12</f>
        <v>179308938719339.44</v>
      </c>
      <c r="AE10" s="7">
        <f>Calculations!AN12</f>
        <v>177768148627863.66</v>
      </c>
    </row>
    <row r="11" spans="1:33" x14ac:dyDescent="0.25">
      <c r="A11" s="1" t="s">
        <v>271</v>
      </c>
      <c r="B11" s="7">
        <f>Calculations!K13</f>
        <v>0</v>
      </c>
      <c r="C11" s="7">
        <f>Calculations!L13</f>
        <v>0</v>
      </c>
      <c r="D11" s="7">
        <f>Calculations!M13</f>
        <v>0</v>
      </c>
      <c r="E11" s="7">
        <f>Calculations!N13</f>
        <v>0</v>
      </c>
      <c r="F11" s="7">
        <f>Calculations!O13</f>
        <v>0</v>
      </c>
      <c r="G11" s="7">
        <f>Calculations!P13</f>
        <v>0</v>
      </c>
      <c r="H11" s="7">
        <f>Calculations!Q13</f>
        <v>0</v>
      </c>
      <c r="I11" s="7">
        <f>Calculations!R13</f>
        <v>0</v>
      </c>
      <c r="J11" s="7">
        <f>Calculations!S13</f>
        <v>0</v>
      </c>
      <c r="K11" s="7">
        <f>Calculations!T13</f>
        <v>0</v>
      </c>
      <c r="L11" s="7">
        <f>Calculations!U13</f>
        <v>0</v>
      </c>
      <c r="M11" s="7">
        <f>Calculations!V13</f>
        <v>0</v>
      </c>
      <c r="N11" s="7">
        <f>Calculations!W13</f>
        <v>0</v>
      </c>
      <c r="O11" s="7">
        <f>Calculations!X13</f>
        <v>0</v>
      </c>
      <c r="P11" s="7">
        <f>Calculations!Y13</f>
        <v>0</v>
      </c>
      <c r="Q11" s="7">
        <f>Calculations!Z13</f>
        <v>0</v>
      </c>
      <c r="R11" s="7">
        <f>Calculations!AA13</f>
        <v>0</v>
      </c>
      <c r="S11" s="7">
        <f>Calculations!AB13</f>
        <v>0</v>
      </c>
      <c r="T11" s="7">
        <f>Calculations!AC13</f>
        <v>0</v>
      </c>
      <c r="U11" s="7">
        <f>Calculations!AD13</f>
        <v>0</v>
      </c>
      <c r="V11" s="7">
        <f>Calculations!AE13</f>
        <v>0</v>
      </c>
      <c r="W11" s="7">
        <f>Calculations!AF13</f>
        <v>0</v>
      </c>
      <c r="X11" s="7">
        <f>Calculations!AG13</f>
        <v>0</v>
      </c>
      <c r="Y11" s="7">
        <f>Calculations!AH13</f>
        <v>0</v>
      </c>
      <c r="Z11" s="7">
        <f>Calculations!AI13</f>
        <v>0</v>
      </c>
      <c r="AA11" s="7">
        <f>Calculations!AJ13</f>
        <v>0</v>
      </c>
      <c r="AB11" s="7">
        <f>Calculations!AK13</f>
        <v>0</v>
      </c>
      <c r="AC11" s="7">
        <f>Calculations!AL13</f>
        <v>0</v>
      </c>
      <c r="AD11" s="7">
        <f>Calculations!AM13</f>
        <v>0</v>
      </c>
      <c r="AE11" s="7">
        <f>Calculations!AN13</f>
        <v>0</v>
      </c>
    </row>
    <row r="27" spans="2:5" x14ac:dyDescent="0.25">
      <c r="B27" s="16"/>
      <c r="C27" s="16"/>
      <c r="D27" s="16"/>
      <c r="E27" s="16"/>
    </row>
    <row r="28" spans="2:5" x14ac:dyDescent="0.25">
      <c r="B28" s="16"/>
      <c r="C28" s="16"/>
      <c r="D28" s="16"/>
      <c r="E28" s="16"/>
    </row>
    <row r="29" spans="2:5" x14ac:dyDescent="0.25">
      <c r="B29" s="16"/>
      <c r="C29" s="16"/>
      <c r="D29" s="16"/>
      <c r="E29" s="16"/>
    </row>
    <row r="30" spans="2:5" x14ac:dyDescent="0.25">
      <c r="B30" s="16"/>
      <c r="C30" s="16"/>
      <c r="D30" s="16"/>
      <c r="E30" s="16"/>
    </row>
    <row r="31" spans="2:5" x14ac:dyDescent="0.25">
      <c r="B31" s="16"/>
      <c r="C31" s="16"/>
      <c r="D31" s="16"/>
      <c r="E31" s="16"/>
    </row>
    <row r="32" spans="2:5" x14ac:dyDescent="0.25">
      <c r="B32" s="16"/>
      <c r="C32" s="16"/>
      <c r="D32" s="16"/>
      <c r="E32" s="16"/>
    </row>
    <row r="33" spans="2:5" x14ac:dyDescent="0.25">
      <c r="B33" s="16"/>
      <c r="C33" s="16"/>
      <c r="D33" s="16"/>
      <c r="E33" s="16"/>
    </row>
    <row r="34" spans="2:5" x14ac:dyDescent="0.25">
      <c r="B34" s="16"/>
      <c r="C34" s="16"/>
      <c r="D34" s="16"/>
      <c r="E34" s="16"/>
    </row>
    <row r="35" spans="2:5" x14ac:dyDescent="0.25">
      <c r="B35" s="16"/>
      <c r="C35" s="16"/>
      <c r="D35" s="16"/>
      <c r="E35" s="16"/>
    </row>
    <row r="36" spans="2:5" x14ac:dyDescent="0.25">
      <c r="B36" s="16"/>
      <c r="C36" s="16"/>
      <c r="D36" s="16"/>
      <c r="E36" s="16"/>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11"/>
  <sheetViews>
    <sheetView zoomScale="120" zoomScaleNormal="120" workbookViewId="0">
      <selection activeCell="J28" sqref="J28"/>
    </sheetView>
  </sheetViews>
  <sheetFormatPr defaultRowHeight="15" x14ac:dyDescent="0.25"/>
  <cols>
    <col min="1" max="1" width="29.85546875" customWidth="1"/>
    <col min="2" max="31" width="11.8554687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Calculations!K17</f>
        <v>718494405569497.25</v>
      </c>
      <c r="C2" s="7">
        <f>Calculations!L17</f>
        <v>766451598801910.38</v>
      </c>
      <c r="D2" s="7">
        <f>Calculations!M17</f>
        <v>668971216708491.75</v>
      </c>
      <c r="E2" s="7">
        <f>Calculations!N17</f>
        <v>782760394398121.88</v>
      </c>
      <c r="F2" s="7">
        <f>Calculations!O17</f>
        <v>791943340726948.88</v>
      </c>
      <c r="G2" s="7">
        <f>Calculations!P17</f>
        <v>802613413745648.75</v>
      </c>
      <c r="H2" s="7">
        <f>Calculations!Q17</f>
        <v>816438244313122.38</v>
      </c>
      <c r="I2" s="7">
        <f>Calculations!R17</f>
        <v>830693195175261.13</v>
      </c>
      <c r="J2" s="7">
        <f>Calculations!S17</f>
        <v>843586233951266.88</v>
      </c>
      <c r="K2" s="7">
        <f>Calculations!T17</f>
        <v>855840190399093.38</v>
      </c>
      <c r="L2" s="7">
        <f>Calculations!U17</f>
        <v>868146184084837.63</v>
      </c>
      <c r="M2" s="7">
        <f>Calculations!V17</f>
        <v>880924578321055.38</v>
      </c>
      <c r="N2" s="7">
        <f>Calculations!W17</f>
        <v>893908682263417.63</v>
      </c>
      <c r="O2" s="7">
        <f>Calculations!X17</f>
        <v>907135897676677.63</v>
      </c>
      <c r="P2" s="7">
        <f>Calculations!Y17</f>
        <v>921732342912652.88</v>
      </c>
      <c r="Q2" s="7">
        <f>Calculations!Z17</f>
        <v>937402056180684.88</v>
      </c>
      <c r="R2" s="7">
        <f>Calculations!AA17</f>
        <v>953021358374483.88</v>
      </c>
      <c r="S2" s="7">
        <f>Calculations!AB17</f>
        <v>967664962357322.13</v>
      </c>
      <c r="T2" s="7">
        <f>Calculations!AC17</f>
        <v>981697128794624.63</v>
      </c>
      <c r="U2" s="7">
        <f>Calculations!AD17</f>
        <v>996026883186270.63</v>
      </c>
      <c r="V2" s="7">
        <f>Calculations!AE17</f>
        <v>1011429905609973.1</v>
      </c>
      <c r="W2" s="7">
        <f>Calculations!AF17</f>
        <v>1028216793329555.4</v>
      </c>
      <c r="X2" s="7">
        <f>Calculations!AG17</f>
        <v>1046065565935400.4</v>
      </c>
      <c r="Y2" s="7">
        <f>Calculations!AH17</f>
        <v>1064255832915081.3</v>
      </c>
      <c r="Z2" s="7">
        <f>Calculations!AI17</f>
        <v>1083204705253784.4</v>
      </c>
      <c r="AA2" s="7">
        <f>Calculations!AJ17</f>
        <v>1102471492592892.5</v>
      </c>
      <c r="AB2" s="7">
        <f>Calculations!AK17</f>
        <v>1121643149356431.6</v>
      </c>
      <c r="AC2" s="7">
        <f>Calculations!AL17</f>
        <v>1141324608435197.8</v>
      </c>
      <c r="AD2" s="7">
        <f>Calculations!AM17</f>
        <v>1160949964866834</v>
      </c>
      <c r="AE2" s="7">
        <f>Calculations!AN17</f>
        <v>1180079341374565</v>
      </c>
    </row>
    <row r="3" spans="1:33" x14ac:dyDescent="0.25">
      <c r="A3" s="1" t="s">
        <v>77</v>
      </c>
      <c r="B3" s="7">
        <f>Calculations!K18</f>
        <v>0</v>
      </c>
      <c r="C3" s="7">
        <f>Calculations!L18</f>
        <v>0</v>
      </c>
      <c r="D3" s="7">
        <f>Calculations!M18</f>
        <v>0</v>
      </c>
      <c r="E3" s="7">
        <f>Calculations!N18</f>
        <v>0</v>
      </c>
      <c r="F3" s="7">
        <f>Calculations!O18</f>
        <v>0</v>
      </c>
      <c r="G3" s="7">
        <f>Calculations!P18</f>
        <v>0</v>
      </c>
      <c r="H3" s="7">
        <f>Calculations!Q18</f>
        <v>0</v>
      </c>
      <c r="I3" s="7">
        <f>Calculations!R18</f>
        <v>0</v>
      </c>
      <c r="J3" s="7">
        <f>Calculations!S18</f>
        <v>0</v>
      </c>
      <c r="K3" s="7">
        <f>Calculations!T18</f>
        <v>0</v>
      </c>
      <c r="L3" s="7">
        <f>Calculations!U18</f>
        <v>0</v>
      </c>
      <c r="M3" s="7">
        <f>Calculations!V18</f>
        <v>0</v>
      </c>
      <c r="N3" s="7">
        <f>Calculations!W18</f>
        <v>0</v>
      </c>
      <c r="O3" s="7">
        <f>Calculations!X18</f>
        <v>0</v>
      </c>
      <c r="P3" s="7">
        <f>Calculations!Y18</f>
        <v>0</v>
      </c>
      <c r="Q3" s="7">
        <f>Calculations!Z18</f>
        <v>0</v>
      </c>
      <c r="R3" s="7">
        <f>Calculations!AA18</f>
        <v>0</v>
      </c>
      <c r="S3" s="7">
        <f>Calculations!AB18</f>
        <v>0</v>
      </c>
      <c r="T3" s="7">
        <f>Calculations!AC18</f>
        <v>0</v>
      </c>
      <c r="U3" s="7">
        <f>Calculations!AD18</f>
        <v>0</v>
      </c>
      <c r="V3" s="7">
        <f>Calculations!AE18</f>
        <v>0</v>
      </c>
      <c r="W3" s="7">
        <f>Calculations!AF18</f>
        <v>0</v>
      </c>
      <c r="X3" s="7">
        <f>Calculations!AG18</f>
        <v>0</v>
      </c>
      <c r="Y3" s="7">
        <f>Calculations!AH18</f>
        <v>0</v>
      </c>
      <c r="Z3" s="7">
        <f>Calculations!AI18</f>
        <v>0</v>
      </c>
      <c r="AA3" s="7">
        <f>Calculations!AJ18</f>
        <v>0</v>
      </c>
      <c r="AB3" s="7">
        <f>Calculations!AK18</f>
        <v>0</v>
      </c>
      <c r="AC3" s="7">
        <f>Calculations!AL18</f>
        <v>0</v>
      </c>
      <c r="AD3" s="7">
        <f>Calculations!AM18</f>
        <v>0</v>
      </c>
      <c r="AE3" s="7">
        <f>Calculations!AN18</f>
        <v>0</v>
      </c>
    </row>
    <row r="4" spans="1:33" x14ac:dyDescent="0.25">
      <c r="A4" s="1" t="s">
        <v>78</v>
      </c>
      <c r="B4" s="7">
        <f>Calculations!K19</f>
        <v>45572424188456.242</v>
      </c>
      <c r="C4" s="7">
        <f>Calculations!L19</f>
        <v>47880763539221.242</v>
      </c>
      <c r="D4" s="7">
        <f>Calculations!M19</f>
        <v>40927287622439.891</v>
      </c>
      <c r="E4" s="7">
        <f>Calculations!N19</f>
        <v>47857184165789.688</v>
      </c>
      <c r="F4" s="7">
        <f>Calculations!O19</f>
        <v>47891333603173.32</v>
      </c>
      <c r="G4" s="7">
        <f>Calculations!P19</f>
        <v>47939305431878.891</v>
      </c>
      <c r="H4" s="7">
        <f>Calculations!Q19</f>
        <v>47985651096899.531</v>
      </c>
      <c r="I4" s="7">
        <f>Calculations!R19</f>
        <v>47975894114789.922</v>
      </c>
      <c r="J4" s="7">
        <f>Calculations!S19</f>
        <v>47906782158180.195</v>
      </c>
      <c r="K4" s="7">
        <f>Calculations!T19</f>
        <v>47797829191289.563</v>
      </c>
      <c r="L4" s="7">
        <f>Calculations!U19</f>
        <v>47630334331741.273</v>
      </c>
      <c r="M4" s="7">
        <f>Calculations!V19</f>
        <v>47431942362179.219</v>
      </c>
      <c r="N4" s="7">
        <f>Calculations!W19</f>
        <v>47213223346555.492</v>
      </c>
      <c r="O4" s="7">
        <f>Calculations!X19</f>
        <v>47031093013842.781</v>
      </c>
      <c r="P4" s="7">
        <f>Calculations!Y19</f>
        <v>46931897029061.766</v>
      </c>
      <c r="Q4" s="7">
        <f>Calculations!Z19</f>
        <v>46940840929328.906</v>
      </c>
      <c r="R4" s="7">
        <f>Calculations!AA19</f>
        <v>47064429369383.953</v>
      </c>
      <c r="S4" s="7">
        <f>Calculations!AB19</f>
        <v>47217288755767.828</v>
      </c>
      <c r="T4" s="7">
        <f>Calculations!AC19</f>
        <v>47383157451631.18</v>
      </c>
      <c r="U4" s="7">
        <f>Calculations!AD19</f>
        <v>47555530802234.273</v>
      </c>
      <c r="V4" s="7">
        <f>Calculations!AE19</f>
        <v>47718147170727.75</v>
      </c>
      <c r="W4" s="7">
        <f>Calculations!AF19</f>
        <v>47892146685015.781</v>
      </c>
      <c r="X4" s="7">
        <f>Calculations!AG19</f>
        <v>48071837772201.078</v>
      </c>
      <c r="Y4" s="7">
        <f>Calculations!AH19</f>
        <v>48254781186756.242</v>
      </c>
      <c r="Z4" s="7">
        <f>Calculations!AI19</f>
        <v>48432846110256.617</v>
      </c>
      <c r="AA4" s="7">
        <f>Calculations!AJ19</f>
        <v>48625546506921.391</v>
      </c>
      <c r="AB4" s="7">
        <f>Calculations!AK19</f>
        <v>48797919857524.484</v>
      </c>
      <c r="AC4" s="7">
        <f>Calculations!AL19</f>
        <v>48991433336031.734</v>
      </c>
      <c r="AD4" s="7">
        <f>Calculations!AM19</f>
        <v>49178442159799.242</v>
      </c>
      <c r="AE4" s="7">
        <f>Calculations!AN19</f>
        <v>49354880919614.664</v>
      </c>
    </row>
    <row r="5" spans="1:33" x14ac:dyDescent="0.25">
      <c r="A5" s="1" t="s">
        <v>79</v>
      </c>
      <c r="B5" s="7">
        <f>Calculations!K20</f>
        <v>0</v>
      </c>
      <c r="C5" s="7">
        <f>Calculations!L20</f>
        <v>0</v>
      </c>
      <c r="D5" s="7">
        <f>Calculations!M20</f>
        <v>0</v>
      </c>
      <c r="E5" s="7">
        <f>Calculations!N20</f>
        <v>0</v>
      </c>
      <c r="F5" s="7">
        <f>Calculations!O20</f>
        <v>0</v>
      </c>
      <c r="G5" s="7">
        <f>Calculations!P20</f>
        <v>0</v>
      </c>
      <c r="H5" s="7">
        <f>Calculations!Q20</f>
        <v>0</v>
      </c>
      <c r="I5" s="7">
        <f>Calculations!R20</f>
        <v>0</v>
      </c>
      <c r="J5" s="7">
        <f>Calculations!S20</f>
        <v>0</v>
      </c>
      <c r="K5" s="7">
        <f>Calculations!T20</f>
        <v>0</v>
      </c>
      <c r="L5" s="7">
        <f>Calculations!U20</f>
        <v>0</v>
      </c>
      <c r="M5" s="7">
        <f>Calculations!V20</f>
        <v>0</v>
      </c>
      <c r="N5" s="7">
        <f>Calculations!W20</f>
        <v>0</v>
      </c>
      <c r="O5" s="7">
        <f>Calculations!X20</f>
        <v>0</v>
      </c>
      <c r="P5" s="7">
        <f>Calculations!Y20</f>
        <v>0</v>
      </c>
      <c r="Q5" s="7">
        <f>Calculations!Z20</f>
        <v>0</v>
      </c>
      <c r="R5" s="7">
        <f>Calculations!AA20</f>
        <v>0</v>
      </c>
      <c r="S5" s="7">
        <f>Calculations!AB20</f>
        <v>0</v>
      </c>
      <c r="T5" s="7">
        <f>Calculations!AC20</f>
        <v>0</v>
      </c>
      <c r="U5" s="7">
        <f>Calculations!AD20</f>
        <v>0</v>
      </c>
      <c r="V5" s="7">
        <f>Calculations!AE20</f>
        <v>0</v>
      </c>
      <c r="W5" s="7">
        <f>Calculations!AF20</f>
        <v>0</v>
      </c>
      <c r="X5" s="7">
        <f>Calculations!AG20</f>
        <v>0</v>
      </c>
      <c r="Y5" s="7">
        <f>Calculations!AH20</f>
        <v>0</v>
      </c>
      <c r="Z5" s="7">
        <f>Calculations!AI20</f>
        <v>0</v>
      </c>
      <c r="AA5" s="7">
        <f>Calculations!AJ20</f>
        <v>0</v>
      </c>
      <c r="AB5" s="7">
        <f>Calculations!AK20</f>
        <v>0</v>
      </c>
      <c r="AC5" s="7">
        <f>Calculations!AL20</f>
        <v>0</v>
      </c>
      <c r="AD5" s="7">
        <f>Calculations!AM20</f>
        <v>0</v>
      </c>
      <c r="AE5" s="7">
        <f>Calculations!AN20</f>
        <v>0</v>
      </c>
    </row>
    <row r="6" spans="1:33" x14ac:dyDescent="0.25">
      <c r="A6" s="1" t="s">
        <v>81</v>
      </c>
      <c r="B6" s="7">
        <f>Calculations!K21</f>
        <v>0</v>
      </c>
      <c r="C6" s="7">
        <f>Calculations!L21</f>
        <v>0</v>
      </c>
      <c r="D6" s="7">
        <f>Calculations!M21</f>
        <v>0</v>
      </c>
      <c r="E6" s="7">
        <f>Calculations!N21</f>
        <v>0</v>
      </c>
      <c r="F6" s="7">
        <f>Calculations!O21</f>
        <v>0</v>
      </c>
      <c r="G6" s="7">
        <f>Calculations!P21</f>
        <v>0</v>
      </c>
      <c r="H6" s="7">
        <f>Calculations!Q21</f>
        <v>0</v>
      </c>
      <c r="I6" s="7">
        <f>Calculations!R21</f>
        <v>0</v>
      </c>
      <c r="J6" s="7">
        <f>Calculations!S21</f>
        <v>0</v>
      </c>
      <c r="K6" s="7">
        <f>Calculations!T21</f>
        <v>0</v>
      </c>
      <c r="L6" s="7">
        <f>Calculations!U21</f>
        <v>0</v>
      </c>
      <c r="M6" s="7">
        <f>Calculations!V21</f>
        <v>0</v>
      </c>
      <c r="N6" s="7">
        <f>Calculations!W21</f>
        <v>0</v>
      </c>
      <c r="O6" s="7">
        <f>Calculations!X21</f>
        <v>0</v>
      </c>
      <c r="P6" s="7">
        <f>Calculations!Y21</f>
        <v>0</v>
      </c>
      <c r="Q6" s="7">
        <f>Calculations!Z21</f>
        <v>0</v>
      </c>
      <c r="R6" s="7">
        <f>Calculations!AA21</f>
        <v>0</v>
      </c>
      <c r="S6" s="7">
        <f>Calculations!AB21</f>
        <v>0</v>
      </c>
      <c r="T6" s="7">
        <f>Calculations!AC21</f>
        <v>0</v>
      </c>
      <c r="U6" s="7">
        <f>Calculations!AD21</f>
        <v>0</v>
      </c>
      <c r="V6" s="7">
        <f>Calculations!AE21</f>
        <v>0</v>
      </c>
      <c r="W6" s="7">
        <f>Calculations!AF21</f>
        <v>0</v>
      </c>
      <c r="X6" s="7">
        <f>Calculations!AG21</f>
        <v>0</v>
      </c>
      <c r="Y6" s="7">
        <f>Calculations!AH21</f>
        <v>0</v>
      </c>
      <c r="Z6" s="7">
        <f>Calculations!AI21</f>
        <v>0</v>
      </c>
      <c r="AA6" s="7">
        <f>Calculations!AJ21</f>
        <v>0</v>
      </c>
      <c r="AB6" s="7">
        <f>Calculations!AK21</f>
        <v>0</v>
      </c>
      <c r="AC6" s="7">
        <f>Calculations!AL21</f>
        <v>0</v>
      </c>
      <c r="AD6" s="7">
        <f>Calculations!AM21</f>
        <v>0</v>
      </c>
      <c r="AE6" s="7">
        <f>Calculations!AN21</f>
        <v>0</v>
      </c>
    </row>
    <row r="7" spans="1:33" x14ac:dyDescent="0.25">
      <c r="A7" s="1" t="s">
        <v>160</v>
      </c>
      <c r="B7" s="7">
        <f>Calculations!K22</f>
        <v>0</v>
      </c>
      <c r="C7" s="7">
        <f>Calculations!L22</f>
        <v>0</v>
      </c>
      <c r="D7" s="7">
        <f>Calculations!M22</f>
        <v>0</v>
      </c>
      <c r="E7" s="7">
        <f>Calculations!N22</f>
        <v>0</v>
      </c>
      <c r="F7" s="7">
        <f>Calculations!O22</f>
        <v>0</v>
      </c>
      <c r="G7" s="7">
        <f>Calculations!P22</f>
        <v>0</v>
      </c>
      <c r="H7" s="7">
        <f>Calculations!Q22</f>
        <v>0</v>
      </c>
      <c r="I7" s="7">
        <f>Calculations!R22</f>
        <v>0</v>
      </c>
      <c r="J7" s="7">
        <f>Calculations!S22</f>
        <v>0</v>
      </c>
      <c r="K7" s="7">
        <f>Calculations!T22</f>
        <v>0</v>
      </c>
      <c r="L7" s="7">
        <f>Calculations!U22</f>
        <v>0</v>
      </c>
      <c r="M7" s="7">
        <f>Calculations!V22</f>
        <v>0</v>
      </c>
      <c r="N7" s="7">
        <f>Calculations!W22</f>
        <v>0</v>
      </c>
      <c r="O7" s="7">
        <f>Calculations!X22</f>
        <v>0</v>
      </c>
      <c r="P7" s="7">
        <f>Calculations!Y22</f>
        <v>0</v>
      </c>
      <c r="Q7" s="7">
        <f>Calculations!Z22</f>
        <v>0</v>
      </c>
      <c r="R7" s="7">
        <f>Calculations!AA22</f>
        <v>0</v>
      </c>
      <c r="S7" s="7">
        <f>Calculations!AB22</f>
        <v>0</v>
      </c>
      <c r="T7" s="7">
        <f>Calculations!AC22</f>
        <v>0</v>
      </c>
      <c r="U7" s="7">
        <f>Calculations!AD22</f>
        <v>0</v>
      </c>
      <c r="V7" s="7">
        <f>Calculations!AE22</f>
        <v>0</v>
      </c>
      <c r="W7" s="7">
        <f>Calculations!AF22</f>
        <v>0</v>
      </c>
      <c r="X7" s="7">
        <f>Calculations!AG22</f>
        <v>0</v>
      </c>
      <c r="Y7" s="7">
        <f>Calculations!AH22</f>
        <v>0</v>
      </c>
      <c r="Z7" s="7">
        <f>Calculations!AI22</f>
        <v>0</v>
      </c>
      <c r="AA7" s="7">
        <f>Calculations!AJ22</f>
        <v>0</v>
      </c>
      <c r="AB7" s="7">
        <f>Calculations!AK22</f>
        <v>0</v>
      </c>
      <c r="AC7" s="7">
        <f>Calculations!AL22</f>
        <v>0</v>
      </c>
      <c r="AD7" s="7">
        <f>Calculations!AM22</f>
        <v>0</v>
      </c>
      <c r="AE7" s="7">
        <f>Calculations!AN22</f>
        <v>0</v>
      </c>
    </row>
    <row r="8" spans="1:33" x14ac:dyDescent="0.25">
      <c r="A8" s="1" t="s">
        <v>268</v>
      </c>
      <c r="B8" s="7">
        <f>Calculations!K23</f>
        <v>0</v>
      </c>
      <c r="C8" s="7">
        <f>Calculations!L23</f>
        <v>0</v>
      </c>
      <c r="D8" s="7">
        <f>Calculations!M23</f>
        <v>0</v>
      </c>
      <c r="E8" s="7">
        <f>Calculations!N23</f>
        <v>0</v>
      </c>
      <c r="F8" s="7">
        <f>Calculations!O23</f>
        <v>0</v>
      </c>
      <c r="G8" s="7">
        <f>Calculations!P23</f>
        <v>0</v>
      </c>
      <c r="H8" s="7">
        <f>Calculations!Q23</f>
        <v>0</v>
      </c>
      <c r="I8" s="7">
        <f>Calculations!R23</f>
        <v>0</v>
      </c>
      <c r="J8" s="7">
        <f>Calculations!S23</f>
        <v>0</v>
      </c>
      <c r="K8" s="7">
        <f>Calculations!T23</f>
        <v>0</v>
      </c>
      <c r="L8" s="7">
        <f>Calculations!U23</f>
        <v>0</v>
      </c>
      <c r="M8" s="7">
        <f>Calculations!V23</f>
        <v>0</v>
      </c>
      <c r="N8" s="7">
        <f>Calculations!W23</f>
        <v>0</v>
      </c>
      <c r="O8" s="7">
        <f>Calculations!X23</f>
        <v>0</v>
      </c>
      <c r="P8" s="7">
        <f>Calculations!Y23</f>
        <v>0</v>
      </c>
      <c r="Q8" s="7">
        <f>Calculations!Z23</f>
        <v>0</v>
      </c>
      <c r="R8" s="7">
        <f>Calculations!AA23</f>
        <v>0</v>
      </c>
      <c r="S8" s="7">
        <f>Calculations!AB23</f>
        <v>0</v>
      </c>
      <c r="T8" s="7">
        <f>Calculations!AC23</f>
        <v>0</v>
      </c>
      <c r="U8" s="7">
        <f>Calculations!AD23</f>
        <v>0</v>
      </c>
      <c r="V8" s="7">
        <f>Calculations!AE23</f>
        <v>0</v>
      </c>
      <c r="W8" s="7">
        <f>Calculations!AF23</f>
        <v>0</v>
      </c>
      <c r="X8" s="7">
        <f>Calculations!AG23</f>
        <v>0</v>
      </c>
      <c r="Y8" s="7">
        <f>Calculations!AH23</f>
        <v>0</v>
      </c>
      <c r="Z8" s="7">
        <f>Calculations!AI23</f>
        <v>0</v>
      </c>
      <c r="AA8" s="7">
        <f>Calculations!AJ23</f>
        <v>0</v>
      </c>
      <c r="AB8" s="7">
        <f>Calculations!AK23</f>
        <v>0</v>
      </c>
      <c r="AC8" s="7">
        <f>Calculations!AL23</f>
        <v>0</v>
      </c>
      <c r="AD8" s="7">
        <f>Calculations!AM23</f>
        <v>0</v>
      </c>
      <c r="AE8" s="7">
        <f>Calculations!AN23</f>
        <v>0</v>
      </c>
    </row>
    <row r="9" spans="1:33" x14ac:dyDescent="0.25">
      <c r="A9" s="1" t="s">
        <v>269</v>
      </c>
      <c r="B9" s="7">
        <f>Calculations!K24</f>
        <v>0</v>
      </c>
      <c r="C9" s="7">
        <f>Calculations!L24</f>
        <v>0</v>
      </c>
      <c r="D9" s="7">
        <f>Calculations!M24</f>
        <v>0</v>
      </c>
      <c r="E9" s="7">
        <f>Calculations!N24</f>
        <v>0</v>
      </c>
      <c r="F9" s="7">
        <f>Calculations!O24</f>
        <v>0</v>
      </c>
      <c r="G9" s="7">
        <f>Calculations!P24</f>
        <v>0</v>
      </c>
      <c r="H9" s="7">
        <f>Calculations!Q24</f>
        <v>0</v>
      </c>
      <c r="I9" s="7">
        <f>Calculations!R24</f>
        <v>0</v>
      </c>
      <c r="J9" s="7">
        <f>Calculations!S24</f>
        <v>0</v>
      </c>
      <c r="K9" s="7">
        <f>Calculations!T24</f>
        <v>0</v>
      </c>
      <c r="L9" s="7">
        <f>Calculations!U24</f>
        <v>0</v>
      </c>
      <c r="M9" s="7">
        <f>Calculations!V24</f>
        <v>0</v>
      </c>
      <c r="N9" s="7">
        <f>Calculations!W24</f>
        <v>0</v>
      </c>
      <c r="O9" s="7">
        <f>Calculations!X24</f>
        <v>0</v>
      </c>
      <c r="P9" s="7">
        <f>Calculations!Y24</f>
        <v>0</v>
      </c>
      <c r="Q9" s="7">
        <f>Calculations!Z24</f>
        <v>0</v>
      </c>
      <c r="R9" s="7">
        <f>Calculations!AA24</f>
        <v>0</v>
      </c>
      <c r="S9" s="7">
        <f>Calculations!AB24</f>
        <v>0</v>
      </c>
      <c r="T9" s="7">
        <f>Calculations!AC24</f>
        <v>0</v>
      </c>
      <c r="U9" s="7">
        <f>Calculations!AD24</f>
        <v>0</v>
      </c>
      <c r="V9" s="7">
        <f>Calculations!AE24</f>
        <v>0</v>
      </c>
      <c r="W9" s="7">
        <f>Calculations!AF24</f>
        <v>0</v>
      </c>
      <c r="X9" s="7">
        <f>Calculations!AG24</f>
        <v>0</v>
      </c>
      <c r="Y9" s="7">
        <f>Calculations!AH24</f>
        <v>0</v>
      </c>
      <c r="Z9" s="7">
        <f>Calculations!AI24</f>
        <v>0</v>
      </c>
      <c r="AA9" s="7">
        <f>Calculations!AJ24</f>
        <v>0</v>
      </c>
      <c r="AB9" s="7">
        <f>Calculations!AK24</f>
        <v>0</v>
      </c>
      <c r="AC9" s="7">
        <f>Calculations!AL24</f>
        <v>0</v>
      </c>
      <c r="AD9" s="7">
        <f>Calculations!AM24</f>
        <v>0</v>
      </c>
      <c r="AE9" s="7">
        <f>Calculations!AN24</f>
        <v>0</v>
      </c>
    </row>
    <row r="10" spans="1:33" x14ac:dyDescent="0.25">
      <c r="A10" s="1" t="s">
        <v>270</v>
      </c>
      <c r="B10" s="7">
        <f>Calculations!K25</f>
        <v>0</v>
      </c>
      <c r="C10" s="7">
        <f>Calculations!L25</f>
        <v>0</v>
      </c>
      <c r="D10" s="7">
        <f>Calculations!M25</f>
        <v>0</v>
      </c>
      <c r="E10" s="7">
        <f>Calculations!N25</f>
        <v>0</v>
      </c>
      <c r="F10" s="7">
        <f>Calculations!O25</f>
        <v>0</v>
      </c>
      <c r="G10" s="7">
        <f>Calculations!P25</f>
        <v>0</v>
      </c>
      <c r="H10" s="7">
        <f>Calculations!Q25</f>
        <v>0</v>
      </c>
      <c r="I10" s="7">
        <f>Calculations!R25</f>
        <v>0</v>
      </c>
      <c r="J10" s="7">
        <f>Calculations!S25</f>
        <v>0</v>
      </c>
      <c r="K10" s="7">
        <f>Calculations!T25</f>
        <v>0</v>
      </c>
      <c r="L10" s="7">
        <f>Calculations!U25</f>
        <v>0</v>
      </c>
      <c r="M10" s="7">
        <f>Calculations!V25</f>
        <v>0</v>
      </c>
      <c r="N10" s="7">
        <f>Calculations!W25</f>
        <v>0</v>
      </c>
      <c r="O10" s="7">
        <f>Calculations!X25</f>
        <v>0</v>
      </c>
      <c r="P10" s="7">
        <f>Calculations!Y25</f>
        <v>0</v>
      </c>
      <c r="Q10" s="7">
        <f>Calculations!Z25</f>
        <v>0</v>
      </c>
      <c r="R10" s="7">
        <f>Calculations!AA25</f>
        <v>0</v>
      </c>
      <c r="S10" s="7">
        <f>Calculations!AB25</f>
        <v>0</v>
      </c>
      <c r="T10" s="7">
        <f>Calculations!AC25</f>
        <v>0</v>
      </c>
      <c r="U10" s="7">
        <f>Calculations!AD25</f>
        <v>0</v>
      </c>
      <c r="V10" s="7">
        <f>Calculations!AE25</f>
        <v>0</v>
      </c>
      <c r="W10" s="7">
        <f>Calculations!AF25</f>
        <v>0</v>
      </c>
      <c r="X10" s="7">
        <f>Calculations!AG25</f>
        <v>0</v>
      </c>
      <c r="Y10" s="7">
        <f>Calculations!AH25</f>
        <v>0</v>
      </c>
      <c r="Z10" s="7">
        <f>Calculations!AI25</f>
        <v>0</v>
      </c>
      <c r="AA10" s="7">
        <f>Calculations!AJ25</f>
        <v>0</v>
      </c>
      <c r="AB10" s="7">
        <f>Calculations!AK25</f>
        <v>0</v>
      </c>
      <c r="AC10" s="7">
        <f>Calculations!AL25</f>
        <v>0</v>
      </c>
      <c r="AD10" s="7">
        <f>Calculations!AM25</f>
        <v>0</v>
      </c>
      <c r="AE10" s="7">
        <f>Calculations!AN25</f>
        <v>0</v>
      </c>
    </row>
    <row r="11" spans="1:33" x14ac:dyDescent="0.25">
      <c r="A11" s="1" t="s">
        <v>271</v>
      </c>
      <c r="B11" s="7">
        <f>Calculations!K26</f>
        <v>0</v>
      </c>
      <c r="C11" s="7">
        <f>Calculations!L26</f>
        <v>0</v>
      </c>
      <c r="D11" s="7">
        <f>Calculations!M26</f>
        <v>0</v>
      </c>
      <c r="E11" s="7">
        <f>Calculations!N26</f>
        <v>0</v>
      </c>
      <c r="F11" s="7">
        <f>Calculations!O26</f>
        <v>0</v>
      </c>
      <c r="G11" s="7">
        <f>Calculations!P26</f>
        <v>0</v>
      </c>
      <c r="H11" s="7">
        <f>Calculations!Q26</f>
        <v>0</v>
      </c>
      <c r="I11" s="7">
        <f>Calculations!R26</f>
        <v>0</v>
      </c>
      <c r="J11" s="7">
        <f>Calculations!S26</f>
        <v>0</v>
      </c>
      <c r="K11" s="7">
        <f>Calculations!T26</f>
        <v>0</v>
      </c>
      <c r="L11" s="7">
        <f>Calculations!U26</f>
        <v>0</v>
      </c>
      <c r="M11" s="7">
        <f>Calculations!V26</f>
        <v>0</v>
      </c>
      <c r="N11" s="7">
        <f>Calculations!W26</f>
        <v>0</v>
      </c>
      <c r="O11" s="7">
        <f>Calculations!X26</f>
        <v>0</v>
      </c>
      <c r="P11" s="7">
        <f>Calculations!Y26</f>
        <v>0</v>
      </c>
      <c r="Q11" s="7">
        <f>Calculations!Z26</f>
        <v>0</v>
      </c>
      <c r="R11" s="7">
        <f>Calculations!AA26</f>
        <v>0</v>
      </c>
      <c r="S11" s="7">
        <f>Calculations!AB26</f>
        <v>0</v>
      </c>
      <c r="T11" s="7">
        <f>Calculations!AC26</f>
        <v>0</v>
      </c>
      <c r="U11" s="7">
        <f>Calculations!AD26</f>
        <v>0</v>
      </c>
      <c r="V11" s="7">
        <f>Calculations!AE26</f>
        <v>0</v>
      </c>
      <c r="W11" s="7">
        <f>Calculations!AF26</f>
        <v>0</v>
      </c>
      <c r="X11" s="7">
        <f>Calculations!AG26</f>
        <v>0</v>
      </c>
      <c r="Y11" s="7">
        <f>Calculations!AH26</f>
        <v>0</v>
      </c>
      <c r="Z11" s="7">
        <f>Calculations!AI26</f>
        <v>0</v>
      </c>
      <c r="AA11" s="7">
        <f>Calculations!AJ26</f>
        <v>0</v>
      </c>
      <c r="AB11" s="7">
        <f>Calculations!AK26</f>
        <v>0</v>
      </c>
      <c r="AC11" s="7">
        <f>Calculations!AL26</f>
        <v>0</v>
      </c>
      <c r="AD11" s="7">
        <f>Calculations!AM26</f>
        <v>0</v>
      </c>
      <c r="AE11" s="7">
        <f>Calculations!AN26</f>
        <v>0</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G11"/>
  <sheetViews>
    <sheetView zoomScale="110" zoomScaleNormal="110" workbookViewId="0">
      <selection activeCell="B1" sqref="B1:C1048576"/>
    </sheetView>
  </sheetViews>
  <sheetFormatPr defaultRowHeight="15" x14ac:dyDescent="0.25"/>
  <cols>
    <col min="1" max="1" width="29.85546875" customWidth="1"/>
    <col min="2" max="31" width="10.5703125" bestFit="1"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Calculations!K30</f>
        <v>164624680644377.88</v>
      </c>
      <c r="C2" s="7">
        <f>Calculations!L30</f>
        <v>186369741439326.47</v>
      </c>
      <c r="D2" s="7">
        <f>Calculations!M30</f>
        <v>173300263903505.19</v>
      </c>
      <c r="E2" s="7">
        <f>Calculations!N30</f>
        <v>167175318384198.16</v>
      </c>
      <c r="F2" s="7">
        <f>Calculations!O30</f>
        <v>164385634582692.44</v>
      </c>
      <c r="G2" s="7">
        <f>Calculations!P30</f>
        <v>163453842791224.78</v>
      </c>
      <c r="H2" s="7">
        <f>Calculations!Q30</f>
        <v>163940065733020.31</v>
      </c>
      <c r="I2" s="7">
        <f>Calculations!R30</f>
        <v>165181641706468.06</v>
      </c>
      <c r="J2" s="7">
        <f>Calculations!S30</f>
        <v>166380124342265.03</v>
      </c>
      <c r="K2" s="7">
        <f>Calculations!T30</f>
        <v>165830481016757.03</v>
      </c>
      <c r="L2" s="7">
        <f>Calculations!U30</f>
        <v>165423127013680.88</v>
      </c>
      <c r="M2" s="7">
        <f>Calculations!V30</f>
        <v>165204407998057.13</v>
      </c>
      <c r="N2" s="7">
        <f>Calculations!W30</f>
        <v>165032034647454.06</v>
      </c>
      <c r="O2" s="7">
        <f>Calculations!X30</f>
        <v>165097081194851.44</v>
      </c>
      <c r="P2" s="7">
        <f>Calculations!Y30</f>
        <v>165406865376831.53</v>
      </c>
      <c r="Q2" s="7">
        <f>Calculations!Z30</f>
        <v>165849994980976.28</v>
      </c>
      <c r="R2" s="7">
        <f>Calculations!AA30</f>
        <v>166208564073504.41</v>
      </c>
      <c r="S2" s="7">
        <f>Calculations!AB30</f>
        <v>166406142961224</v>
      </c>
      <c r="T2" s="7">
        <f>Calculations!AC30</f>
        <v>166508591273374.88</v>
      </c>
      <c r="U2" s="7">
        <f>Calculations!AD30</f>
        <v>163641664696834.78</v>
      </c>
      <c r="V2" s="7">
        <f>Calculations!AE30</f>
        <v>161280475026309.41</v>
      </c>
      <c r="W2" s="7">
        <f>Calculations!AF30</f>
        <v>159398190560997.31</v>
      </c>
      <c r="X2" s="7">
        <f>Calculations!AG30</f>
        <v>158059044766453.5</v>
      </c>
      <c r="Y2" s="7">
        <f>Calculations!AH30</f>
        <v>157334588844815.03</v>
      </c>
      <c r="Z2" s="7">
        <f>Calculations!AI30</f>
        <v>157041066299684.28</v>
      </c>
      <c r="AA2" s="7">
        <f>Calculations!AJ30</f>
        <v>156786571682991.97</v>
      </c>
      <c r="AB2" s="7">
        <f>Calculations!AK30</f>
        <v>156618263741601.22</v>
      </c>
      <c r="AC2" s="7">
        <f>Calculations!AL30</f>
        <v>156500366874443.47</v>
      </c>
      <c r="AD2" s="7">
        <f>Calculations!AM30</f>
        <v>156468656682587.22</v>
      </c>
      <c r="AE2" s="7">
        <f>Calculations!AN30</f>
        <v>156454834291265.28</v>
      </c>
    </row>
    <row r="3" spans="1:33" x14ac:dyDescent="0.25">
      <c r="A3" s="1" t="s">
        <v>77</v>
      </c>
      <c r="B3" s="7">
        <f>Calculations!K31</f>
        <v>0</v>
      </c>
      <c r="C3" s="7">
        <f>Calculations!L31</f>
        <v>0</v>
      </c>
      <c r="D3" s="7">
        <f>Calculations!M31</f>
        <v>0</v>
      </c>
      <c r="E3" s="7">
        <f>Calculations!N31</f>
        <v>0</v>
      </c>
      <c r="F3" s="7">
        <f>Calculations!O31</f>
        <v>0</v>
      </c>
      <c r="G3" s="7">
        <f>Calculations!P31</f>
        <v>0</v>
      </c>
      <c r="H3" s="7">
        <f>Calculations!Q31</f>
        <v>0</v>
      </c>
      <c r="I3" s="7">
        <f>Calculations!R31</f>
        <v>0</v>
      </c>
      <c r="J3" s="7">
        <f>Calculations!S31</f>
        <v>0</v>
      </c>
      <c r="K3" s="7">
        <f>Calculations!T31</f>
        <v>0</v>
      </c>
      <c r="L3" s="7">
        <f>Calculations!U31</f>
        <v>0</v>
      </c>
      <c r="M3" s="7">
        <f>Calculations!V31</f>
        <v>0</v>
      </c>
      <c r="N3" s="7">
        <f>Calculations!W31</f>
        <v>0</v>
      </c>
      <c r="O3" s="7">
        <f>Calculations!X31</f>
        <v>0</v>
      </c>
      <c r="P3" s="7">
        <f>Calculations!Y31</f>
        <v>0</v>
      </c>
      <c r="Q3" s="7">
        <f>Calculations!Z31</f>
        <v>0</v>
      </c>
      <c r="R3" s="7">
        <f>Calculations!AA31</f>
        <v>0</v>
      </c>
      <c r="S3" s="7">
        <f>Calculations!AB31</f>
        <v>0</v>
      </c>
      <c r="T3" s="7">
        <f>Calculations!AC31</f>
        <v>0</v>
      </c>
      <c r="U3" s="7">
        <f>Calculations!AD31</f>
        <v>0</v>
      </c>
      <c r="V3" s="7">
        <f>Calculations!AE31</f>
        <v>0</v>
      </c>
      <c r="W3" s="7">
        <f>Calculations!AF31</f>
        <v>0</v>
      </c>
      <c r="X3" s="7">
        <f>Calculations!AG31</f>
        <v>0</v>
      </c>
      <c r="Y3" s="7">
        <f>Calculations!AH31</f>
        <v>0</v>
      </c>
      <c r="Z3" s="7">
        <f>Calculations!AI31</f>
        <v>0</v>
      </c>
      <c r="AA3" s="7">
        <f>Calculations!AJ31</f>
        <v>0</v>
      </c>
      <c r="AB3" s="7">
        <f>Calculations!AK31</f>
        <v>0</v>
      </c>
      <c r="AC3" s="7">
        <f>Calculations!AL31</f>
        <v>0</v>
      </c>
      <c r="AD3" s="7">
        <f>Calculations!AM31</f>
        <v>0</v>
      </c>
      <c r="AE3" s="7">
        <f>Calculations!AN31</f>
        <v>0</v>
      </c>
    </row>
    <row r="4" spans="1:33" x14ac:dyDescent="0.25">
      <c r="A4" s="1" t="s">
        <v>78</v>
      </c>
      <c r="B4" s="7">
        <f>Calculations!K32</f>
        <v>0</v>
      </c>
      <c r="C4" s="7">
        <f>Calculations!L32</f>
        <v>0</v>
      </c>
      <c r="D4" s="7">
        <f>Calculations!M32</f>
        <v>0</v>
      </c>
      <c r="E4" s="7">
        <f>Calculations!N32</f>
        <v>0</v>
      </c>
      <c r="F4" s="7">
        <f>Calculations!O32</f>
        <v>0</v>
      </c>
      <c r="G4" s="7">
        <f>Calculations!P32</f>
        <v>0</v>
      </c>
      <c r="H4" s="7">
        <f>Calculations!Q32</f>
        <v>0</v>
      </c>
      <c r="I4" s="7">
        <f>Calculations!R32</f>
        <v>0</v>
      </c>
      <c r="J4" s="7">
        <f>Calculations!S32</f>
        <v>0</v>
      </c>
      <c r="K4" s="7">
        <f>Calculations!T32</f>
        <v>0</v>
      </c>
      <c r="L4" s="7">
        <f>Calculations!U32</f>
        <v>0</v>
      </c>
      <c r="M4" s="7">
        <f>Calculations!V32</f>
        <v>0</v>
      </c>
      <c r="N4" s="7">
        <f>Calculations!W32</f>
        <v>0</v>
      </c>
      <c r="O4" s="7">
        <f>Calculations!X32</f>
        <v>0</v>
      </c>
      <c r="P4" s="7">
        <f>Calculations!Y32</f>
        <v>0</v>
      </c>
      <c r="Q4" s="7">
        <f>Calculations!Z32</f>
        <v>0</v>
      </c>
      <c r="R4" s="7">
        <f>Calculations!AA32</f>
        <v>0</v>
      </c>
      <c r="S4" s="7">
        <f>Calculations!AB32</f>
        <v>0</v>
      </c>
      <c r="T4" s="7">
        <f>Calculations!AC32</f>
        <v>0</v>
      </c>
      <c r="U4" s="7">
        <f>Calculations!AD32</f>
        <v>0</v>
      </c>
      <c r="V4" s="7">
        <f>Calculations!AE32</f>
        <v>0</v>
      </c>
      <c r="W4" s="7">
        <f>Calculations!AF32</f>
        <v>0</v>
      </c>
      <c r="X4" s="7">
        <f>Calculations!AG32</f>
        <v>0</v>
      </c>
      <c r="Y4" s="7">
        <f>Calculations!AH32</f>
        <v>0</v>
      </c>
      <c r="Z4" s="7">
        <f>Calculations!AI32</f>
        <v>0</v>
      </c>
      <c r="AA4" s="7">
        <f>Calculations!AJ32</f>
        <v>0</v>
      </c>
      <c r="AB4" s="7">
        <f>Calculations!AK32</f>
        <v>0</v>
      </c>
      <c r="AC4" s="7">
        <f>Calculations!AL32</f>
        <v>0</v>
      </c>
      <c r="AD4" s="7">
        <f>Calculations!AM32</f>
        <v>0</v>
      </c>
      <c r="AE4" s="7">
        <f>Calculations!AN32</f>
        <v>0</v>
      </c>
    </row>
    <row r="5" spans="1:33" x14ac:dyDescent="0.25">
      <c r="A5" s="1" t="s">
        <v>79</v>
      </c>
      <c r="B5" s="7">
        <f>Calculations!K33</f>
        <v>0</v>
      </c>
      <c r="C5" s="7">
        <f>Calculations!L33</f>
        <v>0</v>
      </c>
      <c r="D5" s="7">
        <f>Calculations!M33</f>
        <v>0</v>
      </c>
      <c r="E5" s="7">
        <f>Calculations!N33</f>
        <v>0</v>
      </c>
      <c r="F5" s="7">
        <f>Calculations!O33</f>
        <v>0</v>
      </c>
      <c r="G5" s="7">
        <f>Calculations!P33</f>
        <v>0</v>
      </c>
      <c r="H5" s="7">
        <f>Calculations!Q33</f>
        <v>0</v>
      </c>
      <c r="I5" s="7">
        <f>Calculations!R33</f>
        <v>0</v>
      </c>
      <c r="J5" s="7">
        <f>Calculations!S33</f>
        <v>0</v>
      </c>
      <c r="K5" s="7">
        <f>Calculations!T33</f>
        <v>0</v>
      </c>
      <c r="L5" s="7">
        <f>Calculations!U33</f>
        <v>0</v>
      </c>
      <c r="M5" s="7">
        <f>Calculations!V33</f>
        <v>0</v>
      </c>
      <c r="N5" s="7">
        <f>Calculations!W33</f>
        <v>0</v>
      </c>
      <c r="O5" s="7">
        <f>Calculations!X33</f>
        <v>0</v>
      </c>
      <c r="P5" s="7">
        <f>Calculations!Y33</f>
        <v>0</v>
      </c>
      <c r="Q5" s="7">
        <f>Calculations!Z33</f>
        <v>0</v>
      </c>
      <c r="R5" s="7">
        <f>Calculations!AA33</f>
        <v>0</v>
      </c>
      <c r="S5" s="7">
        <f>Calculations!AB33</f>
        <v>0</v>
      </c>
      <c r="T5" s="7">
        <f>Calculations!AC33</f>
        <v>0</v>
      </c>
      <c r="U5" s="7">
        <f>Calculations!AD33</f>
        <v>0</v>
      </c>
      <c r="V5" s="7">
        <f>Calculations!AE33</f>
        <v>0</v>
      </c>
      <c r="W5" s="7">
        <f>Calculations!AF33</f>
        <v>0</v>
      </c>
      <c r="X5" s="7">
        <f>Calculations!AG33</f>
        <v>0</v>
      </c>
      <c r="Y5" s="7">
        <f>Calculations!AH33</f>
        <v>0</v>
      </c>
      <c r="Z5" s="7">
        <f>Calculations!AI33</f>
        <v>0</v>
      </c>
      <c r="AA5" s="7">
        <f>Calculations!AJ33</f>
        <v>0</v>
      </c>
      <c r="AB5" s="7">
        <f>Calculations!AK33</f>
        <v>0</v>
      </c>
      <c r="AC5" s="7">
        <f>Calculations!AL33</f>
        <v>0</v>
      </c>
      <c r="AD5" s="7">
        <f>Calculations!AM33</f>
        <v>0</v>
      </c>
      <c r="AE5" s="7">
        <f>Calculations!AN33</f>
        <v>0</v>
      </c>
    </row>
    <row r="6" spans="1:33" x14ac:dyDescent="0.25">
      <c r="A6" s="1" t="s">
        <v>81</v>
      </c>
      <c r="B6" s="7">
        <f>Calculations!K34</f>
        <v>0</v>
      </c>
      <c r="C6" s="7">
        <f>Calculations!L34</f>
        <v>0</v>
      </c>
      <c r="D6" s="7">
        <f>Calculations!M34</f>
        <v>0</v>
      </c>
      <c r="E6" s="7">
        <f>Calculations!N34</f>
        <v>0</v>
      </c>
      <c r="F6" s="7">
        <f>Calculations!O34</f>
        <v>0</v>
      </c>
      <c r="G6" s="7">
        <f>Calculations!P34</f>
        <v>0</v>
      </c>
      <c r="H6" s="7">
        <f>Calculations!Q34</f>
        <v>0</v>
      </c>
      <c r="I6" s="7">
        <f>Calculations!R34</f>
        <v>0</v>
      </c>
      <c r="J6" s="7">
        <f>Calculations!S34</f>
        <v>0</v>
      </c>
      <c r="K6" s="7">
        <f>Calculations!T34</f>
        <v>0</v>
      </c>
      <c r="L6" s="7">
        <f>Calculations!U34</f>
        <v>0</v>
      </c>
      <c r="M6" s="7">
        <f>Calculations!V34</f>
        <v>0</v>
      </c>
      <c r="N6" s="7">
        <f>Calculations!W34</f>
        <v>0</v>
      </c>
      <c r="O6" s="7">
        <f>Calculations!X34</f>
        <v>0</v>
      </c>
      <c r="P6" s="7">
        <f>Calculations!Y34</f>
        <v>0</v>
      </c>
      <c r="Q6" s="7">
        <f>Calculations!Z34</f>
        <v>0</v>
      </c>
      <c r="R6" s="7">
        <f>Calculations!AA34</f>
        <v>0</v>
      </c>
      <c r="S6" s="7">
        <f>Calculations!AB34</f>
        <v>0</v>
      </c>
      <c r="T6" s="7">
        <f>Calculations!AC34</f>
        <v>0</v>
      </c>
      <c r="U6" s="7">
        <f>Calculations!AD34</f>
        <v>0</v>
      </c>
      <c r="V6" s="7">
        <f>Calculations!AE34</f>
        <v>0</v>
      </c>
      <c r="W6" s="7">
        <f>Calculations!AF34</f>
        <v>0</v>
      </c>
      <c r="X6" s="7">
        <f>Calculations!AG34</f>
        <v>0</v>
      </c>
      <c r="Y6" s="7">
        <f>Calculations!AH34</f>
        <v>0</v>
      </c>
      <c r="Z6" s="7">
        <f>Calculations!AI34</f>
        <v>0</v>
      </c>
      <c r="AA6" s="7">
        <f>Calculations!AJ34</f>
        <v>0</v>
      </c>
      <c r="AB6" s="7">
        <f>Calculations!AK34</f>
        <v>0</v>
      </c>
      <c r="AC6" s="7">
        <f>Calculations!AL34</f>
        <v>0</v>
      </c>
      <c r="AD6" s="7">
        <f>Calculations!AM34</f>
        <v>0</v>
      </c>
      <c r="AE6" s="7">
        <f>Calculations!AN34</f>
        <v>0</v>
      </c>
    </row>
    <row r="7" spans="1:33" x14ac:dyDescent="0.25">
      <c r="A7" s="1" t="s">
        <v>160</v>
      </c>
      <c r="B7" s="7">
        <f>Calculations!K35</f>
        <v>0</v>
      </c>
      <c r="C7" s="7">
        <f>Calculations!L35</f>
        <v>0</v>
      </c>
      <c r="D7" s="7">
        <f>Calculations!M35</f>
        <v>0</v>
      </c>
      <c r="E7" s="7">
        <f>Calculations!N35</f>
        <v>0</v>
      </c>
      <c r="F7" s="7">
        <f>Calculations!O35</f>
        <v>0</v>
      </c>
      <c r="G7" s="7">
        <f>Calculations!P35</f>
        <v>0</v>
      </c>
      <c r="H7" s="7">
        <f>Calculations!Q35</f>
        <v>0</v>
      </c>
      <c r="I7" s="7">
        <f>Calculations!R35</f>
        <v>0</v>
      </c>
      <c r="J7" s="7">
        <f>Calculations!S35</f>
        <v>0</v>
      </c>
      <c r="K7" s="7">
        <f>Calculations!T35</f>
        <v>0</v>
      </c>
      <c r="L7" s="7">
        <f>Calculations!U35</f>
        <v>0</v>
      </c>
      <c r="M7" s="7">
        <f>Calculations!V35</f>
        <v>0</v>
      </c>
      <c r="N7" s="7">
        <f>Calculations!W35</f>
        <v>0</v>
      </c>
      <c r="O7" s="7">
        <f>Calculations!X35</f>
        <v>0</v>
      </c>
      <c r="P7" s="7">
        <f>Calculations!Y35</f>
        <v>0</v>
      </c>
      <c r="Q7" s="7">
        <f>Calculations!Z35</f>
        <v>0</v>
      </c>
      <c r="R7" s="7">
        <f>Calculations!AA35</f>
        <v>0</v>
      </c>
      <c r="S7" s="7">
        <f>Calculations!AB35</f>
        <v>0</v>
      </c>
      <c r="T7" s="7">
        <f>Calculations!AC35</f>
        <v>0</v>
      </c>
      <c r="U7" s="7">
        <f>Calculations!AD35</f>
        <v>0</v>
      </c>
      <c r="V7" s="7">
        <f>Calculations!AE35</f>
        <v>0</v>
      </c>
      <c r="W7" s="7">
        <f>Calculations!AF35</f>
        <v>0</v>
      </c>
      <c r="X7" s="7">
        <f>Calculations!AG35</f>
        <v>0</v>
      </c>
      <c r="Y7" s="7">
        <f>Calculations!AH35</f>
        <v>0</v>
      </c>
      <c r="Z7" s="7">
        <f>Calculations!AI35</f>
        <v>0</v>
      </c>
      <c r="AA7" s="7">
        <f>Calculations!AJ35</f>
        <v>0</v>
      </c>
      <c r="AB7" s="7">
        <f>Calculations!AK35</f>
        <v>0</v>
      </c>
      <c r="AC7" s="7">
        <f>Calculations!AL35</f>
        <v>0</v>
      </c>
      <c r="AD7" s="7">
        <f>Calculations!AM35</f>
        <v>0</v>
      </c>
      <c r="AE7" s="7">
        <f>Calculations!AN35</f>
        <v>0</v>
      </c>
    </row>
    <row r="8" spans="1:33" x14ac:dyDescent="0.25">
      <c r="A8" s="1" t="s">
        <v>268</v>
      </c>
      <c r="B8" s="7">
        <f>Calculations!K36</f>
        <v>0</v>
      </c>
      <c r="C8" s="7">
        <f>Calculations!L36</f>
        <v>0</v>
      </c>
      <c r="D8" s="7">
        <f>Calculations!M36</f>
        <v>0</v>
      </c>
      <c r="E8" s="7">
        <f>Calculations!N36</f>
        <v>0</v>
      </c>
      <c r="F8" s="7">
        <f>Calculations!O36</f>
        <v>0</v>
      </c>
      <c r="G8" s="7">
        <f>Calculations!P36</f>
        <v>0</v>
      </c>
      <c r="H8" s="7">
        <f>Calculations!Q36</f>
        <v>0</v>
      </c>
      <c r="I8" s="7">
        <f>Calculations!R36</f>
        <v>0</v>
      </c>
      <c r="J8" s="7">
        <f>Calculations!S36</f>
        <v>0</v>
      </c>
      <c r="K8" s="7">
        <f>Calculations!T36</f>
        <v>0</v>
      </c>
      <c r="L8" s="7">
        <f>Calculations!U36</f>
        <v>0</v>
      </c>
      <c r="M8" s="7">
        <f>Calculations!V36</f>
        <v>0</v>
      </c>
      <c r="N8" s="7">
        <f>Calculations!W36</f>
        <v>0</v>
      </c>
      <c r="O8" s="7">
        <f>Calculations!X36</f>
        <v>0</v>
      </c>
      <c r="P8" s="7">
        <f>Calculations!Y36</f>
        <v>0</v>
      </c>
      <c r="Q8" s="7">
        <f>Calculations!Z36</f>
        <v>0</v>
      </c>
      <c r="R8" s="7">
        <f>Calculations!AA36</f>
        <v>0</v>
      </c>
      <c r="S8" s="7">
        <f>Calculations!AB36</f>
        <v>0</v>
      </c>
      <c r="T8" s="7">
        <f>Calculations!AC36</f>
        <v>0</v>
      </c>
      <c r="U8" s="7">
        <f>Calculations!AD36</f>
        <v>0</v>
      </c>
      <c r="V8" s="7">
        <f>Calculations!AE36</f>
        <v>0</v>
      </c>
      <c r="W8" s="7">
        <f>Calculations!AF36</f>
        <v>0</v>
      </c>
      <c r="X8" s="7">
        <f>Calculations!AG36</f>
        <v>0</v>
      </c>
      <c r="Y8" s="7">
        <f>Calculations!AH36</f>
        <v>0</v>
      </c>
      <c r="Z8" s="7">
        <f>Calculations!AI36</f>
        <v>0</v>
      </c>
      <c r="AA8" s="7">
        <f>Calculations!AJ36</f>
        <v>0</v>
      </c>
      <c r="AB8" s="7">
        <f>Calculations!AK36</f>
        <v>0</v>
      </c>
      <c r="AC8" s="7">
        <f>Calculations!AL36</f>
        <v>0</v>
      </c>
      <c r="AD8" s="7">
        <f>Calculations!AM36</f>
        <v>0</v>
      </c>
      <c r="AE8" s="7">
        <f>Calculations!AN36</f>
        <v>0</v>
      </c>
    </row>
    <row r="9" spans="1:33" x14ac:dyDescent="0.25">
      <c r="A9" s="1" t="s">
        <v>269</v>
      </c>
      <c r="B9" s="7">
        <f>Calculations!K37</f>
        <v>0</v>
      </c>
      <c r="C9" s="7">
        <f>Calculations!L37</f>
        <v>0</v>
      </c>
      <c r="D9" s="7">
        <f>Calculations!M37</f>
        <v>0</v>
      </c>
      <c r="E9" s="7">
        <f>Calculations!N37</f>
        <v>0</v>
      </c>
      <c r="F9" s="7">
        <f>Calculations!O37</f>
        <v>0</v>
      </c>
      <c r="G9" s="7">
        <f>Calculations!P37</f>
        <v>0</v>
      </c>
      <c r="H9" s="7">
        <f>Calculations!Q37</f>
        <v>0</v>
      </c>
      <c r="I9" s="7">
        <f>Calculations!R37</f>
        <v>0</v>
      </c>
      <c r="J9" s="7">
        <f>Calculations!S37</f>
        <v>0</v>
      </c>
      <c r="K9" s="7">
        <f>Calculations!T37</f>
        <v>0</v>
      </c>
      <c r="L9" s="7">
        <f>Calculations!U37</f>
        <v>0</v>
      </c>
      <c r="M9" s="7">
        <f>Calculations!V37</f>
        <v>0</v>
      </c>
      <c r="N9" s="7">
        <f>Calculations!W37</f>
        <v>0</v>
      </c>
      <c r="O9" s="7">
        <f>Calculations!X37</f>
        <v>0</v>
      </c>
      <c r="P9" s="7">
        <f>Calculations!Y37</f>
        <v>0</v>
      </c>
      <c r="Q9" s="7">
        <f>Calculations!Z37</f>
        <v>0</v>
      </c>
      <c r="R9" s="7">
        <f>Calculations!AA37</f>
        <v>0</v>
      </c>
      <c r="S9" s="7">
        <f>Calculations!AB37</f>
        <v>0</v>
      </c>
      <c r="T9" s="7">
        <f>Calculations!AC37</f>
        <v>0</v>
      </c>
      <c r="U9" s="7">
        <f>Calculations!AD37</f>
        <v>0</v>
      </c>
      <c r="V9" s="7">
        <f>Calculations!AE37</f>
        <v>0</v>
      </c>
      <c r="W9" s="7">
        <f>Calculations!AF37</f>
        <v>0</v>
      </c>
      <c r="X9" s="7">
        <f>Calculations!AG37</f>
        <v>0</v>
      </c>
      <c r="Y9" s="7">
        <f>Calculations!AH37</f>
        <v>0</v>
      </c>
      <c r="Z9" s="7">
        <f>Calculations!AI37</f>
        <v>0</v>
      </c>
      <c r="AA9" s="7">
        <f>Calculations!AJ37</f>
        <v>0</v>
      </c>
      <c r="AB9" s="7">
        <f>Calculations!AK37</f>
        <v>0</v>
      </c>
      <c r="AC9" s="7">
        <f>Calculations!AL37</f>
        <v>0</v>
      </c>
      <c r="AD9" s="7">
        <f>Calculations!AM37</f>
        <v>0</v>
      </c>
      <c r="AE9" s="7">
        <f>Calculations!AN37</f>
        <v>0</v>
      </c>
    </row>
    <row r="10" spans="1:33" x14ac:dyDescent="0.25">
      <c r="A10" s="1" t="s">
        <v>270</v>
      </c>
      <c r="B10" s="7">
        <f>Calculations!K38</f>
        <v>0</v>
      </c>
      <c r="C10" s="7">
        <f>Calculations!L38</f>
        <v>0</v>
      </c>
      <c r="D10" s="7">
        <f>Calculations!M38</f>
        <v>0</v>
      </c>
      <c r="E10" s="7">
        <f>Calculations!N38</f>
        <v>0</v>
      </c>
      <c r="F10" s="7">
        <f>Calculations!O38</f>
        <v>0</v>
      </c>
      <c r="G10" s="7">
        <f>Calculations!P38</f>
        <v>0</v>
      </c>
      <c r="H10" s="7">
        <f>Calculations!Q38</f>
        <v>0</v>
      </c>
      <c r="I10" s="7">
        <f>Calculations!R38</f>
        <v>0</v>
      </c>
      <c r="J10" s="7">
        <f>Calculations!S38</f>
        <v>0</v>
      </c>
      <c r="K10" s="7">
        <f>Calculations!T38</f>
        <v>0</v>
      </c>
      <c r="L10" s="7">
        <f>Calculations!U38</f>
        <v>0</v>
      </c>
      <c r="M10" s="7">
        <f>Calculations!V38</f>
        <v>0</v>
      </c>
      <c r="N10" s="7">
        <f>Calculations!W38</f>
        <v>0</v>
      </c>
      <c r="O10" s="7">
        <f>Calculations!X38</f>
        <v>0</v>
      </c>
      <c r="P10" s="7">
        <f>Calculations!Y38</f>
        <v>0</v>
      </c>
      <c r="Q10" s="7">
        <f>Calculations!Z38</f>
        <v>0</v>
      </c>
      <c r="R10" s="7">
        <f>Calculations!AA38</f>
        <v>0</v>
      </c>
      <c r="S10" s="7">
        <f>Calculations!AB38</f>
        <v>0</v>
      </c>
      <c r="T10" s="7">
        <f>Calculations!AC38</f>
        <v>0</v>
      </c>
      <c r="U10" s="7">
        <f>Calculations!AD38</f>
        <v>0</v>
      </c>
      <c r="V10" s="7">
        <f>Calculations!AE38</f>
        <v>0</v>
      </c>
      <c r="W10" s="7">
        <f>Calculations!AF38</f>
        <v>0</v>
      </c>
      <c r="X10" s="7">
        <f>Calculations!AG38</f>
        <v>0</v>
      </c>
      <c r="Y10" s="7">
        <f>Calculations!AH38</f>
        <v>0</v>
      </c>
      <c r="Z10" s="7">
        <f>Calculations!AI38</f>
        <v>0</v>
      </c>
      <c r="AA10" s="7">
        <f>Calculations!AJ38</f>
        <v>0</v>
      </c>
      <c r="AB10" s="7">
        <f>Calculations!AK38</f>
        <v>0</v>
      </c>
      <c r="AC10" s="7">
        <f>Calculations!AL38</f>
        <v>0</v>
      </c>
      <c r="AD10" s="7">
        <f>Calculations!AM38</f>
        <v>0</v>
      </c>
      <c r="AE10" s="7">
        <f>Calculations!AN38</f>
        <v>0</v>
      </c>
    </row>
    <row r="11" spans="1:33" x14ac:dyDescent="0.25">
      <c r="A11" s="1" t="s">
        <v>271</v>
      </c>
      <c r="B11" s="7">
        <f>Calculations!K39</f>
        <v>0</v>
      </c>
      <c r="C11" s="7">
        <f>Calculations!L39</f>
        <v>0</v>
      </c>
      <c r="D11" s="7">
        <f>Calculations!M39</f>
        <v>0</v>
      </c>
      <c r="E11" s="7">
        <f>Calculations!N39</f>
        <v>0</v>
      </c>
      <c r="F11" s="7">
        <f>Calculations!O39</f>
        <v>0</v>
      </c>
      <c r="G11" s="7">
        <f>Calculations!P39</f>
        <v>0</v>
      </c>
      <c r="H11" s="7">
        <f>Calculations!Q39</f>
        <v>0</v>
      </c>
      <c r="I11" s="7">
        <f>Calculations!R39</f>
        <v>0</v>
      </c>
      <c r="J11" s="7">
        <f>Calculations!S39</f>
        <v>0</v>
      </c>
      <c r="K11" s="7">
        <f>Calculations!T39</f>
        <v>0</v>
      </c>
      <c r="L11" s="7">
        <f>Calculations!U39</f>
        <v>0</v>
      </c>
      <c r="M11" s="7">
        <f>Calculations!V39</f>
        <v>0</v>
      </c>
      <c r="N11" s="7">
        <f>Calculations!W39</f>
        <v>0</v>
      </c>
      <c r="O11" s="7">
        <f>Calculations!X39</f>
        <v>0</v>
      </c>
      <c r="P11" s="7">
        <f>Calculations!Y39</f>
        <v>0</v>
      </c>
      <c r="Q11" s="7">
        <f>Calculations!Z39</f>
        <v>0</v>
      </c>
      <c r="R11" s="7">
        <f>Calculations!AA39</f>
        <v>0</v>
      </c>
      <c r="S11" s="7">
        <f>Calculations!AB39</f>
        <v>0</v>
      </c>
      <c r="T11" s="7">
        <f>Calculations!AC39</f>
        <v>0</v>
      </c>
      <c r="U11" s="7">
        <f>Calculations!AD39</f>
        <v>0</v>
      </c>
      <c r="V11" s="7">
        <f>Calculations!AE39</f>
        <v>0</v>
      </c>
      <c r="W11" s="7">
        <f>Calculations!AF39</f>
        <v>0</v>
      </c>
      <c r="X11" s="7">
        <f>Calculations!AG39</f>
        <v>0</v>
      </c>
      <c r="Y11" s="7">
        <f>Calculations!AH39</f>
        <v>0</v>
      </c>
      <c r="Z11" s="7">
        <f>Calculations!AI39</f>
        <v>0</v>
      </c>
      <c r="AA11" s="7">
        <f>Calculations!AJ39</f>
        <v>0</v>
      </c>
      <c r="AB11" s="7">
        <f>Calculations!AK39</f>
        <v>0</v>
      </c>
      <c r="AC11" s="7">
        <f>Calculations!AL39</f>
        <v>0</v>
      </c>
      <c r="AD11" s="7">
        <f>Calculations!AM39</f>
        <v>0</v>
      </c>
      <c r="AE11" s="7">
        <f>Calculations!AN39</f>
        <v>0</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11"/>
  <sheetViews>
    <sheetView zoomScale="80" zoomScaleNormal="80" workbookViewId="0">
      <selection activeCell="B2" sqref="B2"/>
    </sheetView>
  </sheetViews>
  <sheetFormatPr defaultRowHeight="15" x14ac:dyDescent="0.25"/>
  <cols>
    <col min="1" max="1" width="29.85546875" customWidth="1"/>
    <col min="2" max="31" width="13.570312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Calculations!K43</f>
        <v>1060329460697806.3</v>
      </c>
      <c r="C2" s="7">
        <f>Calculations!L43</f>
        <v>1063193134946976.4</v>
      </c>
      <c r="D2" s="7">
        <f>Calculations!M43</f>
        <v>1065537249898809.9</v>
      </c>
      <c r="E2" s="7">
        <f>Calculations!N43</f>
        <v>1064547729296527.1</v>
      </c>
      <c r="F2" s="7">
        <f>Calculations!O43</f>
        <v>1062728865214927.4</v>
      </c>
      <c r="G2" s="7">
        <f>Calculations!P43</f>
        <v>1062092222132275.5</v>
      </c>
      <c r="H2" s="7">
        <f>Calculations!Q43</f>
        <v>1063075238079818.5</v>
      </c>
      <c r="I2" s="7">
        <f>Calculations!R43</f>
        <v>1064123300574759.3</v>
      </c>
      <c r="J2" s="7">
        <f>Calculations!S43</f>
        <v>1051564503767476.1</v>
      </c>
      <c r="K2" s="7">
        <f>Calculations!T43</f>
        <v>1042353164905631.5</v>
      </c>
      <c r="L2" s="7">
        <f>Calculations!U43</f>
        <v>1033387376760211.8</v>
      </c>
      <c r="M2" s="7">
        <f>Calculations!V43</f>
        <v>1024660634676477.8</v>
      </c>
      <c r="N2" s="7">
        <f>Calculations!W43</f>
        <v>1015955845802490.3</v>
      </c>
      <c r="O2" s="7">
        <f>Calculations!X43</f>
        <v>1007707106129985.4</v>
      </c>
      <c r="P2" s="7">
        <f>Calculations!Y43</f>
        <v>1000173678627577.3</v>
      </c>
      <c r="Q2" s="7">
        <f>Calculations!Z43</f>
        <v>992888379447010.13</v>
      </c>
      <c r="R2" s="7">
        <f>Calculations!AA43</f>
        <v>985553795420632.25</v>
      </c>
      <c r="S2" s="7">
        <f>Calculations!AB43</f>
        <v>978129741225066.88</v>
      </c>
      <c r="T2" s="7">
        <f>Calculations!AC43</f>
        <v>970691569393654.5</v>
      </c>
      <c r="U2" s="7">
        <f>Calculations!AD43</f>
        <v>963511257380786.13</v>
      </c>
      <c r="V2" s="7">
        <f>Calculations!AE43</f>
        <v>956873110065848.75</v>
      </c>
      <c r="W2" s="7">
        <f>Calculations!AF43</f>
        <v>963326511166288.38</v>
      </c>
      <c r="X2" s="7">
        <f>Calculations!AG43</f>
        <v>969867704468311.25</v>
      </c>
      <c r="Y2" s="7">
        <f>Calculations!AH43</f>
        <v>976273335695434.75</v>
      </c>
      <c r="Z2" s="7">
        <f>Calculations!AI43</f>
        <v>982838575877167.75</v>
      </c>
      <c r="AA2" s="7">
        <f>Calculations!AJ43</f>
        <v>989191763009834.5</v>
      </c>
      <c r="AB2" s="7">
        <f>Calculations!AK43</f>
        <v>995549219400805.75</v>
      </c>
      <c r="AC2" s="7">
        <f>Calculations!AL43</f>
        <v>1001756733055077.6</v>
      </c>
      <c r="AD2" s="7">
        <f>Calculations!AM43</f>
        <v>1007914639029492</v>
      </c>
      <c r="AE2" s="7">
        <f>Calculations!AN43</f>
        <v>1013852331232367.8</v>
      </c>
    </row>
    <row r="3" spans="1:33" x14ac:dyDescent="0.25">
      <c r="A3" s="1" t="s">
        <v>77</v>
      </c>
      <c r="B3" s="7">
        <f>Calculations!K44</f>
        <v>0</v>
      </c>
      <c r="C3" s="7">
        <f>Calculations!L44</f>
        <v>0</v>
      </c>
      <c r="D3" s="7">
        <f>Calculations!M44</f>
        <v>0</v>
      </c>
      <c r="E3" s="7">
        <f>Calculations!N44</f>
        <v>0</v>
      </c>
      <c r="F3" s="7">
        <f>Calculations!O44</f>
        <v>0</v>
      </c>
      <c r="G3" s="7">
        <f>Calculations!P44</f>
        <v>0</v>
      </c>
      <c r="H3" s="7">
        <f>Calculations!Q44</f>
        <v>0</v>
      </c>
      <c r="I3" s="7">
        <f>Calculations!R44</f>
        <v>0</v>
      </c>
      <c r="J3" s="7">
        <f>Calculations!S44</f>
        <v>0</v>
      </c>
      <c r="K3" s="7">
        <f>Calculations!T44</f>
        <v>0</v>
      </c>
      <c r="L3" s="7">
        <f>Calculations!U44</f>
        <v>0</v>
      </c>
      <c r="M3" s="7">
        <f>Calculations!V44</f>
        <v>0</v>
      </c>
      <c r="N3" s="7">
        <f>Calculations!W44</f>
        <v>0</v>
      </c>
      <c r="O3" s="7">
        <f>Calculations!X44</f>
        <v>0</v>
      </c>
      <c r="P3" s="7">
        <f>Calculations!Y44</f>
        <v>0</v>
      </c>
      <c r="Q3" s="7">
        <f>Calculations!Z44</f>
        <v>0</v>
      </c>
      <c r="R3" s="7">
        <f>Calculations!AA44</f>
        <v>0</v>
      </c>
      <c r="S3" s="7">
        <f>Calculations!AB44</f>
        <v>0</v>
      </c>
      <c r="T3" s="7">
        <f>Calculations!AC44</f>
        <v>0</v>
      </c>
      <c r="U3" s="7">
        <f>Calculations!AD44</f>
        <v>0</v>
      </c>
      <c r="V3" s="7">
        <f>Calculations!AE44</f>
        <v>0</v>
      </c>
      <c r="W3" s="7">
        <f>Calculations!AF44</f>
        <v>0</v>
      </c>
      <c r="X3" s="7">
        <f>Calculations!AG44</f>
        <v>0</v>
      </c>
      <c r="Y3" s="7">
        <f>Calculations!AH44</f>
        <v>0</v>
      </c>
      <c r="Z3" s="7">
        <f>Calculations!AI44</f>
        <v>0</v>
      </c>
      <c r="AA3" s="7">
        <f>Calculations!AJ44</f>
        <v>0</v>
      </c>
      <c r="AB3" s="7">
        <f>Calculations!AK44</f>
        <v>0</v>
      </c>
      <c r="AC3" s="7">
        <f>Calculations!AL44</f>
        <v>0</v>
      </c>
      <c r="AD3" s="7">
        <f>Calculations!AM44</f>
        <v>0</v>
      </c>
      <c r="AE3" s="7">
        <f>Calculations!AN44</f>
        <v>0</v>
      </c>
    </row>
    <row r="4" spans="1:33" x14ac:dyDescent="0.25">
      <c r="A4" s="1" t="s">
        <v>78</v>
      </c>
      <c r="B4" s="7">
        <f>Calculations!K45</f>
        <v>925152978223913.13</v>
      </c>
      <c r="C4" s="7">
        <f>Calculations!L45</f>
        <v>915731798915243.13</v>
      </c>
      <c r="D4" s="7">
        <f>Calculations!M45</f>
        <v>909691413907552.88</v>
      </c>
      <c r="E4" s="7">
        <f>Calculations!N45</f>
        <v>911524100380474.25</v>
      </c>
      <c r="F4" s="7">
        <f>Calculations!O45</f>
        <v>919411807334250.63</v>
      </c>
      <c r="G4" s="7">
        <f>Calculations!P45</f>
        <v>930205468793005.75</v>
      </c>
      <c r="H4" s="7">
        <f>Calculations!Q45</f>
        <v>942100856148304</v>
      </c>
      <c r="I4" s="7">
        <f>Calculations!R45</f>
        <v>953956402493321.38</v>
      </c>
      <c r="J4" s="7">
        <f>Calculations!S45</f>
        <v>964209364526835.5</v>
      </c>
      <c r="K4" s="7">
        <f>Calculations!T45</f>
        <v>973940328017485.5</v>
      </c>
      <c r="L4" s="7">
        <f>Calculations!U45</f>
        <v>982111800534283.13</v>
      </c>
      <c r="M4" s="7">
        <f>Calculations!V45</f>
        <v>989266920747996.38</v>
      </c>
      <c r="N4" s="7">
        <f>Calculations!W45</f>
        <v>996399274670120.63</v>
      </c>
      <c r="O4" s="7">
        <f>Calculations!X45</f>
        <v>1003264124666073.1</v>
      </c>
      <c r="P4" s="7">
        <f>Calculations!Y45</f>
        <v>1010576169675382.4</v>
      </c>
      <c r="Q4" s="7">
        <f>Calculations!Z45</f>
        <v>1018129699991904.8</v>
      </c>
      <c r="R4" s="7">
        <f>Calculations!AA45</f>
        <v>1025692987290536.8</v>
      </c>
      <c r="S4" s="7">
        <f>Calculations!AB45</f>
        <v>1033035929409859.9</v>
      </c>
      <c r="T4" s="7">
        <f>Calculations!AC45</f>
        <v>1040247152270703.3</v>
      </c>
      <c r="U4" s="7">
        <f>Calculations!AD45</f>
        <v>1047432356512588</v>
      </c>
      <c r="V4" s="7">
        <f>Calculations!AE45</f>
        <v>1054506981623897</v>
      </c>
      <c r="W4" s="7">
        <f>Calculations!AF45</f>
        <v>1061520625597020.6</v>
      </c>
      <c r="X4" s="7">
        <f>Calculations!AG45</f>
        <v>1068934305836638.8</v>
      </c>
      <c r="Y4" s="7">
        <f>Calculations!AH45</f>
        <v>1076538247227394.1</v>
      </c>
      <c r="Z4" s="7">
        <f>Calculations!AI45</f>
        <v>1084320253541649.9</v>
      </c>
      <c r="AA4" s="7">
        <f>Calculations!AJ45</f>
        <v>1092226661377802.9</v>
      </c>
      <c r="AB4" s="7">
        <f>Calculations!AK45</f>
        <v>1100148517768963</v>
      </c>
      <c r="AC4" s="7">
        <f>Calculations!AL45</f>
        <v>1108148430016999.9</v>
      </c>
      <c r="AD4" s="7">
        <f>Calculations!AM45</f>
        <v>1115920679349145.9</v>
      </c>
      <c r="AE4" s="7">
        <f>Calculations!AN45</f>
        <v>1123592106532826</v>
      </c>
    </row>
    <row r="5" spans="1:33" x14ac:dyDescent="0.25">
      <c r="A5" s="1" t="s">
        <v>79</v>
      </c>
      <c r="B5" s="7">
        <f>Calculations!K46</f>
        <v>37948968833481.742</v>
      </c>
      <c r="C5" s="7">
        <f>Calculations!L46</f>
        <v>34997481745325.02</v>
      </c>
      <c r="D5" s="7">
        <f>Calculations!M46</f>
        <v>32781833724601.305</v>
      </c>
      <c r="E5" s="7">
        <f>Calculations!N46</f>
        <v>31335361126851.77</v>
      </c>
      <c r="F5" s="7">
        <f>Calculations!O46</f>
        <v>30422270217760.863</v>
      </c>
      <c r="G5" s="7">
        <f>Calculations!P46</f>
        <v>29576665101594.754</v>
      </c>
      <c r="H5" s="7">
        <f>Calculations!Q46</f>
        <v>28853835343641.219</v>
      </c>
      <c r="I5" s="7">
        <f>Calculations!R46</f>
        <v>28255407107585.199</v>
      </c>
      <c r="J5" s="7">
        <f>Calculations!S46</f>
        <v>27777314984214.355</v>
      </c>
      <c r="K5" s="7">
        <f>Calculations!T46</f>
        <v>27431755201165.703</v>
      </c>
      <c r="L5" s="7">
        <f>Calculations!U46</f>
        <v>27025214279931.996</v>
      </c>
      <c r="M5" s="7">
        <f>Calculations!V46</f>
        <v>26607290212903.75</v>
      </c>
      <c r="N5" s="7">
        <f>Calculations!W46</f>
        <v>26163347526916.535</v>
      </c>
      <c r="O5" s="7">
        <f>Calculations!X46</f>
        <v>25711274022504.648</v>
      </c>
      <c r="P5" s="7">
        <f>Calculations!Y46</f>
        <v>25267331336517.441</v>
      </c>
      <c r="Q5" s="7">
        <f>Calculations!Z46</f>
        <v>24819323241317.898</v>
      </c>
      <c r="R5" s="7">
        <f>Calculations!AA46</f>
        <v>24343670363474.461</v>
      </c>
      <c r="S5" s="7">
        <f>Calculations!AB46</f>
        <v>23884279122480.367</v>
      </c>
      <c r="T5" s="7">
        <f>Calculations!AC46</f>
        <v>23445214927547.961</v>
      </c>
      <c r="U5" s="7">
        <f>Calculations!AD46</f>
        <v>23082580425807.496</v>
      </c>
      <c r="V5" s="7">
        <f>Calculations!AE46</f>
        <v>22725637496964.301</v>
      </c>
      <c r="W5" s="7">
        <f>Calculations!AF46</f>
        <v>22358124504169.027</v>
      </c>
      <c r="X5" s="7">
        <f>Calculations!AG46</f>
        <v>21994676920586.09</v>
      </c>
      <c r="Y5" s="7">
        <f>Calculations!AH46</f>
        <v>21653182546749.773</v>
      </c>
      <c r="Z5" s="7">
        <f>Calculations!AI46</f>
        <v>21314940500283.328</v>
      </c>
      <c r="AA5" s="7">
        <f>Calculations!AJ46</f>
        <v>20995399336193.637</v>
      </c>
      <c r="AB5" s="7">
        <f>Calculations!AK46</f>
        <v>20697811381850.563</v>
      </c>
      <c r="AC5" s="7">
        <f>Calculations!AL46</f>
        <v>20414045818829.434</v>
      </c>
      <c r="AD5" s="7">
        <f>Calculations!AM46</f>
        <v>20139224156075.445</v>
      </c>
      <c r="AE5" s="7">
        <f>Calculations!AN46</f>
        <v>19877411802800.938</v>
      </c>
    </row>
    <row r="6" spans="1:33" x14ac:dyDescent="0.25">
      <c r="A6" s="1" t="s">
        <v>81</v>
      </c>
      <c r="B6" s="7">
        <f>Calculations!K47</f>
        <v>0</v>
      </c>
      <c r="C6" s="7">
        <f>Calculations!L47</f>
        <v>0</v>
      </c>
      <c r="D6" s="7">
        <f>Calculations!M47</f>
        <v>0</v>
      </c>
      <c r="E6" s="7">
        <f>Calculations!N47</f>
        <v>0</v>
      </c>
      <c r="F6" s="7">
        <f>Calculations!O47</f>
        <v>0</v>
      </c>
      <c r="G6" s="7">
        <f>Calculations!P47</f>
        <v>0</v>
      </c>
      <c r="H6" s="7">
        <f>Calculations!Q47</f>
        <v>0</v>
      </c>
      <c r="I6" s="7">
        <f>Calculations!R47</f>
        <v>0</v>
      </c>
      <c r="J6" s="7">
        <f>Calculations!S47</f>
        <v>0</v>
      </c>
      <c r="K6" s="7">
        <f>Calculations!T47</f>
        <v>0</v>
      </c>
      <c r="L6" s="7">
        <f>Calculations!U47</f>
        <v>0</v>
      </c>
      <c r="M6" s="7">
        <f>Calculations!V47</f>
        <v>0</v>
      </c>
      <c r="N6" s="7">
        <f>Calculations!W47</f>
        <v>0</v>
      </c>
      <c r="O6" s="7">
        <f>Calculations!X47</f>
        <v>0</v>
      </c>
      <c r="P6" s="7">
        <f>Calculations!Y47</f>
        <v>0</v>
      </c>
      <c r="Q6" s="7">
        <f>Calculations!Z47</f>
        <v>0</v>
      </c>
      <c r="R6" s="7">
        <f>Calculations!AA47</f>
        <v>0</v>
      </c>
      <c r="S6" s="7">
        <f>Calculations!AB47</f>
        <v>0</v>
      </c>
      <c r="T6" s="7">
        <f>Calculations!AC47</f>
        <v>0</v>
      </c>
      <c r="U6" s="7">
        <f>Calculations!AD47</f>
        <v>0</v>
      </c>
      <c r="V6" s="7">
        <f>Calculations!AE47</f>
        <v>0</v>
      </c>
      <c r="W6" s="7">
        <f>Calculations!AF47</f>
        <v>0</v>
      </c>
      <c r="X6" s="7">
        <f>Calculations!AG47</f>
        <v>0</v>
      </c>
      <c r="Y6" s="7">
        <f>Calculations!AH47</f>
        <v>0</v>
      </c>
      <c r="Z6" s="7">
        <f>Calculations!AI47</f>
        <v>0</v>
      </c>
      <c r="AA6" s="7">
        <f>Calculations!AJ47</f>
        <v>0</v>
      </c>
      <c r="AB6" s="7">
        <f>Calculations!AK47</f>
        <v>0</v>
      </c>
      <c r="AC6" s="7">
        <f>Calculations!AL47</f>
        <v>0</v>
      </c>
      <c r="AD6" s="7">
        <f>Calculations!AM47</f>
        <v>0</v>
      </c>
      <c r="AE6" s="7">
        <f>Calculations!AN47</f>
        <v>0</v>
      </c>
    </row>
    <row r="7" spans="1:33" x14ac:dyDescent="0.25">
      <c r="A7" s="1" t="s">
        <v>160</v>
      </c>
      <c r="B7" s="7">
        <f>Calculations!K48</f>
        <v>0</v>
      </c>
      <c r="C7" s="7">
        <f>Calculations!L48</f>
        <v>0</v>
      </c>
      <c r="D7" s="7">
        <f>Calculations!M48</f>
        <v>0</v>
      </c>
      <c r="E7" s="7">
        <f>Calculations!N48</f>
        <v>0</v>
      </c>
      <c r="F7" s="7">
        <f>Calculations!O48</f>
        <v>0</v>
      </c>
      <c r="G7" s="7">
        <f>Calculations!P48</f>
        <v>0</v>
      </c>
      <c r="H7" s="7">
        <f>Calculations!Q48</f>
        <v>0</v>
      </c>
      <c r="I7" s="7">
        <f>Calculations!R48</f>
        <v>0</v>
      </c>
      <c r="J7" s="7">
        <f>Calculations!S48</f>
        <v>0</v>
      </c>
      <c r="K7" s="7">
        <f>Calculations!T48</f>
        <v>0</v>
      </c>
      <c r="L7" s="7">
        <f>Calculations!U48</f>
        <v>0</v>
      </c>
      <c r="M7" s="7">
        <f>Calculations!V48</f>
        <v>0</v>
      </c>
      <c r="N7" s="7">
        <f>Calculations!W48</f>
        <v>0</v>
      </c>
      <c r="O7" s="7">
        <f>Calculations!X48</f>
        <v>0</v>
      </c>
      <c r="P7" s="7">
        <f>Calculations!Y48</f>
        <v>0</v>
      </c>
      <c r="Q7" s="7">
        <f>Calculations!Z48</f>
        <v>0</v>
      </c>
      <c r="R7" s="7">
        <f>Calculations!AA48</f>
        <v>0</v>
      </c>
      <c r="S7" s="7">
        <f>Calculations!AB48</f>
        <v>0</v>
      </c>
      <c r="T7" s="7">
        <f>Calculations!AC48</f>
        <v>0</v>
      </c>
      <c r="U7" s="7">
        <f>Calculations!AD48</f>
        <v>0</v>
      </c>
      <c r="V7" s="7">
        <f>Calculations!AE48</f>
        <v>0</v>
      </c>
      <c r="W7" s="7">
        <f>Calculations!AF48</f>
        <v>0</v>
      </c>
      <c r="X7" s="7">
        <f>Calculations!AG48</f>
        <v>0</v>
      </c>
      <c r="Y7" s="7">
        <f>Calculations!AH48</f>
        <v>0</v>
      </c>
      <c r="Z7" s="7">
        <f>Calculations!AI48</f>
        <v>0</v>
      </c>
      <c r="AA7" s="7">
        <f>Calculations!AJ48</f>
        <v>0</v>
      </c>
      <c r="AB7" s="7">
        <f>Calculations!AK48</f>
        <v>0</v>
      </c>
      <c r="AC7" s="7">
        <f>Calculations!AL48</f>
        <v>0</v>
      </c>
      <c r="AD7" s="7">
        <f>Calculations!AM48</f>
        <v>0</v>
      </c>
      <c r="AE7" s="7">
        <f>Calculations!AN48</f>
        <v>0</v>
      </c>
    </row>
    <row r="8" spans="1:33" x14ac:dyDescent="0.25">
      <c r="A8" s="1" t="s">
        <v>268</v>
      </c>
      <c r="B8" s="7">
        <f>Calculations!K49</f>
        <v>0</v>
      </c>
      <c r="C8" s="7">
        <f>Calculations!L49</f>
        <v>0</v>
      </c>
      <c r="D8" s="7">
        <f>Calculations!M49</f>
        <v>0</v>
      </c>
      <c r="E8" s="7">
        <f>Calculations!N49</f>
        <v>0</v>
      </c>
      <c r="F8" s="7">
        <f>Calculations!O49</f>
        <v>0</v>
      </c>
      <c r="G8" s="7">
        <f>Calculations!P49</f>
        <v>0</v>
      </c>
      <c r="H8" s="7">
        <f>Calculations!Q49</f>
        <v>0</v>
      </c>
      <c r="I8" s="7">
        <f>Calculations!R49</f>
        <v>0</v>
      </c>
      <c r="J8" s="7">
        <f>Calculations!S49</f>
        <v>0</v>
      </c>
      <c r="K8" s="7">
        <f>Calculations!T49</f>
        <v>0</v>
      </c>
      <c r="L8" s="7">
        <f>Calculations!U49</f>
        <v>0</v>
      </c>
      <c r="M8" s="7">
        <f>Calculations!V49</f>
        <v>0</v>
      </c>
      <c r="N8" s="7">
        <f>Calculations!W49</f>
        <v>0</v>
      </c>
      <c r="O8" s="7">
        <f>Calculations!X49</f>
        <v>0</v>
      </c>
      <c r="P8" s="7">
        <f>Calculations!Y49</f>
        <v>0</v>
      </c>
      <c r="Q8" s="7">
        <f>Calculations!Z49</f>
        <v>0</v>
      </c>
      <c r="R8" s="7">
        <f>Calculations!AA49</f>
        <v>0</v>
      </c>
      <c r="S8" s="7">
        <f>Calculations!AB49</f>
        <v>0</v>
      </c>
      <c r="T8" s="7">
        <f>Calculations!AC49</f>
        <v>0</v>
      </c>
      <c r="U8" s="7">
        <f>Calculations!AD49</f>
        <v>0</v>
      </c>
      <c r="V8" s="7">
        <f>Calculations!AE49</f>
        <v>0</v>
      </c>
      <c r="W8" s="7">
        <f>Calculations!AF49</f>
        <v>0</v>
      </c>
      <c r="X8" s="7">
        <f>Calculations!AG49</f>
        <v>0</v>
      </c>
      <c r="Y8" s="7">
        <f>Calculations!AH49</f>
        <v>0</v>
      </c>
      <c r="Z8" s="7">
        <f>Calculations!AI49</f>
        <v>0</v>
      </c>
      <c r="AA8" s="7">
        <f>Calculations!AJ49</f>
        <v>0</v>
      </c>
      <c r="AB8" s="7">
        <f>Calculations!AK49</f>
        <v>0</v>
      </c>
      <c r="AC8" s="7">
        <f>Calculations!AL49</f>
        <v>0</v>
      </c>
      <c r="AD8" s="7">
        <f>Calculations!AM49</f>
        <v>0</v>
      </c>
      <c r="AE8" s="7">
        <f>Calculations!AN49</f>
        <v>0</v>
      </c>
    </row>
    <row r="9" spans="1:33" x14ac:dyDescent="0.25">
      <c r="A9" s="1" t="s">
        <v>269</v>
      </c>
      <c r="B9" s="7">
        <f>Calculations!K50</f>
        <v>0</v>
      </c>
      <c r="C9" s="7">
        <f>Calculations!L50</f>
        <v>0</v>
      </c>
      <c r="D9" s="7">
        <f>Calculations!M50</f>
        <v>0</v>
      </c>
      <c r="E9" s="7">
        <f>Calculations!N50</f>
        <v>0</v>
      </c>
      <c r="F9" s="7">
        <f>Calculations!O50</f>
        <v>0</v>
      </c>
      <c r="G9" s="7">
        <f>Calculations!P50</f>
        <v>0</v>
      </c>
      <c r="H9" s="7">
        <f>Calculations!Q50</f>
        <v>0</v>
      </c>
      <c r="I9" s="7">
        <f>Calculations!R50</f>
        <v>0</v>
      </c>
      <c r="J9" s="7">
        <f>Calculations!S50</f>
        <v>0</v>
      </c>
      <c r="K9" s="7">
        <f>Calculations!T50</f>
        <v>0</v>
      </c>
      <c r="L9" s="7">
        <f>Calculations!U50</f>
        <v>0</v>
      </c>
      <c r="M9" s="7">
        <f>Calculations!V50</f>
        <v>0</v>
      </c>
      <c r="N9" s="7">
        <f>Calculations!W50</f>
        <v>0</v>
      </c>
      <c r="O9" s="7">
        <f>Calculations!X50</f>
        <v>0</v>
      </c>
      <c r="P9" s="7">
        <f>Calculations!Y50</f>
        <v>0</v>
      </c>
      <c r="Q9" s="7">
        <f>Calculations!Z50</f>
        <v>0</v>
      </c>
      <c r="R9" s="7">
        <f>Calculations!AA50</f>
        <v>0</v>
      </c>
      <c r="S9" s="7">
        <f>Calculations!AB50</f>
        <v>0</v>
      </c>
      <c r="T9" s="7">
        <f>Calculations!AC50</f>
        <v>0</v>
      </c>
      <c r="U9" s="7">
        <f>Calculations!AD50</f>
        <v>0</v>
      </c>
      <c r="V9" s="7">
        <f>Calculations!AE50</f>
        <v>0</v>
      </c>
      <c r="W9" s="7">
        <f>Calculations!AF50</f>
        <v>0</v>
      </c>
      <c r="X9" s="7">
        <f>Calculations!AG50</f>
        <v>0</v>
      </c>
      <c r="Y9" s="7">
        <f>Calculations!AH50</f>
        <v>0</v>
      </c>
      <c r="Z9" s="7">
        <f>Calculations!AI50</f>
        <v>0</v>
      </c>
      <c r="AA9" s="7">
        <f>Calculations!AJ50</f>
        <v>0</v>
      </c>
      <c r="AB9" s="7">
        <f>Calculations!AK50</f>
        <v>0</v>
      </c>
      <c r="AC9" s="7">
        <f>Calculations!AL50</f>
        <v>0</v>
      </c>
      <c r="AD9" s="7">
        <f>Calculations!AM50</f>
        <v>0</v>
      </c>
      <c r="AE9" s="7">
        <f>Calculations!AN50</f>
        <v>0</v>
      </c>
    </row>
    <row r="10" spans="1:33" x14ac:dyDescent="0.25">
      <c r="A10" s="1" t="s">
        <v>270</v>
      </c>
      <c r="B10" s="7">
        <f>Calculations!K51</f>
        <v>65178266655873.063</v>
      </c>
      <c r="C10" s="7">
        <f>Calculations!L51</f>
        <v>62731703391888.602</v>
      </c>
      <c r="D10" s="7">
        <f>Calculations!M51</f>
        <v>59845262851129.281</v>
      </c>
      <c r="E10" s="7">
        <f>Calculations!N51</f>
        <v>57461306889014.813</v>
      </c>
      <c r="F10" s="7">
        <f>Calculations!O51</f>
        <v>55634311988990.523</v>
      </c>
      <c r="G10" s="7">
        <f>Calculations!P51</f>
        <v>54149624544645.016</v>
      </c>
      <c r="H10" s="7">
        <f>Calculations!Q51</f>
        <v>52884469197765.727</v>
      </c>
      <c r="I10" s="7">
        <f>Calculations!R51</f>
        <v>51758350845948.352</v>
      </c>
      <c r="J10" s="7">
        <f>Calculations!S51</f>
        <v>50746877033918.883</v>
      </c>
      <c r="K10" s="7">
        <f>Calculations!T51</f>
        <v>49861430907471.867</v>
      </c>
      <c r="L10" s="7">
        <f>Calculations!U51</f>
        <v>48868657977819.156</v>
      </c>
      <c r="M10" s="7">
        <f>Calculations!V51</f>
        <v>47780754472597.75</v>
      </c>
      <c r="N10" s="7">
        <f>Calculations!W51</f>
        <v>46790420788472.43</v>
      </c>
      <c r="O10" s="7">
        <f>Calculations!X51</f>
        <v>45835862705415.68</v>
      </c>
      <c r="P10" s="7">
        <f>Calculations!Y51</f>
        <v>44930089532906.984</v>
      </c>
      <c r="Q10" s="7">
        <f>Calculations!Z51</f>
        <v>44083671334898.406</v>
      </c>
      <c r="R10" s="7">
        <f>Calculations!AA51</f>
        <v>43291729620335.141</v>
      </c>
      <c r="S10" s="7">
        <f>Calculations!AB51</f>
        <v>42529871933943.172</v>
      </c>
      <c r="T10" s="7">
        <f>Calculations!AC51</f>
        <v>41806229094147.172</v>
      </c>
      <c r="U10" s="7">
        <f>Calculations!AD51</f>
        <v>41141941228851.289</v>
      </c>
      <c r="V10" s="7">
        <f>Calculations!AE51</f>
        <v>40525625192260.984</v>
      </c>
      <c r="W10" s="7">
        <f>Calculations!AF51</f>
        <v>39945084756739.25</v>
      </c>
      <c r="X10" s="7">
        <f>Calculations!AG51</f>
        <v>39401133004128.547</v>
      </c>
      <c r="Y10" s="7">
        <f>Calculations!AH51</f>
        <v>38888891443374.078</v>
      </c>
      <c r="Z10" s="7">
        <f>Calculations!AI51</f>
        <v>38406733910790.898</v>
      </c>
      <c r="AA10" s="7">
        <f>Calculations!AJ51</f>
        <v>37949781915324.211</v>
      </c>
      <c r="AB10" s="7">
        <f>Calculations!AK51</f>
        <v>37521287784343.875</v>
      </c>
      <c r="AC10" s="7">
        <f>Calculations!AL51</f>
        <v>37113120699425.242</v>
      </c>
      <c r="AD10" s="7">
        <f>Calculations!AM51</f>
        <v>36721215251355.945</v>
      </c>
      <c r="AE10" s="7">
        <f>Calculations!AN51</f>
        <v>36344758358293.531</v>
      </c>
    </row>
    <row r="11" spans="1:33" x14ac:dyDescent="0.25">
      <c r="A11" s="1" t="s">
        <v>271</v>
      </c>
      <c r="B11" s="7">
        <f>Calculations!K52</f>
        <v>0</v>
      </c>
      <c r="C11" s="7">
        <f>Calculations!L52</f>
        <v>0</v>
      </c>
      <c r="D11" s="7">
        <f>Calculations!M52</f>
        <v>0</v>
      </c>
      <c r="E11" s="7">
        <f>Calculations!N52</f>
        <v>0</v>
      </c>
      <c r="F11" s="7">
        <f>Calculations!O52</f>
        <v>0</v>
      </c>
      <c r="G11" s="7">
        <f>Calculations!P52</f>
        <v>0</v>
      </c>
      <c r="H11" s="7">
        <f>Calculations!Q52</f>
        <v>0</v>
      </c>
      <c r="I11" s="7">
        <f>Calculations!R52</f>
        <v>0</v>
      </c>
      <c r="J11" s="7">
        <f>Calculations!S52</f>
        <v>0</v>
      </c>
      <c r="K11" s="7">
        <f>Calculations!T52</f>
        <v>0</v>
      </c>
      <c r="L11" s="7">
        <f>Calculations!U52</f>
        <v>0</v>
      </c>
      <c r="M11" s="7">
        <f>Calculations!V52</f>
        <v>0</v>
      </c>
      <c r="N11" s="7">
        <f>Calculations!W52</f>
        <v>0</v>
      </c>
      <c r="O11" s="7">
        <f>Calculations!X52</f>
        <v>0</v>
      </c>
      <c r="P11" s="7">
        <f>Calculations!Y52</f>
        <v>0</v>
      </c>
      <c r="Q11" s="7">
        <f>Calculations!Z52</f>
        <v>0</v>
      </c>
      <c r="R11" s="7">
        <f>Calculations!AA52</f>
        <v>0</v>
      </c>
      <c r="S11" s="7">
        <f>Calculations!AB52</f>
        <v>0</v>
      </c>
      <c r="T11" s="7">
        <f>Calculations!AC52</f>
        <v>0</v>
      </c>
      <c r="U11" s="7">
        <f>Calculations!AD52</f>
        <v>0</v>
      </c>
      <c r="V11" s="7">
        <f>Calculations!AE52</f>
        <v>0</v>
      </c>
      <c r="W11" s="7">
        <f>Calculations!AF52</f>
        <v>0</v>
      </c>
      <c r="X11" s="7">
        <f>Calculations!AG52</f>
        <v>0</v>
      </c>
      <c r="Y11" s="7">
        <f>Calculations!AH52</f>
        <v>0</v>
      </c>
      <c r="Z11" s="7">
        <f>Calculations!AI52</f>
        <v>0</v>
      </c>
      <c r="AA11" s="7">
        <f>Calculations!AJ52</f>
        <v>0</v>
      </c>
      <c r="AB11" s="7">
        <f>Calculations!AK52</f>
        <v>0</v>
      </c>
      <c r="AC11" s="7">
        <f>Calculations!AL52</f>
        <v>0</v>
      </c>
      <c r="AD11" s="7">
        <f>Calculations!AM52</f>
        <v>0</v>
      </c>
      <c r="AE11" s="7">
        <f>Calculations!AN52</f>
        <v>0</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G11"/>
  <sheetViews>
    <sheetView topLeftCell="B1" zoomScaleNormal="100" workbookViewId="0">
      <selection activeCell="B1" sqref="B1:C1048576"/>
    </sheetView>
  </sheetViews>
  <sheetFormatPr defaultRowHeight="15" x14ac:dyDescent="0.25"/>
  <cols>
    <col min="1" max="1" width="29.85546875" customWidth="1"/>
    <col min="2" max="31" width="13.14062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Calculations!K56</f>
        <v>1697291271432040.8</v>
      </c>
      <c r="C2" s="7">
        <f>Calculations!L56</f>
        <v>1654334531530802.3</v>
      </c>
      <c r="D2" s="7">
        <f>Calculations!M56</f>
        <v>1690557327612725.3</v>
      </c>
      <c r="E2" s="7">
        <f>Calculations!N56</f>
        <v>1698171025985590.5</v>
      </c>
      <c r="F2" s="7">
        <f>Calculations!O56</f>
        <v>1715161997247632.3</v>
      </c>
      <c r="G2" s="7">
        <f>Calculations!P56</f>
        <v>1732687163280174.8</v>
      </c>
      <c r="H2" s="7">
        <f>Calculations!Q56</f>
        <v>1754636307617582.5</v>
      </c>
      <c r="I2" s="7">
        <f>Calculations!R56</f>
        <v>1772505407269489.3</v>
      </c>
      <c r="J2" s="7">
        <f>Calculations!S56</f>
        <v>1787786467416821.5</v>
      </c>
      <c r="K2" s="7">
        <f>Calculations!T56</f>
        <v>1807915934590787.5</v>
      </c>
      <c r="L2" s="7">
        <f>Calculations!U56</f>
        <v>1828539755524973.5</v>
      </c>
      <c r="M2" s="7">
        <f>Calculations!V56</f>
        <v>1847960215332308</v>
      </c>
      <c r="N2" s="7">
        <f>Calculations!W56</f>
        <v>1868034392940985.8</v>
      </c>
      <c r="O2" s="7">
        <f>Calculations!X56</f>
        <v>1887520712377560</v>
      </c>
      <c r="P2" s="7">
        <f>Calculations!Y56</f>
        <v>1909571491945276.5</v>
      </c>
      <c r="Q2" s="7">
        <f>Calculations!Z56</f>
        <v>1934003788229579.8</v>
      </c>
      <c r="R2" s="7">
        <f>Calculations!AA56</f>
        <v>1959606109285193.8</v>
      </c>
      <c r="S2" s="7">
        <f>Calculations!AB56</f>
        <v>1984181507973771.3</v>
      </c>
      <c r="T2" s="7">
        <f>Calculations!AC56</f>
        <v>2008590224884642.8</v>
      </c>
      <c r="U2" s="7">
        <f>Calculations!AD56</f>
        <v>2034312068971100.3</v>
      </c>
      <c r="V2" s="7">
        <f>Calculations!AE56</f>
        <v>2062047103699506</v>
      </c>
      <c r="W2" s="7">
        <f>Calculations!AF56</f>
        <v>2092367738686958.5</v>
      </c>
      <c r="X2" s="7">
        <f>Calculations!AG56</f>
        <v>2124442191208613</v>
      </c>
      <c r="Y2" s="7">
        <f>Calculations!AH56</f>
        <v>2157841154051647</v>
      </c>
      <c r="Z2" s="7">
        <f>Calculations!AI56</f>
        <v>2194287547640249.3</v>
      </c>
      <c r="AA2" s="7">
        <f>Calculations!AJ56</f>
        <v>2231423434631263.3</v>
      </c>
      <c r="AB2" s="7">
        <f>Calculations!AK56</f>
        <v>2269977336355541</v>
      </c>
      <c r="AC2" s="7">
        <f>Calculations!AL56</f>
        <v>2309154058771148.5</v>
      </c>
      <c r="AD2" s="7">
        <f>Calculations!AM56</f>
        <v>2349782132275560.5</v>
      </c>
      <c r="AE2" s="7">
        <f>Calculations!AN56</f>
        <v>2392096537521249.5</v>
      </c>
    </row>
    <row r="3" spans="1:33" x14ac:dyDescent="0.25">
      <c r="A3" s="1" t="s">
        <v>77</v>
      </c>
      <c r="B3" s="7">
        <f>Calculations!K57</f>
        <v>0</v>
      </c>
      <c r="C3" s="7">
        <f>Calculations!L57</f>
        <v>0</v>
      </c>
      <c r="D3" s="7">
        <f>Calculations!M57</f>
        <v>0</v>
      </c>
      <c r="E3" s="7">
        <f>Calculations!N57</f>
        <v>0</v>
      </c>
      <c r="F3" s="7">
        <f>Calculations!O57</f>
        <v>0</v>
      </c>
      <c r="G3" s="7">
        <f>Calculations!P57</f>
        <v>0</v>
      </c>
      <c r="H3" s="7">
        <f>Calculations!Q57</f>
        <v>0</v>
      </c>
      <c r="I3" s="7">
        <f>Calculations!R57</f>
        <v>0</v>
      </c>
      <c r="J3" s="7">
        <f>Calculations!S57</f>
        <v>0</v>
      </c>
      <c r="K3" s="7">
        <f>Calculations!T57</f>
        <v>0</v>
      </c>
      <c r="L3" s="7">
        <f>Calculations!U57</f>
        <v>0</v>
      </c>
      <c r="M3" s="7">
        <f>Calculations!V57</f>
        <v>0</v>
      </c>
      <c r="N3" s="7">
        <f>Calculations!W57</f>
        <v>0</v>
      </c>
      <c r="O3" s="7">
        <f>Calculations!X57</f>
        <v>0</v>
      </c>
      <c r="P3" s="7">
        <f>Calculations!Y57</f>
        <v>0</v>
      </c>
      <c r="Q3" s="7">
        <f>Calculations!Z57</f>
        <v>0</v>
      </c>
      <c r="R3" s="7">
        <f>Calculations!AA57</f>
        <v>0</v>
      </c>
      <c r="S3" s="7">
        <f>Calculations!AB57</f>
        <v>0</v>
      </c>
      <c r="T3" s="7">
        <f>Calculations!AC57</f>
        <v>0</v>
      </c>
      <c r="U3" s="7">
        <f>Calculations!AD57</f>
        <v>0</v>
      </c>
      <c r="V3" s="7">
        <f>Calculations!AE57</f>
        <v>0</v>
      </c>
      <c r="W3" s="7">
        <f>Calculations!AF57</f>
        <v>0</v>
      </c>
      <c r="X3" s="7">
        <f>Calculations!AG57</f>
        <v>0</v>
      </c>
      <c r="Y3" s="7">
        <f>Calculations!AH57</f>
        <v>0</v>
      </c>
      <c r="Z3" s="7">
        <f>Calculations!AI57</f>
        <v>0</v>
      </c>
      <c r="AA3" s="7">
        <f>Calculations!AJ57</f>
        <v>0</v>
      </c>
      <c r="AB3" s="7">
        <f>Calculations!AK57</f>
        <v>0</v>
      </c>
      <c r="AC3" s="7">
        <f>Calculations!AL57</f>
        <v>0</v>
      </c>
      <c r="AD3" s="7">
        <f>Calculations!AM57</f>
        <v>0</v>
      </c>
      <c r="AE3" s="7">
        <f>Calculations!AN57</f>
        <v>0</v>
      </c>
    </row>
    <row r="4" spans="1:33" x14ac:dyDescent="0.25">
      <c r="A4" s="1" t="s">
        <v>78</v>
      </c>
      <c r="B4" s="7">
        <f>Calculations!K58</f>
        <v>187726775034404.59</v>
      </c>
      <c r="C4" s="7">
        <f>Calculations!L58</f>
        <v>184841960657330.19</v>
      </c>
      <c r="D4" s="7">
        <f>Calculations!M58</f>
        <v>182865358698291.91</v>
      </c>
      <c r="E4" s="7">
        <f>Calculations!N58</f>
        <v>182075856229256.03</v>
      </c>
      <c r="F4" s="7">
        <f>Calculations!O58</f>
        <v>182311649963571.59</v>
      </c>
      <c r="G4" s="7">
        <f>Calculations!P58</f>
        <v>182977563992552.41</v>
      </c>
      <c r="H4" s="7">
        <f>Calculations!Q58</f>
        <v>183787393507649.94</v>
      </c>
      <c r="I4" s="7">
        <f>Calculations!R58</f>
        <v>184439485145308.84</v>
      </c>
      <c r="J4" s="7">
        <f>Calculations!S58</f>
        <v>184539494211932.31</v>
      </c>
      <c r="K4" s="7">
        <f>Calculations!T58</f>
        <v>184336223751315.44</v>
      </c>
      <c r="L4" s="7">
        <f>Calculations!U58</f>
        <v>183886589492430.97</v>
      </c>
      <c r="M4" s="7">
        <f>Calculations!V58</f>
        <v>183297105156642.09</v>
      </c>
      <c r="N4" s="7">
        <f>Calculations!W58</f>
        <v>182627938800291.44</v>
      </c>
      <c r="O4" s="7">
        <f>Calculations!X58</f>
        <v>181974220998947.63</v>
      </c>
      <c r="P4" s="7">
        <f>Calculations!Y58</f>
        <v>181407502954747.84</v>
      </c>
      <c r="Q4" s="7">
        <f>Calculations!Z58</f>
        <v>180964373350603.09</v>
      </c>
      <c r="R4" s="7">
        <f>Calculations!AA58</f>
        <v>180593608030437.94</v>
      </c>
      <c r="S4" s="7">
        <f>Calculations!AB58</f>
        <v>180247235165546.81</v>
      </c>
      <c r="T4" s="7">
        <f>Calculations!AC58</f>
        <v>179917937019347.53</v>
      </c>
      <c r="U4" s="7">
        <f>Calculations!AD58</f>
        <v>179591078118675.63</v>
      </c>
      <c r="V4" s="7">
        <f>Calculations!AE58</f>
        <v>179269910790901</v>
      </c>
      <c r="W4" s="7">
        <f>Calculations!AF58</f>
        <v>178956061199708.59</v>
      </c>
      <c r="X4" s="7">
        <f>Calculations!AG58</f>
        <v>178708884319598.44</v>
      </c>
      <c r="Y4" s="7">
        <f>Calculations!AH58</f>
        <v>178459268193961</v>
      </c>
      <c r="Z4" s="7">
        <f>Calculations!AI58</f>
        <v>178212091313850.84</v>
      </c>
      <c r="AA4" s="7">
        <f>Calculations!AJ58</f>
        <v>177954344369788.72</v>
      </c>
      <c r="AB4" s="7">
        <f>Calculations!AK58</f>
        <v>177685214279932</v>
      </c>
      <c r="AC4" s="7">
        <f>Calculations!AL58</f>
        <v>177422588844815.03</v>
      </c>
      <c r="AD4" s="7">
        <f>Calculations!AM58</f>
        <v>177125813972314.41</v>
      </c>
      <c r="AE4" s="7">
        <f>Calculations!AN58</f>
        <v>176817655954019.25</v>
      </c>
    </row>
    <row r="5" spans="1:33" x14ac:dyDescent="0.25">
      <c r="A5" s="1" t="s">
        <v>79</v>
      </c>
      <c r="B5" s="7">
        <f>Calculations!K59</f>
        <v>6354234598882.8633</v>
      </c>
      <c r="C5" s="7">
        <f>Calculations!L59</f>
        <v>6123319355622.1162</v>
      </c>
      <c r="D5" s="7">
        <f>Calculations!M59</f>
        <v>5989973933457.46</v>
      </c>
      <c r="E5" s="7">
        <f>Calculations!N59</f>
        <v>5950946005019.0234</v>
      </c>
      <c r="F5" s="7">
        <f>Calculations!O59</f>
        <v>5974525378450.5791</v>
      </c>
      <c r="G5" s="7">
        <f>Calculations!P59</f>
        <v>5982656196875.2529</v>
      </c>
      <c r="H5" s="7">
        <f>Calculations!Q59</f>
        <v>5984282360560.1875</v>
      </c>
      <c r="I5" s="7">
        <f>Calculations!R59</f>
        <v>5979403869505.3828</v>
      </c>
      <c r="J5" s="7">
        <f>Calculations!S59</f>
        <v>5967207641868.3711</v>
      </c>
      <c r="K5" s="7">
        <f>Calculations!T59</f>
        <v>5950132923176.5557</v>
      </c>
      <c r="L5" s="7">
        <f>Calculations!U59</f>
        <v>5928992795272.4023</v>
      </c>
      <c r="M5" s="7">
        <f>Calculations!V59</f>
        <v>5910291912895.6533</v>
      </c>
      <c r="N5" s="7">
        <f>Calculations!W59</f>
        <v>5889151784991.5</v>
      </c>
      <c r="O5" s="7">
        <f>Calculations!X59</f>
        <v>5869637820772.2813</v>
      </c>
      <c r="P5" s="7">
        <f>Calculations!Y59</f>
        <v>5852563102080.4668</v>
      </c>
      <c r="Q5" s="7">
        <f>Calculations!Z59</f>
        <v>5835488383388.6504</v>
      </c>
      <c r="R5" s="7">
        <f>Calculations!AA59</f>
        <v>5813535173642.0303</v>
      </c>
      <c r="S5" s="7">
        <f>Calculations!AB59</f>
        <v>5794021209422.8125</v>
      </c>
      <c r="T5" s="7">
        <f>Calculations!AC59</f>
        <v>5778572654415.9307</v>
      </c>
      <c r="U5" s="7">
        <f>Calculations!AD59</f>
        <v>5775320327046.0615</v>
      </c>
      <c r="V5" s="7">
        <f>Calculations!AE59</f>
        <v>5771254917833.7246</v>
      </c>
      <c r="W5" s="7">
        <f>Calculations!AF59</f>
        <v>5760684853881.6484</v>
      </c>
      <c r="X5" s="7">
        <f>Calculations!AG59</f>
        <v>5746862462559.7012</v>
      </c>
      <c r="Y5" s="7">
        <f>Calculations!AH59</f>
        <v>5733853153080.2236</v>
      </c>
      <c r="Z5" s="7">
        <f>Calculations!AI59</f>
        <v>5717591516230.875</v>
      </c>
      <c r="AA5" s="7">
        <f>Calculations!AJ59</f>
        <v>5701329879381.5264</v>
      </c>
      <c r="AB5" s="7">
        <f>Calculations!AK59</f>
        <v>5688320569902.0479</v>
      </c>
      <c r="AC5" s="7">
        <f>Calculations!AL59</f>
        <v>5675311260422.5693</v>
      </c>
      <c r="AD5" s="7">
        <f>Calculations!AM59</f>
        <v>5661488869100.6221</v>
      </c>
      <c r="AE5" s="7">
        <f>Calculations!AN59</f>
        <v>5649292641463.6113</v>
      </c>
    </row>
    <row r="6" spans="1:33" x14ac:dyDescent="0.25">
      <c r="A6" s="1" t="s">
        <v>81</v>
      </c>
      <c r="B6" s="7">
        <f>Calculations!K60</f>
        <v>0</v>
      </c>
      <c r="C6" s="7">
        <f>Calculations!L60</f>
        <v>0</v>
      </c>
      <c r="D6" s="7">
        <f>Calculations!M60</f>
        <v>0</v>
      </c>
      <c r="E6" s="7">
        <f>Calculations!N60</f>
        <v>0</v>
      </c>
      <c r="F6" s="7">
        <f>Calculations!O60</f>
        <v>0</v>
      </c>
      <c r="G6" s="7">
        <f>Calculations!P60</f>
        <v>0</v>
      </c>
      <c r="H6" s="7">
        <f>Calculations!Q60</f>
        <v>0</v>
      </c>
      <c r="I6" s="7">
        <f>Calculations!R60</f>
        <v>0</v>
      </c>
      <c r="J6" s="7">
        <f>Calculations!S60</f>
        <v>0</v>
      </c>
      <c r="K6" s="7">
        <f>Calculations!T60</f>
        <v>0</v>
      </c>
      <c r="L6" s="7">
        <f>Calculations!U60</f>
        <v>0</v>
      </c>
      <c r="M6" s="7">
        <f>Calculations!V60</f>
        <v>0</v>
      </c>
      <c r="N6" s="7">
        <f>Calculations!W60</f>
        <v>0</v>
      </c>
      <c r="O6" s="7">
        <f>Calculations!X60</f>
        <v>0</v>
      </c>
      <c r="P6" s="7">
        <f>Calculations!Y60</f>
        <v>0</v>
      </c>
      <c r="Q6" s="7">
        <f>Calculations!Z60</f>
        <v>0</v>
      </c>
      <c r="R6" s="7">
        <f>Calculations!AA60</f>
        <v>0</v>
      </c>
      <c r="S6" s="7">
        <f>Calculations!AB60</f>
        <v>0</v>
      </c>
      <c r="T6" s="7">
        <f>Calculations!AC60</f>
        <v>0</v>
      </c>
      <c r="U6" s="7">
        <f>Calculations!AD60</f>
        <v>0</v>
      </c>
      <c r="V6" s="7">
        <f>Calculations!AE60</f>
        <v>0</v>
      </c>
      <c r="W6" s="7">
        <f>Calculations!AF60</f>
        <v>0</v>
      </c>
      <c r="X6" s="7">
        <f>Calculations!AG60</f>
        <v>0</v>
      </c>
      <c r="Y6" s="7">
        <f>Calculations!AH60</f>
        <v>0</v>
      </c>
      <c r="Z6" s="7">
        <f>Calculations!AI60</f>
        <v>0</v>
      </c>
      <c r="AA6" s="7">
        <f>Calculations!AJ60</f>
        <v>0</v>
      </c>
      <c r="AB6" s="7">
        <f>Calculations!AK60</f>
        <v>0</v>
      </c>
      <c r="AC6" s="7">
        <f>Calculations!AL60</f>
        <v>0</v>
      </c>
      <c r="AD6" s="7">
        <f>Calculations!AM60</f>
        <v>0</v>
      </c>
      <c r="AE6" s="7">
        <f>Calculations!AN60</f>
        <v>0</v>
      </c>
    </row>
    <row r="7" spans="1:33" x14ac:dyDescent="0.25">
      <c r="A7" s="1" t="s">
        <v>160</v>
      </c>
      <c r="B7" s="7">
        <f>Calculations!K61</f>
        <v>0</v>
      </c>
      <c r="C7" s="7">
        <f>Calculations!L61</f>
        <v>0</v>
      </c>
      <c r="D7" s="7">
        <f>Calculations!M61</f>
        <v>0</v>
      </c>
      <c r="E7" s="7">
        <f>Calculations!N61</f>
        <v>0</v>
      </c>
      <c r="F7" s="7">
        <f>Calculations!O61</f>
        <v>0</v>
      </c>
      <c r="G7" s="7">
        <f>Calculations!P61</f>
        <v>0</v>
      </c>
      <c r="H7" s="7">
        <f>Calculations!Q61</f>
        <v>0</v>
      </c>
      <c r="I7" s="7">
        <f>Calculations!R61</f>
        <v>0</v>
      </c>
      <c r="J7" s="7">
        <f>Calculations!S61</f>
        <v>0</v>
      </c>
      <c r="K7" s="7">
        <f>Calculations!T61</f>
        <v>0</v>
      </c>
      <c r="L7" s="7">
        <f>Calculations!U61</f>
        <v>0</v>
      </c>
      <c r="M7" s="7">
        <f>Calculations!V61</f>
        <v>0</v>
      </c>
      <c r="N7" s="7">
        <f>Calculations!W61</f>
        <v>0</v>
      </c>
      <c r="O7" s="7">
        <f>Calculations!X61</f>
        <v>0</v>
      </c>
      <c r="P7" s="7">
        <f>Calculations!Y61</f>
        <v>0</v>
      </c>
      <c r="Q7" s="7">
        <f>Calculations!Z61</f>
        <v>0</v>
      </c>
      <c r="R7" s="7">
        <f>Calculations!AA61</f>
        <v>0</v>
      </c>
      <c r="S7" s="7">
        <f>Calculations!AB61</f>
        <v>0</v>
      </c>
      <c r="T7" s="7">
        <f>Calculations!AC61</f>
        <v>0</v>
      </c>
      <c r="U7" s="7">
        <f>Calculations!AD61</f>
        <v>0</v>
      </c>
      <c r="V7" s="7">
        <f>Calculations!AE61</f>
        <v>0</v>
      </c>
      <c r="W7" s="7">
        <f>Calculations!AF61</f>
        <v>0</v>
      </c>
      <c r="X7" s="7">
        <f>Calculations!AG61</f>
        <v>0</v>
      </c>
      <c r="Y7" s="7">
        <f>Calculations!AH61</f>
        <v>0</v>
      </c>
      <c r="Z7" s="7">
        <f>Calculations!AI61</f>
        <v>0</v>
      </c>
      <c r="AA7" s="7">
        <f>Calculations!AJ61</f>
        <v>0</v>
      </c>
      <c r="AB7" s="7">
        <f>Calculations!AK61</f>
        <v>0</v>
      </c>
      <c r="AC7" s="7">
        <f>Calculations!AL61</f>
        <v>0</v>
      </c>
      <c r="AD7" s="7">
        <f>Calculations!AM61</f>
        <v>0</v>
      </c>
      <c r="AE7" s="7">
        <f>Calculations!AN61</f>
        <v>0</v>
      </c>
    </row>
    <row r="8" spans="1:33" x14ac:dyDescent="0.25">
      <c r="A8" s="1" t="s">
        <v>268</v>
      </c>
      <c r="B8" s="7">
        <f>Calculations!K62</f>
        <v>0</v>
      </c>
      <c r="C8" s="7">
        <f>Calculations!L62</f>
        <v>0</v>
      </c>
      <c r="D8" s="7">
        <f>Calculations!M62</f>
        <v>0</v>
      </c>
      <c r="E8" s="7">
        <f>Calculations!N62</f>
        <v>0</v>
      </c>
      <c r="F8" s="7">
        <f>Calculations!O62</f>
        <v>0</v>
      </c>
      <c r="G8" s="7">
        <f>Calculations!P62</f>
        <v>0</v>
      </c>
      <c r="H8" s="7">
        <f>Calculations!Q62</f>
        <v>0</v>
      </c>
      <c r="I8" s="7">
        <f>Calculations!R62</f>
        <v>0</v>
      </c>
      <c r="J8" s="7">
        <f>Calculations!S62</f>
        <v>0</v>
      </c>
      <c r="K8" s="7">
        <f>Calculations!T62</f>
        <v>0</v>
      </c>
      <c r="L8" s="7">
        <f>Calculations!U62</f>
        <v>0</v>
      </c>
      <c r="M8" s="7">
        <f>Calculations!V62</f>
        <v>0</v>
      </c>
      <c r="N8" s="7">
        <f>Calculations!W62</f>
        <v>0</v>
      </c>
      <c r="O8" s="7">
        <f>Calculations!X62</f>
        <v>0</v>
      </c>
      <c r="P8" s="7">
        <f>Calculations!Y62</f>
        <v>0</v>
      </c>
      <c r="Q8" s="7">
        <f>Calculations!Z62</f>
        <v>0</v>
      </c>
      <c r="R8" s="7">
        <f>Calculations!AA62</f>
        <v>0</v>
      </c>
      <c r="S8" s="7">
        <f>Calculations!AB62</f>
        <v>0</v>
      </c>
      <c r="T8" s="7">
        <f>Calculations!AC62</f>
        <v>0</v>
      </c>
      <c r="U8" s="7">
        <f>Calculations!AD62</f>
        <v>0</v>
      </c>
      <c r="V8" s="7">
        <f>Calculations!AE62</f>
        <v>0</v>
      </c>
      <c r="W8" s="7">
        <f>Calculations!AF62</f>
        <v>0</v>
      </c>
      <c r="X8" s="7">
        <f>Calculations!AG62</f>
        <v>0</v>
      </c>
      <c r="Y8" s="7">
        <f>Calculations!AH62</f>
        <v>0</v>
      </c>
      <c r="Z8" s="7">
        <f>Calculations!AI62</f>
        <v>0</v>
      </c>
      <c r="AA8" s="7">
        <f>Calculations!AJ62</f>
        <v>0</v>
      </c>
      <c r="AB8" s="7">
        <f>Calculations!AK62</f>
        <v>0</v>
      </c>
      <c r="AC8" s="7">
        <f>Calculations!AL62</f>
        <v>0</v>
      </c>
      <c r="AD8" s="7">
        <f>Calculations!AM62</f>
        <v>0</v>
      </c>
      <c r="AE8" s="7">
        <f>Calculations!AN62</f>
        <v>0</v>
      </c>
    </row>
    <row r="9" spans="1:33" x14ac:dyDescent="0.25">
      <c r="A9" s="1" t="s">
        <v>269</v>
      </c>
      <c r="B9" s="7">
        <f>Calculations!K63</f>
        <v>0</v>
      </c>
      <c r="C9" s="7">
        <f>Calculations!L63</f>
        <v>0</v>
      </c>
      <c r="D9" s="7">
        <f>Calculations!M63</f>
        <v>0</v>
      </c>
      <c r="E9" s="7">
        <f>Calculations!N63</f>
        <v>0</v>
      </c>
      <c r="F9" s="7">
        <f>Calculations!O63</f>
        <v>0</v>
      </c>
      <c r="G9" s="7">
        <f>Calculations!P63</f>
        <v>0</v>
      </c>
      <c r="H9" s="7">
        <f>Calculations!Q63</f>
        <v>0</v>
      </c>
      <c r="I9" s="7">
        <f>Calculations!R63</f>
        <v>0</v>
      </c>
      <c r="J9" s="7">
        <f>Calculations!S63</f>
        <v>0</v>
      </c>
      <c r="K9" s="7">
        <f>Calculations!T63</f>
        <v>0</v>
      </c>
      <c r="L9" s="7">
        <f>Calculations!U63</f>
        <v>0</v>
      </c>
      <c r="M9" s="7">
        <f>Calculations!V63</f>
        <v>0</v>
      </c>
      <c r="N9" s="7">
        <f>Calculations!W63</f>
        <v>0</v>
      </c>
      <c r="O9" s="7">
        <f>Calculations!X63</f>
        <v>0</v>
      </c>
      <c r="P9" s="7">
        <f>Calculations!Y63</f>
        <v>0</v>
      </c>
      <c r="Q9" s="7">
        <f>Calculations!Z63</f>
        <v>0</v>
      </c>
      <c r="R9" s="7">
        <f>Calculations!AA63</f>
        <v>0</v>
      </c>
      <c r="S9" s="7">
        <f>Calculations!AB63</f>
        <v>0</v>
      </c>
      <c r="T9" s="7">
        <f>Calculations!AC63</f>
        <v>0</v>
      </c>
      <c r="U9" s="7">
        <f>Calculations!AD63</f>
        <v>0</v>
      </c>
      <c r="V9" s="7">
        <f>Calculations!AE63</f>
        <v>0</v>
      </c>
      <c r="W9" s="7">
        <f>Calculations!AF63</f>
        <v>0</v>
      </c>
      <c r="X9" s="7">
        <f>Calculations!AG63</f>
        <v>0</v>
      </c>
      <c r="Y9" s="7">
        <f>Calculations!AH63</f>
        <v>0</v>
      </c>
      <c r="Z9" s="7">
        <f>Calculations!AI63</f>
        <v>0</v>
      </c>
      <c r="AA9" s="7">
        <f>Calculations!AJ63</f>
        <v>0</v>
      </c>
      <c r="AB9" s="7">
        <f>Calculations!AK63</f>
        <v>0</v>
      </c>
      <c r="AC9" s="7">
        <f>Calculations!AL63</f>
        <v>0</v>
      </c>
      <c r="AD9" s="7">
        <f>Calculations!AM63</f>
        <v>0</v>
      </c>
      <c r="AE9" s="7">
        <f>Calculations!AN63</f>
        <v>0</v>
      </c>
    </row>
    <row r="10" spans="1:33" x14ac:dyDescent="0.25">
      <c r="A10" s="1" t="s">
        <v>270</v>
      </c>
      <c r="B10" s="7">
        <f>Calculations!K64</f>
        <v>59614347607868.523</v>
      </c>
      <c r="C10" s="7">
        <f>Calculations!L64</f>
        <v>59794038695053.828</v>
      </c>
      <c r="D10" s="7">
        <f>Calculations!M64</f>
        <v>59923318708006.148</v>
      </c>
      <c r="E10" s="7">
        <f>Calculations!N64</f>
        <v>60468896624301.789</v>
      </c>
      <c r="F10" s="7">
        <f>Calculations!O64</f>
        <v>61531594592406.695</v>
      </c>
      <c r="G10" s="7">
        <f>Calculations!P64</f>
        <v>62885375860114.945</v>
      </c>
      <c r="H10" s="7">
        <f>Calculations!Q64</f>
        <v>64388764186837.203</v>
      </c>
      <c r="I10" s="7">
        <f>Calculations!R64</f>
        <v>65910853395936.203</v>
      </c>
      <c r="J10" s="7">
        <f>Calculations!S64</f>
        <v>67411802477131.047</v>
      </c>
      <c r="K10" s="7">
        <f>Calculations!T64</f>
        <v>68890798348579.281</v>
      </c>
      <c r="L10" s="7">
        <f>Calculations!U64</f>
        <v>70344588682911.016</v>
      </c>
      <c r="M10" s="7">
        <f>Calculations!V64</f>
        <v>71753659515907.063</v>
      </c>
      <c r="N10" s="7">
        <f>Calculations!W64</f>
        <v>73120450093094.781</v>
      </c>
      <c r="O10" s="7">
        <f>Calculations!X64</f>
        <v>74464474378693.422</v>
      </c>
      <c r="P10" s="7">
        <f>Calculations!Y64</f>
        <v>75832891119566.094</v>
      </c>
      <c r="Q10" s="7">
        <f>Calculations!Z64</f>
        <v>77235457297822.391</v>
      </c>
      <c r="R10" s="7">
        <f>Calculations!AA64</f>
        <v>78647780458188.281</v>
      </c>
      <c r="S10" s="7">
        <f>Calculations!AB64</f>
        <v>80086935319355.625</v>
      </c>
      <c r="T10" s="7">
        <f>Calculations!AC64</f>
        <v>81558613454221.641</v>
      </c>
      <c r="U10" s="7">
        <f>Calculations!AD64</f>
        <v>83107534364122.063</v>
      </c>
      <c r="V10" s="7">
        <f>Calculations!AE64</f>
        <v>84709305593782.875</v>
      </c>
      <c r="W10" s="7">
        <f>Calculations!AF64</f>
        <v>86320833805553.297</v>
      </c>
      <c r="X10" s="7">
        <f>Calculations!AG64</f>
        <v>87946184408645.672</v>
      </c>
      <c r="Y10" s="7">
        <f>Calculations!AH64</f>
        <v>89573974257265.438</v>
      </c>
      <c r="Z10" s="7">
        <f>Calculations!AI64</f>
        <v>91202577187727.672</v>
      </c>
      <c r="AA10" s="7">
        <f>Calculations!AJ64</f>
        <v>92823049299765.234</v>
      </c>
      <c r="AB10" s="7">
        <f>Calculations!AK64</f>
        <v>94445960657330.203</v>
      </c>
      <c r="AC10" s="7">
        <f>Calculations!AL64</f>
        <v>96067245851210.219</v>
      </c>
      <c r="AD10" s="7">
        <f>Calculations!AM64</f>
        <v>97681213308508.047</v>
      </c>
      <c r="AE10" s="7">
        <f>Calculations!AN64</f>
        <v>99299246175018.203</v>
      </c>
    </row>
    <row r="11" spans="1:33" x14ac:dyDescent="0.25">
      <c r="A11" s="1" t="s">
        <v>271</v>
      </c>
      <c r="B11" s="7">
        <f>Calculations!K65</f>
        <v>0</v>
      </c>
      <c r="C11" s="7">
        <f>Calculations!L65</f>
        <v>0</v>
      </c>
      <c r="D11" s="7">
        <f>Calculations!M65</f>
        <v>0</v>
      </c>
      <c r="E11" s="7">
        <f>Calculations!N65</f>
        <v>0</v>
      </c>
      <c r="F11" s="7">
        <f>Calculations!O65</f>
        <v>0</v>
      </c>
      <c r="G11" s="7">
        <f>Calculations!P65</f>
        <v>0</v>
      </c>
      <c r="H11" s="7">
        <f>Calculations!Q65</f>
        <v>0</v>
      </c>
      <c r="I11" s="7">
        <f>Calculations!R65</f>
        <v>0</v>
      </c>
      <c r="J11" s="7">
        <f>Calculations!S65</f>
        <v>0</v>
      </c>
      <c r="K11" s="7">
        <f>Calculations!T65</f>
        <v>0</v>
      </c>
      <c r="L11" s="7">
        <f>Calculations!U65</f>
        <v>0</v>
      </c>
      <c r="M11" s="7">
        <f>Calculations!V65</f>
        <v>0</v>
      </c>
      <c r="N11" s="7">
        <f>Calculations!W65</f>
        <v>0</v>
      </c>
      <c r="O11" s="7">
        <f>Calculations!X65</f>
        <v>0</v>
      </c>
      <c r="P11" s="7">
        <f>Calculations!Y65</f>
        <v>0</v>
      </c>
      <c r="Q11" s="7">
        <f>Calculations!Z65</f>
        <v>0</v>
      </c>
      <c r="R11" s="7">
        <f>Calculations!AA65</f>
        <v>0</v>
      </c>
      <c r="S11" s="7">
        <f>Calculations!AB65</f>
        <v>0</v>
      </c>
      <c r="T11" s="7">
        <f>Calculations!AC65</f>
        <v>0</v>
      </c>
      <c r="U11" s="7">
        <f>Calculations!AD65</f>
        <v>0</v>
      </c>
      <c r="V11" s="7">
        <f>Calculations!AE65</f>
        <v>0</v>
      </c>
      <c r="W11" s="7">
        <f>Calculations!AF65</f>
        <v>0</v>
      </c>
      <c r="X11" s="7">
        <f>Calculations!AG65</f>
        <v>0</v>
      </c>
      <c r="Y11" s="7">
        <f>Calculations!AH65</f>
        <v>0</v>
      </c>
      <c r="Z11" s="7">
        <f>Calculations!AI65</f>
        <v>0</v>
      </c>
      <c r="AA11" s="7">
        <f>Calculations!AJ65</f>
        <v>0</v>
      </c>
      <c r="AB11" s="7">
        <f>Calculations!AK65</f>
        <v>0</v>
      </c>
      <c r="AC11" s="7">
        <f>Calculations!AL65</f>
        <v>0</v>
      </c>
      <c r="AD11" s="7">
        <f>Calculations!AM65</f>
        <v>0</v>
      </c>
      <c r="AE11" s="7">
        <f>Calculations!AN65</f>
        <v>0</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G11"/>
  <sheetViews>
    <sheetView zoomScale="80" zoomScaleNormal="80" workbookViewId="0">
      <selection activeCell="B1" sqref="B1:C1048576"/>
    </sheetView>
  </sheetViews>
  <sheetFormatPr defaultRowHeight="15" x14ac:dyDescent="0.25"/>
  <cols>
    <col min="1" max="1" width="29.85546875" customWidth="1"/>
    <col min="2" max="31" width="10.2851562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Calculations!K69</f>
        <v>131641972314417.55</v>
      </c>
      <c r="C2" s="7">
        <f>Calculations!L69</f>
        <v>139360009957095.44</v>
      </c>
      <c r="D2" s="7">
        <f>Calculations!M69</f>
        <v>139044679025337.95</v>
      </c>
      <c r="E2" s="7">
        <f>Calculations!N69</f>
        <v>122160735691734.8</v>
      </c>
      <c r="F2" s="7">
        <f>Calculations!O69</f>
        <v>120931748805958.06</v>
      </c>
      <c r="G2" s="7">
        <f>Calculations!P69</f>
        <v>119948185461021.63</v>
      </c>
      <c r="H2" s="7">
        <f>Calculations!Q69</f>
        <v>119099763943981.2</v>
      </c>
      <c r="I2" s="7">
        <f>Calculations!R69</f>
        <v>118133397069537.75</v>
      </c>
      <c r="J2" s="7">
        <f>Calculations!S69</f>
        <v>116892260503521.41</v>
      </c>
      <c r="K2" s="7">
        <f>Calculations!T69</f>
        <v>115556169513478.52</v>
      </c>
      <c r="L2" s="7">
        <f>Calculations!U69</f>
        <v>114243817129442.23</v>
      </c>
      <c r="M2" s="7">
        <f>Calculations!V69</f>
        <v>112957259451145.47</v>
      </c>
      <c r="N2" s="7">
        <f>Calculations!W69</f>
        <v>111671075609163.75</v>
      </c>
      <c r="O2" s="7">
        <f>Calculations!X69</f>
        <v>110337601473326.31</v>
      </c>
      <c r="P2" s="7">
        <f>Calculations!Y69</f>
        <v>109110109932809.84</v>
      </c>
      <c r="Q2" s="7">
        <f>Calculations!Z69</f>
        <v>107934207803772.36</v>
      </c>
      <c r="R2" s="7">
        <f>Calculations!AA69</f>
        <v>106724473488221.48</v>
      </c>
      <c r="S2" s="7">
        <f>Calculations!AB69</f>
        <v>105361466283493.88</v>
      </c>
      <c r="T2" s="7">
        <f>Calculations!AC69</f>
        <v>103901635473164.42</v>
      </c>
      <c r="U2" s="7">
        <f>Calculations!AD69</f>
        <v>102483861248279.78</v>
      </c>
      <c r="V2" s="7">
        <f>Calculations!AE69</f>
        <v>101168518173722.98</v>
      </c>
      <c r="W2" s="7">
        <f>Calculations!AF69</f>
        <v>99949064113980.406</v>
      </c>
      <c r="X2" s="7">
        <f>Calculations!AG69</f>
        <v>98805872662511.125</v>
      </c>
      <c r="Y2" s="7">
        <f>Calculations!AH69</f>
        <v>97658008257103.531</v>
      </c>
      <c r="Z2" s="7">
        <f>Calculations!AI69</f>
        <v>96569023071318.719</v>
      </c>
      <c r="AA2" s="7">
        <f>Calculations!AJ69</f>
        <v>95458355379260.109</v>
      </c>
      <c r="AB2" s="7">
        <f>Calculations!AK69</f>
        <v>94376099247146.438</v>
      </c>
      <c r="AC2" s="7">
        <f>Calculations!AL69</f>
        <v>93290104751882.125</v>
      </c>
      <c r="AD2" s="7">
        <f>Calculations!AM69</f>
        <v>92238690115761.344</v>
      </c>
      <c r="AE2" s="7">
        <f>Calculations!AN69</f>
        <v>91174938881243.422</v>
      </c>
    </row>
    <row r="3" spans="1:33" x14ac:dyDescent="0.25">
      <c r="A3" s="1" t="s">
        <v>77</v>
      </c>
      <c r="B3" s="7">
        <f>Calculations!K70</f>
        <v>0</v>
      </c>
      <c r="C3" s="7">
        <f>Calculations!L70</f>
        <v>0</v>
      </c>
      <c r="D3" s="7">
        <f>Calculations!M70</f>
        <v>0</v>
      </c>
      <c r="E3" s="7">
        <f>Calculations!N70</f>
        <v>0</v>
      </c>
      <c r="F3" s="7">
        <f>Calculations!O70</f>
        <v>0</v>
      </c>
      <c r="G3" s="7">
        <f>Calculations!P70</f>
        <v>0</v>
      </c>
      <c r="H3" s="7">
        <f>Calculations!Q70</f>
        <v>0</v>
      </c>
      <c r="I3" s="7">
        <f>Calculations!R70</f>
        <v>0</v>
      </c>
      <c r="J3" s="7">
        <f>Calculations!S70</f>
        <v>0</v>
      </c>
      <c r="K3" s="7">
        <f>Calculations!T70</f>
        <v>0</v>
      </c>
      <c r="L3" s="7">
        <f>Calculations!U70</f>
        <v>0</v>
      </c>
      <c r="M3" s="7">
        <f>Calculations!V70</f>
        <v>0</v>
      </c>
      <c r="N3" s="7">
        <f>Calculations!W70</f>
        <v>0</v>
      </c>
      <c r="O3" s="7">
        <f>Calculations!X70</f>
        <v>0</v>
      </c>
      <c r="P3" s="7">
        <f>Calculations!Y70</f>
        <v>0</v>
      </c>
      <c r="Q3" s="7">
        <f>Calculations!Z70</f>
        <v>0</v>
      </c>
      <c r="R3" s="7">
        <f>Calculations!AA70</f>
        <v>0</v>
      </c>
      <c r="S3" s="7">
        <f>Calculations!AB70</f>
        <v>0</v>
      </c>
      <c r="T3" s="7">
        <f>Calculations!AC70</f>
        <v>0</v>
      </c>
      <c r="U3" s="7">
        <f>Calculations!AD70</f>
        <v>0</v>
      </c>
      <c r="V3" s="7">
        <f>Calculations!AE70</f>
        <v>0</v>
      </c>
      <c r="W3" s="7">
        <f>Calculations!AF70</f>
        <v>0</v>
      </c>
      <c r="X3" s="7">
        <f>Calculations!AG70</f>
        <v>0</v>
      </c>
      <c r="Y3" s="7">
        <f>Calculations!AH70</f>
        <v>0</v>
      </c>
      <c r="Z3" s="7">
        <f>Calculations!AI70</f>
        <v>0</v>
      </c>
      <c r="AA3" s="7">
        <f>Calculations!AJ70</f>
        <v>0</v>
      </c>
      <c r="AB3" s="7">
        <f>Calculations!AK70</f>
        <v>0</v>
      </c>
      <c r="AC3" s="7">
        <f>Calculations!AL70</f>
        <v>0</v>
      </c>
      <c r="AD3" s="7">
        <f>Calculations!AM70</f>
        <v>0</v>
      </c>
      <c r="AE3" s="7">
        <f>Calculations!AN70</f>
        <v>0</v>
      </c>
    </row>
    <row r="4" spans="1:33" x14ac:dyDescent="0.25">
      <c r="A4" s="1" t="s">
        <v>78</v>
      </c>
      <c r="B4" s="7">
        <f>Calculations!K71</f>
        <v>669654673439650.38</v>
      </c>
      <c r="C4" s="7">
        <f>Calculations!L71</f>
        <v>698498388164818.25</v>
      </c>
      <c r="D4" s="7">
        <f>Calculations!M71</f>
        <v>708866738363150.63</v>
      </c>
      <c r="E4" s="7">
        <f>Calculations!N71</f>
        <v>651199869910143.38</v>
      </c>
      <c r="F4" s="7">
        <f>Calculations!O71</f>
        <v>649011432121751.88</v>
      </c>
      <c r="G4" s="7">
        <f>Calculations!P71</f>
        <v>647483936938395.63</v>
      </c>
      <c r="H4" s="7">
        <f>Calculations!Q71</f>
        <v>645637746296446.25</v>
      </c>
      <c r="I4" s="7">
        <f>Calculations!R71</f>
        <v>642971358779244</v>
      </c>
      <c r="J4" s="7">
        <f>Calculations!S71</f>
        <v>639035236217922.75</v>
      </c>
      <c r="K4" s="7">
        <f>Calculations!T71</f>
        <v>634730697968104.88</v>
      </c>
      <c r="L4" s="7">
        <f>Calculations!U71</f>
        <v>629971387841010.25</v>
      </c>
      <c r="M4" s="7">
        <f>Calculations!V71</f>
        <v>624847400388569.63</v>
      </c>
      <c r="N4" s="7">
        <f>Calculations!W71</f>
        <v>621159318222294.25</v>
      </c>
      <c r="O4" s="7">
        <f>Calculations!X71</f>
        <v>617003753744029.88</v>
      </c>
      <c r="P4" s="7">
        <f>Calculations!Y71</f>
        <v>613176230632235</v>
      </c>
      <c r="Q4" s="7">
        <f>Calculations!Z71</f>
        <v>609849087428155</v>
      </c>
      <c r="R4" s="7">
        <f>Calculations!AA71</f>
        <v>606976342265036.88</v>
      </c>
      <c r="S4" s="7">
        <f>Calculations!AB71</f>
        <v>604283225451307.38</v>
      </c>
      <c r="T4" s="7">
        <f>Calculations!AC71</f>
        <v>601708240913138.5</v>
      </c>
      <c r="U4" s="7">
        <f>Calculations!AD71</f>
        <v>599419988828624.63</v>
      </c>
      <c r="V4" s="7">
        <f>Calculations!AE71</f>
        <v>597292112523273.63</v>
      </c>
      <c r="W4" s="7">
        <f>Calculations!AF71</f>
        <v>595167226908443.25</v>
      </c>
      <c r="X4" s="7">
        <f>Calculations!AG71</f>
        <v>593254493402412.38</v>
      </c>
      <c r="Y4" s="7">
        <f>Calculations!AH71</f>
        <v>591367741520278.5</v>
      </c>
      <c r="Z4" s="7">
        <f>Calculations!AI71</f>
        <v>589535569740144.13</v>
      </c>
      <c r="AA4" s="7">
        <f>Calculations!AJ71</f>
        <v>587655359993523.88</v>
      </c>
      <c r="AB4" s="7">
        <f>Calculations!AK71</f>
        <v>585666550797377</v>
      </c>
      <c r="AC4" s="7">
        <f>Calculations!AL71</f>
        <v>583622413826600.88</v>
      </c>
      <c r="AD4" s="7">
        <f>Calculations!AM71</f>
        <v>581385003480935.75</v>
      </c>
      <c r="AE4" s="7">
        <f>Calculations!AN71</f>
        <v>579059741601230.5</v>
      </c>
    </row>
    <row r="5" spans="1:33" x14ac:dyDescent="0.25">
      <c r="A5" s="1" t="s">
        <v>79</v>
      </c>
      <c r="B5" s="7">
        <f>Calculations!K72</f>
        <v>68235968752529.742</v>
      </c>
      <c r="C5" s="7">
        <f>Calculations!L72</f>
        <v>71388343479316.766</v>
      </c>
      <c r="D5" s="7">
        <f>Calculations!M72</f>
        <v>71689281712944.219</v>
      </c>
      <c r="E5" s="7">
        <f>Calculations!N72</f>
        <v>61092704444264.555</v>
      </c>
      <c r="F5" s="7">
        <f>Calculations!O72</f>
        <v>60205777786772.445</v>
      </c>
      <c r="G5" s="7">
        <f>Calculations!P72</f>
        <v>59161652958795.43</v>
      </c>
      <c r="H5" s="7">
        <f>Calculations!Q72</f>
        <v>58080705253784.5</v>
      </c>
      <c r="I5" s="7">
        <f>Calculations!R72</f>
        <v>56963495426212.258</v>
      </c>
      <c r="J5" s="7">
        <f>Calculations!S72</f>
        <v>55808154294503.359</v>
      </c>
      <c r="K5" s="7">
        <f>Calculations!T72</f>
        <v>54662719825143.688</v>
      </c>
      <c r="L5" s="7">
        <f>Calculations!U72</f>
        <v>53521023718934.664</v>
      </c>
      <c r="M5" s="7">
        <f>Calculations!V72</f>
        <v>52432225451307.375</v>
      </c>
      <c r="N5" s="7">
        <f>Calculations!W72</f>
        <v>51432774062980.656</v>
      </c>
      <c r="O5" s="7">
        <f>Calculations!X72</f>
        <v>50421733748886.914</v>
      </c>
      <c r="P5" s="7">
        <f>Calculations!Y72</f>
        <v>49453871529183.195</v>
      </c>
      <c r="Q5" s="7">
        <f>Calculations!Z72</f>
        <v>48511617097061.445</v>
      </c>
      <c r="R5" s="7">
        <f>Calculations!AA72</f>
        <v>47563007447583.578</v>
      </c>
      <c r="S5" s="7">
        <f>Calculations!AB72</f>
        <v>46666361045899.781</v>
      </c>
      <c r="T5" s="7">
        <f>Calculations!AC72</f>
        <v>45820182546749.773</v>
      </c>
      <c r="U5" s="7">
        <f>Calculations!AD72</f>
        <v>45113071156804.016</v>
      </c>
      <c r="V5" s="7">
        <f>Calculations!AE72</f>
        <v>44413249575002.023</v>
      </c>
      <c r="W5" s="7">
        <f>Calculations!AF72</f>
        <v>43656417955152.594</v>
      </c>
      <c r="X5" s="7">
        <f>Calculations!AG72</f>
        <v>42869118675625.352</v>
      </c>
      <c r="Y5" s="7">
        <f>Calculations!AH72</f>
        <v>42089669958714.477</v>
      </c>
      <c r="Z5" s="7">
        <f>Calculations!AI72</f>
        <v>41299940743139.32</v>
      </c>
      <c r="AA5" s="7">
        <f>Calculations!AJ72</f>
        <v>40517875172022.984</v>
      </c>
      <c r="AB5" s="7">
        <f>Calculations!AK72</f>
        <v>39751697644296.93</v>
      </c>
      <c r="AC5" s="7">
        <f>Calculations!AL72</f>
        <v>38996174451550.227</v>
      </c>
      <c r="AD5" s="7">
        <f>Calculations!AM72</f>
        <v>38241398931433.656</v>
      </c>
      <c r="AE5" s="7">
        <f>Calculations!AN72</f>
        <v>37509427426536.063</v>
      </c>
    </row>
    <row r="6" spans="1:33" x14ac:dyDescent="0.25">
      <c r="A6" s="1" t="s">
        <v>81</v>
      </c>
      <c r="B6" s="7">
        <f>Calculations!K73</f>
        <v>0</v>
      </c>
      <c r="C6" s="7">
        <f>Calculations!L73</f>
        <v>0</v>
      </c>
      <c r="D6" s="7">
        <f>Calculations!M73</f>
        <v>0</v>
      </c>
      <c r="E6" s="7">
        <f>Calculations!N73</f>
        <v>0</v>
      </c>
      <c r="F6" s="7">
        <f>Calculations!O73</f>
        <v>0</v>
      </c>
      <c r="G6" s="7">
        <f>Calculations!P73</f>
        <v>0</v>
      </c>
      <c r="H6" s="7">
        <f>Calculations!Q73</f>
        <v>0</v>
      </c>
      <c r="I6" s="7">
        <f>Calculations!R73</f>
        <v>0</v>
      </c>
      <c r="J6" s="7">
        <f>Calculations!S73</f>
        <v>0</v>
      </c>
      <c r="K6" s="7">
        <f>Calculations!T73</f>
        <v>0</v>
      </c>
      <c r="L6" s="7">
        <f>Calculations!U73</f>
        <v>0</v>
      </c>
      <c r="M6" s="7">
        <f>Calculations!V73</f>
        <v>0</v>
      </c>
      <c r="N6" s="7">
        <f>Calculations!W73</f>
        <v>0</v>
      </c>
      <c r="O6" s="7">
        <f>Calculations!X73</f>
        <v>0</v>
      </c>
      <c r="P6" s="7">
        <f>Calculations!Y73</f>
        <v>0</v>
      </c>
      <c r="Q6" s="7">
        <f>Calculations!Z73</f>
        <v>0</v>
      </c>
      <c r="R6" s="7">
        <f>Calculations!AA73</f>
        <v>0</v>
      </c>
      <c r="S6" s="7">
        <f>Calculations!AB73</f>
        <v>0</v>
      </c>
      <c r="T6" s="7">
        <f>Calculations!AC73</f>
        <v>0</v>
      </c>
      <c r="U6" s="7">
        <f>Calculations!AD73</f>
        <v>0</v>
      </c>
      <c r="V6" s="7">
        <f>Calculations!AE73</f>
        <v>0</v>
      </c>
      <c r="W6" s="7">
        <f>Calculations!AF73</f>
        <v>0</v>
      </c>
      <c r="X6" s="7">
        <f>Calculations!AG73</f>
        <v>0</v>
      </c>
      <c r="Y6" s="7">
        <f>Calculations!AH73</f>
        <v>0</v>
      </c>
      <c r="Z6" s="7">
        <f>Calculations!AI73</f>
        <v>0</v>
      </c>
      <c r="AA6" s="7">
        <f>Calculations!AJ73</f>
        <v>0</v>
      </c>
      <c r="AB6" s="7">
        <f>Calculations!AK73</f>
        <v>0</v>
      </c>
      <c r="AC6" s="7">
        <f>Calculations!AL73</f>
        <v>0</v>
      </c>
      <c r="AD6" s="7">
        <f>Calculations!AM73</f>
        <v>0</v>
      </c>
      <c r="AE6" s="7">
        <f>Calculations!AN73</f>
        <v>0</v>
      </c>
    </row>
    <row r="7" spans="1:33" x14ac:dyDescent="0.25">
      <c r="A7" s="1" t="s">
        <v>160</v>
      </c>
      <c r="B7" s="7">
        <f>Calculations!K74</f>
        <v>86684417064680.641</v>
      </c>
      <c r="C7" s="7">
        <f>Calculations!L74</f>
        <v>100736176475350.11</v>
      </c>
      <c r="D7" s="7">
        <f>Calculations!M74</f>
        <v>107265414636120.78</v>
      </c>
      <c r="E7" s="7">
        <f>Calculations!N74</f>
        <v>96181167894438.594</v>
      </c>
      <c r="F7" s="7">
        <f>Calculations!O74</f>
        <v>92135885129118.422</v>
      </c>
      <c r="G7" s="7">
        <f>Calculations!P74</f>
        <v>89105194122885.125</v>
      </c>
      <c r="H7" s="7">
        <f>Calculations!Q74</f>
        <v>86522919776572.484</v>
      </c>
      <c r="I7" s="7">
        <f>Calculations!R74</f>
        <v>84310743382174.375</v>
      </c>
      <c r="J7" s="7">
        <f>Calculations!S74</f>
        <v>82525301141423.125</v>
      </c>
      <c r="K7" s="7">
        <f>Calculations!T74</f>
        <v>80952758682101.516</v>
      </c>
      <c r="L7" s="7">
        <f>Calculations!U74</f>
        <v>79627322027037.969</v>
      </c>
      <c r="M7" s="7">
        <f>Calculations!V74</f>
        <v>78164687444345.5</v>
      </c>
      <c r="N7" s="7">
        <f>Calculations!W74</f>
        <v>76959999919048</v>
      </c>
      <c r="O7" s="7">
        <f>Calculations!X74</f>
        <v>75626338865053.031</v>
      </c>
      <c r="P7" s="7">
        <f>Calculations!Y74</f>
        <v>74187069052052.141</v>
      </c>
      <c r="Q7" s="7">
        <f>Calculations!Z74</f>
        <v>72764808791386.703</v>
      </c>
      <c r="R7" s="7">
        <f>Calculations!AA74</f>
        <v>71662365498259.516</v>
      </c>
      <c r="S7" s="7">
        <f>Calculations!AB74</f>
        <v>70524968509673.75</v>
      </c>
      <c r="T7" s="7">
        <f>Calculations!AC74</f>
        <v>69298785396260.016</v>
      </c>
      <c r="U7" s="7">
        <f>Calculations!AD74</f>
        <v>67580072937747.914</v>
      </c>
      <c r="V7" s="7">
        <f>Calculations!AE74</f>
        <v>66015007204727.594</v>
      </c>
      <c r="W7" s="7">
        <f>Calculations!AF74</f>
        <v>64812749615478.016</v>
      </c>
      <c r="X7" s="7">
        <f>Calculations!AG74</f>
        <v>63828625516068.969</v>
      </c>
      <c r="Y7" s="7">
        <f>Calculations!AH74</f>
        <v>62932539868857.773</v>
      </c>
      <c r="Z7" s="7">
        <f>Calculations!AI74</f>
        <v>62203932890795.75</v>
      </c>
      <c r="AA7" s="7">
        <f>Calculations!AJ74</f>
        <v>61557196065733.016</v>
      </c>
      <c r="AB7" s="7">
        <f>Calculations!AK74</f>
        <v>60825972233465.555</v>
      </c>
      <c r="AC7" s="7">
        <f>Calculations!AL74</f>
        <v>60079421112280.414</v>
      </c>
      <c r="AD7" s="7">
        <f>Calculations!AM74</f>
        <v>59345393507649.961</v>
      </c>
      <c r="AE7" s="7">
        <f>Calculations!AN74</f>
        <v>58578655225451.305</v>
      </c>
    </row>
    <row r="8" spans="1:33" x14ac:dyDescent="0.25">
      <c r="A8" s="1" t="s">
        <v>268</v>
      </c>
      <c r="B8" s="7">
        <f>Calculations!K75</f>
        <v>0</v>
      </c>
      <c r="C8" s="7">
        <f>Calculations!L75</f>
        <v>0</v>
      </c>
      <c r="D8" s="7">
        <f>Calculations!M75</f>
        <v>0</v>
      </c>
      <c r="E8" s="7">
        <f>Calculations!N75</f>
        <v>0</v>
      </c>
      <c r="F8" s="7">
        <f>Calculations!O75</f>
        <v>0</v>
      </c>
      <c r="G8" s="7">
        <f>Calculations!P75</f>
        <v>0</v>
      </c>
      <c r="H8" s="7">
        <f>Calculations!Q75</f>
        <v>0</v>
      </c>
      <c r="I8" s="7">
        <f>Calculations!R75</f>
        <v>0</v>
      </c>
      <c r="J8" s="7">
        <f>Calculations!S75</f>
        <v>0</v>
      </c>
      <c r="K8" s="7">
        <f>Calculations!T75</f>
        <v>0</v>
      </c>
      <c r="L8" s="7">
        <f>Calculations!U75</f>
        <v>0</v>
      </c>
      <c r="M8" s="7">
        <f>Calculations!V75</f>
        <v>0</v>
      </c>
      <c r="N8" s="7">
        <f>Calculations!W75</f>
        <v>0</v>
      </c>
      <c r="O8" s="7">
        <f>Calculations!X75</f>
        <v>0</v>
      </c>
      <c r="P8" s="7">
        <f>Calculations!Y75</f>
        <v>0</v>
      </c>
      <c r="Q8" s="7">
        <f>Calculations!Z75</f>
        <v>0</v>
      </c>
      <c r="R8" s="7">
        <f>Calculations!AA75</f>
        <v>0</v>
      </c>
      <c r="S8" s="7">
        <f>Calculations!AB75</f>
        <v>0</v>
      </c>
      <c r="T8" s="7">
        <f>Calculations!AC75</f>
        <v>0</v>
      </c>
      <c r="U8" s="7">
        <f>Calculations!AD75</f>
        <v>0</v>
      </c>
      <c r="V8" s="7">
        <f>Calculations!AE75</f>
        <v>0</v>
      </c>
      <c r="W8" s="7">
        <f>Calculations!AF75</f>
        <v>0</v>
      </c>
      <c r="X8" s="7">
        <f>Calculations!AG75</f>
        <v>0</v>
      </c>
      <c r="Y8" s="7">
        <f>Calculations!AH75</f>
        <v>0</v>
      </c>
      <c r="Z8" s="7">
        <f>Calculations!AI75</f>
        <v>0</v>
      </c>
      <c r="AA8" s="7">
        <f>Calculations!AJ75</f>
        <v>0</v>
      </c>
      <c r="AB8" s="7">
        <f>Calculations!AK75</f>
        <v>0</v>
      </c>
      <c r="AC8" s="7">
        <f>Calculations!AL75</f>
        <v>0</v>
      </c>
      <c r="AD8" s="7">
        <f>Calculations!AM75</f>
        <v>0</v>
      </c>
      <c r="AE8" s="7">
        <f>Calculations!AN75</f>
        <v>0</v>
      </c>
    </row>
    <row r="9" spans="1:33" x14ac:dyDescent="0.25">
      <c r="A9" s="1" t="s">
        <v>269</v>
      </c>
      <c r="B9" s="7">
        <f>Calculations!K76</f>
        <v>0</v>
      </c>
      <c r="C9" s="7">
        <f>Calculations!L76</f>
        <v>0</v>
      </c>
      <c r="D9" s="7">
        <f>Calculations!M76</f>
        <v>0</v>
      </c>
      <c r="E9" s="7">
        <f>Calculations!N76</f>
        <v>0</v>
      </c>
      <c r="F9" s="7">
        <f>Calculations!O76</f>
        <v>0</v>
      </c>
      <c r="G9" s="7">
        <f>Calculations!P76</f>
        <v>0</v>
      </c>
      <c r="H9" s="7">
        <f>Calculations!Q76</f>
        <v>0</v>
      </c>
      <c r="I9" s="7">
        <f>Calculations!R76</f>
        <v>0</v>
      </c>
      <c r="J9" s="7">
        <f>Calculations!S76</f>
        <v>0</v>
      </c>
      <c r="K9" s="7">
        <f>Calculations!T76</f>
        <v>0</v>
      </c>
      <c r="L9" s="7">
        <f>Calculations!U76</f>
        <v>0</v>
      </c>
      <c r="M9" s="7">
        <f>Calculations!V76</f>
        <v>0</v>
      </c>
      <c r="N9" s="7">
        <f>Calculations!W76</f>
        <v>0</v>
      </c>
      <c r="O9" s="7">
        <f>Calculations!X76</f>
        <v>0</v>
      </c>
      <c r="P9" s="7">
        <f>Calculations!Y76</f>
        <v>0</v>
      </c>
      <c r="Q9" s="7">
        <f>Calculations!Z76</f>
        <v>0</v>
      </c>
      <c r="R9" s="7">
        <f>Calculations!AA76</f>
        <v>0</v>
      </c>
      <c r="S9" s="7">
        <f>Calculations!AB76</f>
        <v>0</v>
      </c>
      <c r="T9" s="7">
        <f>Calculations!AC76</f>
        <v>0</v>
      </c>
      <c r="U9" s="7">
        <f>Calculations!AD76</f>
        <v>0</v>
      </c>
      <c r="V9" s="7">
        <f>Calculations!AE76</f>
        <v>0</v>
      </c>
      <c r="W9" s="7">
        <f>Calculations!AF76</f>
        <v>0</v>
      </c>
      <c r="X9" s="7">
        <f>Calculations!AG76</f>
        <v>0</v>
      </c>
      <c r="Y9" s="7">
        <f>Calculations!AH76</f>
        <v>0</v>
      </c>
      <c r="Z9" s="7">
        <f>Calculations!AI76</f>
        <v>0</v>
      </c>
      <c r="AA9" s="7">
        <f>Calculations!AJ76</f>
        <v>0</v>
      </c>
      <c r="AB9" s="7">
        <f>Calculations!AK76</f>
        <v>0</v>
      </c>
      <c r="AC9" s="7">
        <f>Calculations!AL76</f>
        <v>0</v>
      </c>
      <c r="AD9" s="7">
        <f>Calculations!AM76</f>
        <v>0</v>
      </c>
      <c r="AE9" s="7">
        <f>Calculations!AN76</f>
        <v>0</v>
      </c>
    </row>
    <row r="10" spans="1:33" x14ac:dyDescent="0.25">
      <c r="A10" s="1" t="s">
        <v>270</v>
      </c>
      <c r="B10" s="7">
        <f>Calculations!K77</f>
        <v>60786906338541.242</v>
      </c>
      <c r="C10" s="7">
        <f>Calculations!L77</f>
        <v>63625632396988.586</v>
      </c>
      <c r="D10" s="7">
        <f>Calculations!M77</f>
        <v>61490466283493.883</v>
      </c>
      <c r="E10" s="7">
        <f>Calculations!N77</f>
        <v>55327587711487.086</v>
      </c>
      <c r="F10" s="7">
        <f>Calculations!O77</f>
        <v>54206265684449.117</v>
      </c>
      <c r="G10" s="7">
        <f>Calculations!P77</f>
        <v>53309058528292.719</v>
      </c>
      <c r="H10" s="7">
        <f>Calculations!Q77</f>
        <v>52550170808710.43</v>
      </c>
      <c r="I10" s="7">
        <f>Calculations!R77</f>
        <v>51823806848538.813</v>
      </c>
      <c r="J10" s="7">
        <f>Calculations!S77</f>
        <v>51105293450983.563</v>
      </c>
      <c r="K10" s="7">
        <f>Calculations!T77</f>
        <v>50397995142880.266</v>
      </c>
      <c r="L10" s="7">
        <f>Calculations!U77</f>
        <v>49702472678701.531</v>
      </c>
      <c r="M10" s="7">
        <f>Calculations!V77</f>
        <v>49007137132680.32</v>
      </c>
      <c r="N10" s="7">
        <f>Calculations!W77</f>
        <v>48369746215494.203</v>
      </c>
      <c r="O10" s="7">
        <f>Calculations!X77</f>
        <v>47730299198575.25</v>
      </c>
      <c r="P10" s="7">
        <f>Calculations!Y77</f>
        <v>47131413421840.844</v>
      </c>
      <c r="Q10" s="7">
        <f>Calculations!Z77</f>
        <v>46568976685825.305</v>
      </c>
      <c r="R10" s="7">
        <f>Calculations!AA77</f>
        <v>46033082328179.391</v>
      </c>
      <c r="S10" s="7">
        <f>Calculations!AB77</f>
        <v>45524664939690.766</v>
      </c>
      <c r="T10" s="7">
        <f>Calculations!AC77</f>
        <v>45041481502469.031</v>
      </c>
      <c r="U10" s="7">
        <f>Calculations!AD77</f>
        <v>44612130494616.688</v>
      </c>
      <c r="V10" s="7">
        <f>Calculations!AE77</f>
        <v>44224088399579.055</v>
      </c>
      <c r="W10" s="7">
        <f>Calculations!AF77</f>
        <v>43837354731644.133</v>
      </c>
      <c r="X10" s="7">
        <f>Calculations!AG77</f>
        <v>43455107099490</v>
      </c>
      <c r="Y10" s="7">
        <f>Calculations!AH77</f>
        <v>43073046385493.406</v>
      </c>
      <c r="Z10" s="7">
        <f>Calculations!AI77</f>
        <v>42695097870962.516</v>
      </c>
      <c r="AA10" s="7">
        <f>Calculations!AJ77</f>
        <v>42317897029061.758</v>
      </c>
      <c r="AB10" s="7">
        <f>Calculations!AK77</f>
        <v>41948733667934.914</v>
      </c>
      <c r="AC10" s="7">
        <f>Calculations!AL77</f>
        <v>41583121751801.18</v>
      </c>
      <c r="AD10" s="7">
        <f>Calculations!AM77</f>
        <v>41221061280660.57</v>
      </c>
      <c r="AE10" s="7">
        <f>Calculations!AN77</f>
        <v>40866851372136.328</v>
      </c>
    </row>
    <row r="11" spans="1:33" x14ac:dyDescent="0.25">
      <c r="A11" s="1" t="s">
        <v>271</v>
      </c>
      <c r="B11" s="7">
        <f>Calculations!K78</f>
        <v>0</v>
      </c>
      <c r="C11" s="7">
        <f>Calculations!L78</f>
        <v>0</v>
      </c>
      <c r="D11" s="7">
        <f>Calculations!M78</f>
        <v>0</v>
      </c>
      <c r="E11" s="7">
        <f>Calculations!N78</f>
        <v>0</v>
      </c>
      <c r="F11" s="7">
        <f>Calculations!O78</f>
        <v>0</v>
      </c>
      <c r="G11" s="7">
        <f>Calculations!P78</f>
        <v>0</v>
      </c>
      <c r="H11" s="7">
        <f>Calculations!Q78</f>
        <v>0</v>
      </c>
      <c r="I11" s="7">
        <f>Calculations!R78</f>
        <v>0</v>
      </c>
      <c r="J11" s="7">
        <f>Calculations!S78</f>
        <v>0</v>
      </c>
      <c r="K11" s="7">
        <f>Calculations!T78</f>
        <v>0</v>
      </c>
      <c r="L11" s="7">
        <f>Calculations!U78</f>
        <v>0</v>
      </c>
      <c r="M11" s="7">
        <f>Calculations!V78</f>
        <v>0</v>
      </c>
      <c r="N11" s="7">
        <f>Calculations!W78</f>
        <v>0</v>
      </c>
      <c r="O11" s="7">
        <f>Calculations!X78</f>
        <v>0</v>
      </c>
      <c r="P11" s="7">
        <f>Calculations!Y78</f>
        <v>0</v>
      </c>
      <c r="Q11" s="7">
        <f>Calculations!Z78</f>
        <v>0</v>
      </c>
      <c r="R11" s="7">
        <f>Calculations!AA78</f>
        <v>0</v>
      </c>
      <c r="S11" s="7">
        <f>Calculations!AB78</f>
        <v>0</v>
      </c>
      <c r="T11" s="7">
        <f>Calculations!AC78</f>
        <v>0</v>
      </c>
      <c r="U11" s="7">
        <f>Calculations!AD78</f>
        <v>0</v>
      </c>
      <c r="V11" s="7">
        <f>Calculations!AE78</f>
        <v>0</v>
      </c>
      <c r="W11" s="7">
        <f>Calculations!AF78</f>
        <v>0</v>
      </c>
      <c r="X11" s="7">
        <f>Calculations!AG78</f>
        <v>0</v>
      </c>
      <c r="Y11" s="7">
        <f>Calculations!AH78</f>
        <v>0</v>
      </c>
      <c r="Z11" s="7">
        <f>Calculations!AI78</f>
        <v>0</v>
      </c>
      <c r="AA11" s="7">
        <f>Calculations!AJ78</f>
        <v>0</v>
      </c>
      <c r="AB11" s="7">
        <f>Calculations!AK78</f>
        <v>0</v>
      </c>
      <c r="AC11" s="7">
        <f>Calculations!AL78</f>
        <v>0</v>
      </c>
      <c r="AD11" s="7">
        <f>Calculations!AM78</f>
        <v>0</v>
      </c>
      <c r="AE11" s="7">
        <f>Calculations!AN78</f>
        <v>0</v>
      </c>
    </row>
  </sheetData>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11"/>
  <sheetViews>
    <sheetView topLeftCell="B1" zoomScale="90" zoomScaleNormal="90" workbookViewId="0">
      <selection activeCell="B1" sqref="B1:C1048576"/>
    </sheetView>
  </sheetViews>
  <sheetFormatPr defaultRowHeight="15" x14ac:dyDescent="0.25"/>
  <cols>
    <col min="1" max="1" width="29.85546875" customWidth="1"/>
    <col min="2" max="31" width="12.2851562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Calculations!K82</f>
        <v>165173594430502.69</v>
      </c>
      <c r="C2" s="7">
        <f>Calculations!L82</f>
        <v>176198401198089.53</v>
      </c>
      <c r="D2" s="7">
        <f>Calculations!M82</f>
        <v>153788783291508.09</v>
      </c>
      <c r="E2" s="7">
        <f>Calculations!N82</f>
        <v>179947605601878.09</v>
      </c>
      <c r="F2" s="7">
        <f>Calculations!O82</f>
        <v>182058659273051.06</v>
      </c>
      <c r="G2" s="7">
        <f>Calculations!P82</f>
        <v>184511586254351.19</v>
      </c>
      <c r="H2" s="7">
        <f>Calculations!Q82</f>
        <v>187689755686877.72</v>
      </c>
      <c r="I2" s="7">
        <f>Calculations!R82</f>
        <v>190966804824738.94</v>
      </c>
      <c r="J2" s="7">
        <f>Calculations!S82</f>
        <v>193930766048733.09</v>
      </c>
      <c r="K2" s="7">
        <f>Calculations!T82</f>
        <v>196747809600906.69</v>
      </c>
      <c r="L2" s="7">
        <f>Calculations!U82</f>
        <v>199576815915162.31</v>
      </c>
      <c r="M2" s="7">
        <f>Calculations!V82</f>
        <v>202514421678944.34</v>
      </c>
      <c r="N2" s="7">
        <f>Calculations!W82</f>
        <v>205499317736582.19</v>
      </c>
      <c r="O2" s="7">
        <f>Calculations!X82</f>
        <v>208540102323322.25</v>
      </c>
      <c r="P2" s="7">
        <f>Calculations!Y82</f>
        <v>211895657087347.19</v>
      </c>
      <c r="Q2" s="7">
        <f>Calculations!Z82</f>
        <v>215497943819315.16</v>
      </c>
      <c r="R2" s="7">
        <f>Calculations!AA82</f>
        <v>219088641625516.06</v>
      </c>
      <c r="S2" s="7">
        <f>Calculations!AB82</f>
        <v>222455037642677.91</v>
      </c>
      <c r="T2" s="7">
        <f>Calculations!AC82</f>
        <v>225680871205375.16</v>
      </c>
      <c r="U2" s="7">
        <f>Calculations!AD82</f>
        <v>228975116813729.47</v>
      </c>
      <c r="V2" s="7">
        <f>Calculations!AE82</f>
        <v>232516094390026.72</v>
      </c>
      <c r="W2" s="7">
        <f>Calculations!AF82</f>
        <v>236375206670444.41</v>
      </c>
      <c r="X2" s="7">
        <f>Calculations!AG82</f>
        <v>240478434064599.72</v>
      </c>
      <c r="Y2" s="7">
        <f>Calculations!AH82</f>
        <v>244660167084918.63</v>
      </c>
      <c r="Z2" s="7">
        <f>Calculations!AI82</f>
        <v>249016294746215.47</v>
      </c>
      <c r="AA2" s="7">
        <f>Calculations!AJ82</f>
        <v>253445507407107.59</v>
      </c>
      <c r="AB2" s="7">
        <f>Calculations!AK82</f>
        <v>257852850643568.38</v>
      </c>
      <c r="AC2" s="7">
        <f>Calculations!AL82</f>
        <v>262377391564802.06</v>
      </c>
      <c r="AD2" s="7">
        <f>Calculations!AM82</f>
        <v>266889035133166.03</v>
      </c>
      <c r="AE2" s="7">
        <f>Calculations!AN82</f>
        <v>271286658625435.16</v>
      </c>
    </row>
    <row r="3" spans="1:33" x14ac:dyDescent="0.25">
      <c r="A3" s="1" t="s">
        <v>77</v>
      </c>
      <c r="B3" s="7">
        <f>Calculations!K83</f>
        <v>0</v>
      </c>
      <c r="C3" s="7">
        <f>Calculations!L83</f>
        <v>0</v>
      </c>
      <c r="D3" s="7">
        <f>Calculations!M83</f>
        <v>0</v>
      </c>
      <c r="E3" s="7">
        <f>Calculations!N83</f>
        <v>0</v>
      </c>
      <c r="F3" s="7">
        <f>Calculations!O83</f>
        <v>0</v>
      </c>
      <c r="G3" s="7">
        <f>Calculations!P83</f>
        <v>0</v>
      </c>
      <c r="H3" s="7">
        <f>Calculations!Q83</f>
        <v>0</v>
      </c>
      <c r="I3" s="7">
        <f>Calculations!R83</f>
        <v>0</v>
      </c>
      <c r="J3" s="7">
        <f>Calculations!S83</f>
        <v>0</v>
      </c>
      <c r="K3" s="7">
        <f>Calculations!T83</f>
        <v>0</v>
      </c>
      <c r="L3" s="7">
        <f>Calculations!U83</f>
        <v>0</v>
      </c>
      <c r="M3" s="7">
        <f>Calculations!V83</f>
        <v>0</v>
      </c>
      <c r="N3" s="7">
        <f>Calculations!W83</f>
        <v>0</v>
      </c>
      <c r="O3" s="7">
        <f>Calculations!X83</f>
        <v>0</v>
      </c>
      <c r="P3" s="7">
        <f>Calculations!Y83</f>
        <v>0</v>
      </c>
      <c r="Q3" s="7">
        <f>Calculations!Z83</f>
        <v>0</v>
      </c>
      <c r="R3" s="7">
        <f>Calculations!AA83</f>
        <v>0</v>
      </c>
      <c r="S3" s="7">
        <f>Calculations!AB83</f>
        <v>0</v>
      </c>
      <c r="T3" s="7">
        <f>Calculations!AC83</f>
        <v>0</v>
      </c>
      <c r="U3" s="7">
        <f>Calculations!AD83</f>
        <v>0</v>
      </c>
      <c r="V3" s="7">
        <f>Calculations!AE83</f>
        <v>0</v>
      </c>
      <c r="W3" s="7">
        <f>Calculations!AF83</f>
        <v>0</v>
      </c>
      <c r="X3" s="7">
        <f>Calculations!AG83</f>
        <v>0</v>
      </c>
      <c r="Y3" s="7">
        <f>Calculations!AH83</f>
        <v>0</v>
      </c>
      <c r="Z3" s="7">
        <f>Calculations!AI83</f>
        <v>0</v>
      </c>
      <c r="AA3" s="7">
        <f>Calculations!AJ83</f>
        <v>0</v>
      </c>
      <c r="AB3" s="7">
        <f>Calculations!AK83</f>
        <v>0</v>
      </c>
      <c r="AC3" s="7">
        <f>Calculations!AL83</f>
        <v>0</v>
      </c>
      <c r="AD3" s="7">
        <f>Calculations!AM83</f>
        <v>0</v>
      </c>
      <c r="AE3" s="7">
        <f>Calculations!AN83</f>
        <v>0</v>
      </c>
    </row>
    <row r="4" spans="1:33" x14ac:dyDescent="0.25">
      <c r="A4" s="1" t="s">
        <v>78</v>
      </c>
      <c r="B4" s="7">
        <f>Calculations!K84</f>
        <v>10476575811543.754</v>
      </c>
      <c r="C4" s="7">
        <f>Calculations!L84</f>
        <v>11007236460778.76</v>
      </c>
      <c r="D4" s="7">
        <f>Calculations!M84</f>
        <v>9408712377560.1055</v>
      </c>
      <c r="E4" s="7">
        <f>Calculations!N84</f>
        <v>11001815834210.314</v>
      </c>
      <c r="F4" s="7">
        <f>Calculations!O84</f>
        <v>11009666396826.682</v>
      </c>
      <c r="G4" s="7">
        <f>Calculations!P84</f>
        <v>11020694568121.104</v>
      </c>
      <c r="H4" s="7">
        <f>Calculations!Q84</f>
        <v>11031348903100.461</v>
      </c>
      <c r="I4" s="7">
        <f>Calculations!R84</f>
        <v>11029105885210.07</v>
      </c>
      <c r="J4" s="7">
        <f>Calculations!S84</f>
        <v>11013217841819.801</v>
      </c>
      <c r="K4" s="7">
        <f>Calculations!T84</f>
        <v>10988170808710.434</v>
      </c>
      <c r="L4" s="7">
        <f>Calculations!U84</f>
        <v>10949665668258.723</v>
      </c>
      <c r="M4" s="7">
        <f>Calculations!V84</f>
        <v>10904057637820.771</v>
      </c>
      <c r="N4" s="7">
        <f>Calculations!W84</f>
        <v>10853776653444.508</v>
      </c>
      <c r="O4" s="7">
        <f>Calculations!X84</f>
        <v>10811906986157.207</v>
      </c>
      <c r="P4" s="7">
        <f>Calculations!Y84</f>
        <v>10789102970938.234</v>
      </c>
      <c r="Q4" s="7">
        <f>Calculations!Z84</f>
        <v>10791159070671.092</v>
      </c>
      <c r="R4" s="7">
        <f>Calculations!AA84</f>
        <v>10819570630616.045</v>
      </c>
      <c r="S4" s="7">
        <f>Calculations!AB84</f>
        <v>10854711244232.17</v>
      </c>
      <c r="T4" s="7">
        <f>Calculations!AC84</f>
        <v>10892842548368.816</v>
      </c>
      <c r="U4" s="7">
        <f>Calculations!AD84</f>
        <v>10932469197765.725</v>
      </c>
      <c r="V4" s="7">
        <f>Calculations!AE84</f>
        <v>10969852829272.242</v>
      </c>
      <c r="W4" s="7">
        <f>Calculations!AF84</f>
        <v>11009853314984.215</v>
      </c>
      <c r="X4" s="7">
        <f>Calculations!AG84</f>
        <v>11051162227798.914</v>
      </c>
      <c r="Y4" s="7">
        <f>Calculations!AH84</f>
        <v>11093218813243.744</v>
      </c>
      <c r="Z4" s="7">
        <f>Calculations!AI84</f>
        <v>11134153889743.383</v>
      </c>
      <c r="AA4" s="7">
        <f>Calculations!AJ84</f>
        <v>11178453493078.605</v>
      </c>
      <c r="AB4" s="7">
        <f>Calculations!AK84</f>
        <v>11218080142475.512</v>
      </c>
      <c r="AC4" s="7">
        <f>Calculations!AL84</f>
        <v>11262566663968.268</v>
      </c>
      <c r="AD4" s="7">
        <f>Calculations!AM84</f>
        <v>11305557840200.76</v>
      </c>
      <c r="AE4" s="7">
        <f>Calculations!AN84</f>
        <v>11346119080385.33</v>
      </c>
    </row>
    <row r="5" spans="1:33" x14ac:dyDescent="0.25">
      <c r="A5" s="1" t="s">
        <v>79</v>
      </c>
      <c r="B5" s="7">
        <f>Calculations!K85</f>
        <v>0</v>
      </c>
      <c r="C5" s="7">
        <f>Calculations!L85</f>
        <v>0</v>
      </c>
      <c r="D5" s="7">
        <f>Calculations!M85</f>
        <v>0</v>
      </c>
      <c r="E5" s="7">
        <f>Calculations!N85</f>
        <v>0</v>
      </c>
      <c r="F5" s="7">
        <f>Calculations!O85</f>
        <v>0</v>
      </c>
      <c r="G5" s="7">
        <f>Calculations!P85</f>
        <v>0</v>
      </c>
      <c r="H5" s="7">
        <f>Calculations!Q85</f>
        <v>0</v>
      </c>
      <c r="I5" s="7">
        <f>Calculations!R85</f>
        <v>0</v>
      </c>
      <c r="J5" s="7">
        <f>Calculations!S85</f>
        <v>0</v>
      </c>
      <c r="K5" s="7">
        <f>Calculations!T85</f>
        <v>0</v>
      </c>
      <c r="L5" s="7">
        <f>Calculations!U85</f>
        <v>0</v>
      </c>
      <c r="M5" s="7">
        <f>Calculations!V85</f>
        <v>0</v>
      </c>
      <c r="N5" s="7">
        <f>Calculations!W85</f>
        <v>0</v>
      </c>
      <c r="O5" s="7">
        <f>Calculations!X85</f>
        <v>0</v>
      </c>
      <c r="P5" s="7">
        <f>Calculations!Y85</f>
        <v>0</v>
      </c>
      <c r="Q5" s="7">
        <f>Calculations!Z85</f>
        <v>0</v>
      </c>
      <c r="R5" s="7">
        <f>Calculations!AA85</f>
        <v>0</v>
      </c>
      <c r="S5" s="7">
        <f>Calculations!AB85</f>
        <v>0</v>
      </c>
      <c r="T5" s="7">
        <f>Calculations!AC85</f>
        <v>0</v>
      </c>
      <c r="U5" s="7">
        <f>Calculations!AD85</f>
        <v>0</v>
      </c>
      <c r="V5" s="7">
        <f>Calculations!AE85</f>
        <v>0</v>
      </c>
      <c r="W5" s="7">
        <f>Calculations!AF85</f>
        <v>0</v>
      </c>
      <c r="X5" s="7">
        <f>Calculations!AG85</f>
        <v>0</v>
      </c>
      <c r="Y5" s="7">
        <f>Calculations!AH85</f>
        <v>0</v>
      </c>
      <c r="Z5" s="7">
        <f>Calculations!AI85</f>
        <v>0</v>
      </c>
      <c r="AA5" s="7">
        <f>Calculations!AJ85</f>
        <v>0</v>
      </c>
      <c r="AB5" s="7">
        <f>Calculations!AK85</f>
        <v>0</v>
      </c>
      <c r="AC5" s="7">
        <f>Calculations!AL85</f>
        <v>0</v>
      </c>
      <c r="AD5" s="7">
        <f>Calculations!AM85</f>
        <v>0</v>
      </c>
      <c r="AE5" s="7">
        <f>Calculations!AN85</f>
        <v>0</v>
      </c>
    </row>
    <row r="6" spans="1:33" x14ac:dyDescent="0.25">
      <c r="A6" s="1" t="s">
        <v>81</v>
      </c>
      <c r="B6" s="7">
        <f>Calculations!K86</f>
        <v>0</v>
      </c>
      <c r="C6" s="7">
        <f>Calculations!L86</f>
        <v>0</v>
      </c>
      <c r="D6" s="7">
        <f>Calculations!M86</f>
        <v>0</v>
      </c>
      <c r="E6" s="7">
        <f>Calculations!N86</f>
        <v>0</v>
      </c>
      <c r="F6" s="7">
        <f>Calculations!O86</f>
        <v>0</v>
      </c>
      <c r="G6" s="7">
        <f>Calculations!P86</f>
        <v>0</v>
      </c>
      <c r="H6" s="7">
        <f>Calculations!Q86</f>
        <v>0</v>
      </c>
      <c r="I6" s="7">
        <f>Calculations!R86</f>
        <v>0</v>
      </c>
      <c r="J6" s="7">
        <f>Calculations!S86</f>
        <v>0</v>
      </c>
      <c r="K6" s="7">
        <f>Calculations!T86</f>
        <v>0</v>
      </c>
      <c r="L6" s="7">
        <f>Calculations!U86</f>
        <v>0</v>
      </c>
      <c r="M6" s="7">
        <f>Calculations!V86</f>
        <v>0</v>
      </c>
      <c r="N6" s="7">
        <f>Calculations!W86</f>
        <v>0</v>
      </c>
      <c r="O6" s="7">
        <f>Calculations!X86</f>
        <v>0</v>
      </c>
      <c r="P6" s="7">
        <f>Calculations!Y86</f>
        <v>0</v>
      </c>
      <c r="Q6" s="7">
        <f>Calculations!Z86</f>
        <v>0</v>
      </c>
      <c r="R6" s="7">
        <f>Calculations!AA86</f>
        <v>0</v>
      </c>
      <c r="S6" s="7">
        <f>Calculations!AB86</f>
        <v>0</v>
      </c>
      <c r="T6" s="7">
        <f>Calculations!AC86</f>
        <v>0</v>
      </c>
      <c r="U6" s="7">
        <f>Calculations!AD86</f>
        <v>0</v>
      </c>
      <c r="V6" s="7">
        <f>Calculations!AE86</f>
        <v>0</v>
      </c>
      <c r="W6" s="7">
        <f>Calculations!AF86</f>
        <v>0</v>
      </c>
      <c r="X6" s="7">
        <f>Calculations!AG86</f>
        <v>0</v>
      </c>
      <c r="Y6" s="7">
        <f>Calculations!AH86</f>
        <v>0</v>
      </c>
      <c r="Z6" s="7">
        <f>Calculations!AI86</f>
        <v>0</v>
      </c>
      <c r="AA6" s="7">
        <f>Calculations!AJ86</f>
        <v>0</v>
      </c>
      <c r="AB6" s="7">
        <f>Calculations!AK86</f>
        <v>0</v>
      </c>
      <c r="AC6" s="7">
        <f>Calculations!AL86</f>
        <v>0</v>
      </c>
      <c r="AD6" s="7">
        <f>Calculations!AM86</f>
        <v>0</v>
      </c>
      <c r="AE6" s="7">
        <f>Calculations!AN86</f>
        <v>0</v>
      </c>
    </row>
    <row r="7" spans="1:33" x14ac:dyDescent="0.25">
      <c r="A7" s="1" t="s">
        <v>160</v>
      </c>
      <c r="B7" s="7">
        <f>Calculations!K87</f>
        <v>0</v>
      </c>
      <c r="C7" s="7">
        <f>Calculations!L87</f>
        <v>0</v>
      </c>
      <c r="D7" s="7">
        <f>Calculations!M87</f>
        <v>0</v>
      </c>
      <c r="E7" s="7">
        <f>Calculations!N87</f>
        <v>0</v>
      </c>
      <c r="F7" s="7">
        <f>Calculations!O87</f>
        <v>0</v>
      </c>
      <c r="G7" s="7">
        <f>Calculations!P87</f>
        <v>0</v>
      </c>
      <c r="H7" s="7">
        <f>Calculations!Q87</f>
        <v>0</v>
      </c>
      <c r="I7" s="7">
        <f>Calculations!R87</f>
        <v>0</v>
      </c>
      <c r="J7" s="7">
        <f>Calculations!S87</f>
        <v>0</v>
      </c>
      <c r="K7" s="7">
        <f>Calculations!T87</f>
        <v>0</v>
      </c>
      <c r="L7" s="7">
        <f>Calculations!U87</f>
        <v>0</v>
      </c>
      <c r="M7" s="7">
        <f>Calculations!V87</f>
        <v>0</v>
      </c>
      <c r="N7" s="7">
        <f>Calculations!W87</f>
        <v>0</v>
      </c>
      <c r="O7" s="7">
        <f>Calculations!X87</f>
        <v>0</v>
      </c>
      <c r="P7" s="7">
        <f>Calculations!Y87</f>
        <v>0</v>
      </c>
      <c r="Q7" s="7">
        <f>Calculations!Z87</f>
        <v>0</v>
      </c>
      <c r="R7" s="7">
        <f>Calculations!AA87</f>
        <v>0</v>
      </c>
      <c r="S7" s="7">
        <f>Calculations!AB87</f>
        <v>0</v>
      </c>
      <c r="T7" s="7">
        <f>Calculations!AC87</f>
        <v>0</v>
      </c>
      <c r="U7" s="7">
        <f>Calculations!AD87</f>
        <v>0</v>
      </c>
      <c r="V7" s="7">
        <f>Calculations!AE87</f>
        <v>0</v>
      </c>
      <c r="W7" s="7">
        <f>Calculations!AF87</f>
        <v>0</v>
      </c>
      <c r="X7" s="7">
        <f>Calculations!AG87</f>
        <v>0</v>
      </c>
      <c r="Y7" s="7">
        <f>Calculations!AH87</f>
        <v>0</v>
      </c>
      <c r="Z7" s="7">
        <f>Calculations!AI87</f>
        <v>0</v>
      </c>
      <c r="AA7" s="7">
        <f>Calculations!AJ87</f>
        <v>0</v>
      </c>
      <c r="AB7" s="7">
        <f>Calculations!AK87</f>
        <v>0</v>
      </c>
      <c r="AC7" s="7">
        <f>Calculations!AL87</f>
        <v>0</v>
      </c>
      <c r="AD7" s="7">
        <f>Calculations!AM87</f>
        <v>0</v>
      </c>
      <c r="AE7" s="7">
        <f>Calculations!AN87</f>
        <v>0</v>
      </c>
    </row>
    <row r="8" spans="1:33" x14ac:dyDescent="0.25">
      <c r="A8" s="1" t="s">
        <v>268</v>
      </c>
      <c r="B8" s="7">
        <f>Calculations!K88</f>
        <v>0</v>
      </c>
      <c r="C8" s="7">
        <f>Calculations!L88</f>
        <v>0</v>
      </c>
      <c r="D8" s="7">
        <f>Calculations!M88</f>
        <v>0</v>
      </c>
      <c r="E8" s="7">
        <f>Calculations!N88</f>
        <v>0</v>
      </c>
      <c r="F8" s="7">
        <f>Calculations!O88</f>
        <v>0</v>
      </c>
      <c r="G8" s="7">
        <f>Calculations!P88</f>
        <v>0</v>
      </c>
      <c r="H8" s="7">
        <f>Calculations!Q88</f>
        <v>0</v>
      </c>
      <c r="I8" s="7">
        <f>Calculations!R88</f>
        <v>0</v>
      </c>
      <c r="J8" s="7">
        <f>Calculations!S88</f>
        <v>0</v>
      </c>
      <c r="K8" s="7">
        <f>Calculations!T88</f>
        <v>0</v>
      </c>
      <c r="L8" s="7">
        <f>Calculations!U88</f>
        <v>0</v>
      </c>
      <c r="M8" s="7">
        <f>Calculations!V88</f>
        <v>0</v>
      </c>
      <c r="N8" s="7">
        <f>Calculations!W88</f>
        <v>0</v>
      </c>
      <c r="O8" s="7">
        <f>Calculations!X88</f>
        <v>0</v>
      </c>
      <c r="P8" s="7">
        <f>Calculations!Y88</f>
        <v>0</v>
      </c>
      <c r="Q8" s="7">
        <f>Calculations!Z88</f>
        <v>0</v>
      </c>
      <c r="R8" s="7">
        <f>Calculations!AA88</f>
        <v>0</v>
      </c>
      <c r="S8" s="7">
        <f>Calculations!AB88</f>
        <v>0</v>
      </c>
      <c r="T8" s="7">
        <f>Calculations!AC88</f>
        <v>0</v>
      </c>
      <c r="U8" s="7">
        <f>Calculations!AD88</f>
        <v>0</v>
      </c>
      <c r="V8" s="7">
        <f>Calculations!AE88</f>
        <v>0</v>
      </c>
      <c r="W8" s="7">
        <f>Calculations!AF88</f>
        <v>0</v>
      </c>
      <c r="X8" s="7">
        <f>Calculations!AG88</f>
        <v>0</v>
      </c>
      <c r="Y8" s="7">
        <f>Calculations!AH88</f>
        <v>0</v>
      </c>
      <c r="Z8" s="7">
        <f>Calculations!AI88</f>
        <v>0</v>
      </c>
      <c r="AA8" s="7">
        <f>Calculations!AJ88</f>
        <v>0</v>
      </c>
      <c r="AB8" s="7">
        <f>Calculations!AK88</f>
        <v>0</v>
      </c>
      <c r="AC8" s="7">
        <f>Calculations!AL88</f>
        <v>0</v>
      </c>
      <c r="AD8" s="7">
        <f>Calculations!AM88</f>
        <v>0</v>
      </c>
      <c r="AE8" s="7">
        <f>Calculations!AN88</f>
        <v>0</v>
      </c>
    </row>
    <row r="9" spans="1:33" x14ac:dyDescent="0.25">
      <c r="A9" s="1" t="s">
        <v>269</v>
      </c>
      <c r="B9" s="7">
        <f>Calculations!K89</f>
        <v>0</v>
      </c>
      <c r="C9" s="7">
        <f>Calculations!L89</f>
        <v>0</v>
      </c>
      <c r="D9" s="7">
        <f>Calculations!M89</f>
        <v>0</v>
      </c>
      <c r="E9" s="7">
        <f>Calculations!N89</f>
        <v>0</v>
      </c>
      <c r="F9" s="7">
        <f>Calculations!O89</f>
        <v>0</v>
      </c>
      <c r="G9" s="7">
        <f>Calculations!P89</f>
        <v>0</v>
      </c>
      <c r="H9" s="7">
        <f>Calculations!Q89</f>
        <v>0</v>
      </c>
      <c r="I9" s="7">
        <f>Calculations!R89</f>
        <v>0</v>
      </c>
      <c r="J9" s="7">
        <f>Calculations!S89</f>
        <v>0</v>
      </c>
      <c r="K9" s="7">
        <f>Calculations!T89</f>
        <v>0</v>
      </c>
      <c r="L9" s="7">
        <f>Calculations!U89</f>
        <v>0</v>
      </c>
      <c r="M9" s="7">
        <f>Calculations!V89</f>
        <v>0</v>
      </c>
      <c r="N9" s="7">
        <f>Calculations!W89</f>
        <v>0</v>
      </c>
      <c r="O9" s="7">
        <f>Calculations!X89</f>
        <v>0</v>
      </c>
      <c r="P9" s="7">
        <f>Calculations!Y89</f>
        <v>0</v>
      </c>
      <c r="Q9" s="7">
        <f>Calculations!Z89</f>
        <v>0</v>
      </c>
      <c r="R9" s="7">
        <f>Calculations!AA89</f>
        <v>0</v>
      </c>
      <c r="S9" s="7">
        <f>Calculations!AB89</f>
        <v>0</v>
      </c>
      <c r="T9" s="7">
        <f>Calculations!AC89</f>
        <v>0</v>
      </c>
      <c r="U9" s="7">
        <f>Calculations!AD89</f>
        <v>0</v>
      </c>
      <c r="V9" s="7">
        <f>Calculations!AE89</f>
        <v>0</v>
      </c>
      <c r="W9" s="7">
        <f>Calculations!AF89</f>
        <v>0</v>
      </c>
      <c r="X9" s="7">
        <f>Calculations!AG89</f>
        <v>0</v>
      </c>
      <c r="Y9" s="7">
        <f>Calculations!AH89</f>
        <v>0</v>
      </c>
      <c r="Z9" s="7">
        <f>Calculations!AI89</f>
        <v>0</v>
      </c>
      <c r="AA9" s="7">
        <f>Calculations!AJ89</f>
        <v>0</v>
      </c>
      <c r="AB9" s="7">
        <f>Calculations!AK89</f>
        <v>0</v>
      </c>
      <c r="AC9" s="7">
        <f>Calculations!AL89</f>
        <v>0</v>
      </c>
      <c r="AD9" s="7">
        <f>Calculations!AM89</f>
        <v>0</v>
      </c>
      <c r="AE9" s="7">
        <f>Calculations!AN89</f>
        <v>0</v>
      </c>
    </row>
    <row r="10" spans="1:33" x14ac:dyDescent="0.25">
      <c r="A10" s="1" t="s">
        <v>270</v>
      </c>
      <c r="B10" s="7">
        <f>Calculations!K90</f>
        <v>0</v>
      </c>
      <c r="C10" s="7">
        <f>Calculations!L90</f>
        <v>0</v>
      </c>
      <c r="D10" s="7">
        <f>Calculations!M90</f>
        <v>0</v>
      </c>
      <c r="E10" s="7">
        <f>Calculations!N90</f>
        <v>0</v>
      </c>
      <c r="F10" s="7">
        <f>Calculations!O90</f>
        <v>0</v>
      </c>
      <c r="G10" s="7">
        <f>Calculations!P90</f>
        <v>0</v>
      </c>
      <c r="H10" s="7">
        <f>Calculations!Q90</f>
        <v>0</v>
      </c>
      <c r="I10" s="7">
        <f>Calculations!R90</f>
        <v>0</v>
      </c>
      <c r="J10" s="7">
        <f>Calculations!S90</f>
        <v>0</v>
      </c>
      <c r="K10" s="7">
        <f>Calculations!T90</f>
        <v>0</v>
      </c>
      <c r="L10" s="7">
        <f>Calculations!U90</f>
        <v>0</v>
      </c>
      <c r="M10" s="7">
        <f>Calculations!V90</f>
        <v>0</v>
      </c>
      <c r="N10" s="7">
        <f>Calculations!W90</f>
        <v>0</v>
      </c>
      <c r="O10" s="7">
        <f>Calculations!X90</f>
        <v>0</v>
      </c>
      <c r="P10" s="7">
        <f>Calculations!Y90</f>
        <v>0</v>
      </c>
      <c r="Q10" s="7">
        <f>Calculations!Z90</f>
        <v>0</v>
      </c>
      <c r="R10" s="7">
        <f>Calculations!AA90</f>
        <v>0</v>
      </c>
      <c r="S10" s="7">
        <f>Calculations!AB90</f>
        <v>0</v>
      </c>
      <c r="T10" s="7">
        <f>Calculations!AC90</f>
        <v>0</v>
      </c>
      <c r="U10" s="7">
        <f>Calculations!AD90</f>
        <v>0</v>
      </c>
      <c r="V10" s="7">
        <f>Calculations!AE90</f>
        <v>0</v>
      </c>
      <c r="W10" s="7">
        <f>Calculations!AF90</f>
        <v>0</v>
      </c>
      <c r="X10" s="7">
        <f>Calculations!AG90</f>
        <v>0</v>
      </c>
      <c r="Y10" s="7">
        <f>Calculations!AH90</f>
        <v>0</v>
      </c>
      <c r="Z10" s="7">
        <f>Calculations!AI90</f>
        <v>0</v>
      </c>
      <c r="AA10" s="7">
        <f>Calculations!AJ90</f>
        <v>0</v>
      </c>
      <c r="AB10" s="7">
        <f>Calculations!AK90</f>
        <v>0</v>
      </c>
      <c r="AC10" s="7">
        <f>Calculations!AL90</f>
        <v>0</v>
      </c>
      <c r="AD10" s="7">
        <f>Calculations!AM90</f>
        <v>0</v>
      </c>
      <c r="AE10" s="7">
        <f>Calculations!AN90</f>
        <v>0</v>
      </c>
    </row>
    <row r="11" spans="1:33" x14ac:dyDescent="0.25">
      <c r="A11" s="1" t="s">
        <v>271</v>
      </c>
      <c r="B11" s="7">
        <f>Calculations!K91</f>
        <v>0</v>
      </c>
      <c r="C11" s="7">
        <f>Calculations!L91</f>
        <v>0</v>
      </c>
      <c r="D11" s="7">
        <f>Calculations!M91</f>
        <v>0</v>
      </c>
      <c r="E11" s="7">
        <f>Calculations!N91</f>
        <v>0</v>
      </c>
      <c r="F11" s="7">
        <f>Calculations!O91</f>
        <v>0</v>
      </c>
      <c r="G11" s="7">
        <f>Calculations!P91</f>
        <v>0</v>
      </c>
      <c r="H11" s="7">
        <f>Calculations!Q91</f>
        <v>0</v>
      </c>
      <c r="I11" s="7">
        <f>Calculations!R91</f>
        <v>0</v>
      </c>
      <c r="J11" s="7">
        <f>Calculations!S91</f>
        <v>0</v>
      </c>
      <c r="K11" s="7">
        <f>Calculations!T91</f>
        <v>0</v>
      </c>
      <c r="L11" s="7">
        <f>Calculations!U91</f>
        <v>0</v>
      </c>
      <c r="M11" s="7">
        <f>Calculations!V91</f>
        <v>0</v>
      </c>
      <c r="N11" s="7">
        <f>Calculations!W91</f>
        <v>0</v>
      </c>
      <c r="O11" s="7">
        <f>Calculations!X91</f>
        <v>0</v>
      </c>
      <c r="P11" s="7">
        <f>Calculations!Y91</f>
        <v>0</v>
      </c>
      <c r="Q11" s="7">
        <f>Calculations!Z91</f>
        <v>0</v>
      </c>
      <c r="R11" s="7">
        <f>Calculations!AA91</f>
        <v>0</v>
      </c>
      <c r="S11" s="7">
        <f>Calculations!AB91</f>
        <v>0</v>
      </c>
      <c r="T11" s="7">
        <f>Calculations!AC91</f>
        <v>0</v>
      </c>
      <c r="U11" s="7">
        <f>Calculations!AD91</f>
        <v>0</v>
      </c>
      <c r="V11" s="7">
        <f>Calculations!AE91</f>
        <v>0</v>
      </c>
      <c r="W11" s="7">
        <f>Calculations!AF91</f>
        <v>0</v>
      </c>
      <c r="X11" s="7">
        <f>Calculations!AG91</f>
        <v>0</v>
      </c>
      <c r="Y11" s="7">
        <f>Calculations!AH91</f>
        <v>0</v>
      </c>
      <c r="Z11" s="7">
        <f>Calculations!AI91</f>
        <v>0</v>
      </c>
      <c r="AA11" s="7">
        <f>Calculations!AJ91</f>
        <v>0</v>
      </c>
      <c r="AB11" s="7">
        <f>Calculations!AK91</f>
        <v>0</v>
      </c>
      <c r="AC11" s="7">
        <f>Calculations!AL91</f>
        <v>0</v>
      </c>
      <c r="AD11" s="7">
        <f>Calculations!AM91</f>
        <v>0</v>
      </c>
      <c r="AE11" s="7">
        <f>Calculations!AN91</f>
        <v>0</v>
      </c>
    </row>
  </sheetData>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11"/>
  <sheetViews>
    <sheetView workbookViewId="0">
      <selection activeCell="B1" sqref="B1:C1048576"/>
    </sheetView>
  </sheetViews>
  <sheetFormatPr defaultRowHeight="15" x14ac:dyDescent="0.25"/>
  <cols>
    <col min="1" max="1" width="29.85546875" customWidth="1"/>
    <col min="2" max="31" width="9.5703125" bestFit="1"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Calculations!K95</f>
        <v>37845319355622.117</v>
      </c>
      <c r="C2" s="7">
        <f>Calculations!L95</f>
        <v>42844258560673.516</v>
      </c>
      <c r="D2" s="7">
        <f>Calculations!M95</f>
        <v>39839736096494.781</v>
      </c>
      <c r="E2" s="7">
        <f>Calculations!N95</f>
        <v>38431681615801.828</v>
      </c>
      <c r="F2" s="7">
        <f>Calculations!O95</f>
        <v>37790365417307.531</v>
      </c>
      <c r="G2" s="7">
        <f>Calculations!P95</f>
        <v>37576157208775.188</v>
      </c>
      <c r="H2" s="7">
        <f>Calculations!Q95</f>
        <v>37687934266979.68</v>
      </c>
      <c r="I2" s="7">
        <f>Calculations!R95</f>
        <v>37973358293531.938</v>
      </c>
      <c r="J2" s="7">
        <f>Calculations!S95</f>
        <v>38248875657734.969</v>
      </c>
      <c r="K2" s="7">
        <f>Calculations!T95</f>
        <v>38122518983242.93</v>
      </c>
      <c r="L2" s="7">
        <f>Calculations!U95</f>
        <v>38028872986319.109</v>
      </c>
      <c r="M2" s="7">
        <f>Calculations!V95</f>
        <v>37978592001942.844</v>
      </c>
      <c r="N2" s="7">
        <f>Calculations!W95</f>
        <v>37938965352545.945</v>
      </c>
      <c r="O2" s="7">
        <f>Calculations!X95</f>
        <v>37953918805148.547</v>
      </c>
      <c r="P2" s="7">
        <f>Calculations!Y95</f>
        <v>38025134623168.461</v>
      </c>
      <c r="Q2" s="7">
        <f>Calculations!Z95</f>
        <v>38127005019023.719</v>
      </c>
      <c r="R2" s="7">
        <f>Calculations!AA95</f>
        <v>38209435926495.578</v>
      </c>
      <c r="S2" s="7">
        <f>Calculations!AB95</f>
        <v>38254857038776.008</v>
      </c>
      <c r="T2" s="7">
        <f>Calculations!AC95</f>
        <v>38278408726625.109</v>
      </c>
      <c r="U2" s="7">
        <f>Calculations!AD95</f>
        <v>37619335303165.219</v>
      </c>
      <c r="V2" s="7">
        <f>Calculations!AE95</f>
        <v>37076524973690.602</v>
      </c>
      <c r="W2" s="7">
        <f>Calculations!AF95</f>
        <v>36643809439002.664</v>
      </c>
      <c r="X2" s="7">
        <f>Calculations!AG95</f>
        <v>36335955233546.508</v>
      </c>
      <c r="Y2" s="7">
        <f>Calculations!AH95</f>
        <v>36169411155184.977</v>
      </c>
      <c r="Z2" s="7">
        <f>Calculations!AI95</f>
        <v>36101933700315.711</v>
      </c>
      <c r="AA2" s="7">
        <f>Calculations!AJ95</f>
        <v>36043428317008.016</v>
      </c>
      <c r="AB2" s="7">
        <f>Calculations!AK95</f>
        <v>36004736258398.766</v>
      </c>
      <c r="AC2" s="7">
        <f>Calculations!AL95</f>
        <v>35977633125556.547</v>
      </c>
      <c r="AD2" s="7">
        <f>Calculations!AM95</f>
        <v>35970343317412.773</v>
      </c>
      <c r="AE2" s="7">
        <f>Calculations!AN95</f>
        <v>35967165708734.719</v>
      </c>
    </row>
    <row r="3" spans="1:33" x14ac:dyDescent="0.25">
      <c r="A3" s="1" t="s">
        <v>77</v>
      </c>
      <c r="B3" s="7">
        <f>Calculations!K96</f>
        <v>0</v>
      </c>
      <c r="C3" s="7">
        <f>Calculations!L96</f>
        <v>0</v>
      </c>
      <c r="D3" s="7">
        <f>Calculations!M96</f>
        <v>0</v>
      </c>
      <c r="E3" s="7">
        <f>Calculations!N96</f>
        <v>0</v>
      </c>
      <c r="F3" s="7">
        <f>Calculations!O96</f>
        <v>0</v>
      </c>
      <c r="G3" s="7">
        <f>Calculations!P96</f>
        <v>0</v>
      </c>
      <c r="H3" s="7">
        <f>Calculations!Q96</f>
        <v>0</v>
      </c>
      <c r="I3" s="7">
        <f>Calculations!R96</f>
        <v>0</v>
      </c>
      <c r="J3" s="7">
        <f>Calculations!S96</f>
        <v>0</v>
      </c>
      <c r="K3" s="7">
        <f>Calculations!T96</f>
        <v>0</v>
      </c>
      <c r="L3" s="7">
        <f>Calculations!U96</f>
        <v>0</v>
      </c>
      <c r="M3" s="7">
        <f>Calculations!V96</f>
        <v>0</v>
      </c>
      <c r="N3" s="7">
        <f>Calculations!W96</f>
        <v>0</v>
      </c>
      <c r="O3" s="7">
        <f>Calculations!X96</f>
        <v>0</v>
      </c>
      <c r="P3" s="7">
        <f>Calculations!Y96</f>
        <v>0</v>
      </c>
      <c r="Q3" s="7">
        <f>Calculations!Z96</f>
        <v>0</v>
      </c>
      <c r="R3" s="7">
        <f>Calculations!AA96</f>
        <v>0</v>
      </c>
      <c r="S3" s="7">
        <f>Calculations!AB96</f>
        <v>0</v>
      </c>
      <c r="T3" s="7">
        <f>Calculations!AC96</f>
        <v>0</v>
      </c>
      <c r="U3" s="7">
        <f>Calculations!AD96</f>
        <v>0</v>
      </c>
      <c r="V3" s="7">
        <f>Calculations!AE96</f>
        <v>0</v>
      </c>
      <c r="W3" s="7">
        <f>Calculations!AF96</f>
        <v>0</v>
      </c>
      <c r="X3" s="7">
        <f>Calculations!AG96</f>
        <v>0</v>
      </c>
      <c r="Y3" s="7">
        <f>Calculations!AH96</f>
        <v>0</v>
      </c>
      <c r="Z3" s="7">
        <f>Calculations!AI96</f>
        <v>0</v>
      </c>
      <c r="AA3" s="7">
        <f>Calculations!AJ96</f>
        <v>0</v>
      </c>
      <c r="AB3" s="7">
        <f>Calculations!AK96</f>
        <v>0</v>
      </c>
      <c r="AC3" s="7">
        <f>Calculations!AL96</f>
        <v>0</v>
      </c>
      <c r="AD3" s="7">
        <f>Calculations!AM96</f>
        <v>0</v>
      </c>
      <c r="AE3" s="7">
        <f>Calculations!AN96</f>
        <v>0</v>
      </c>
    </row>
    <row r="4" spans="1:33" x14ac:dyDescent="0.25">
      <c r="A4" s="1" t="s">
        <v>78</v>
      </c>
      <c r="B4" s="7">
        <f>Calculations!K97</f>
        <v>0</v>
      </c>
      <c r="C4" s="7">
        <f>Calculations!L97</f>
        <v>0</v>
      </c>
      <c r="D4" s="7">
        <f>Calculations!M97</f>
        <v>0</v>
      </c>
      <c r="E4" s="7">
        <f>Calculations!N97</f>
        <v>0</v>
      </c>
      <c r="F4" s="7">
        <f>Calculations!O97</f>
        <v>0</v>
      </c>
      <c r="G4" s="7">
        <f>Calculations!P97</f>
        <v>0</v>
      </c>
      <c r="H4" s="7">
        <f>Calculations!Q97</f>
        <v>0</v>
      </c>
      <c r="I4" s="7">
        <f>Calculations!R97</f>
        <v>0</v>
      </c>
      <c r="J4" s="7">
        <f>Calculations!S97</f>
        <v>0</v>
      </c>
      <c r="K4" s="7">
        <f>Calculations!T97</f>
        <v>0</v>
      </c>
      <c r="L4" s="7">
        <f>Calculations!U97</f>
        <v>0</v>
      </c>
      <c r="M4" s="7">
        <f>Calculations!V97</f>
        <v>0</v>
      </c>
      <c r="N4" s="7">
        <f>Calculations!W97</f>
        <v>0</v>
      </c>
      <c r="O4" s="7">
        <f>Calculations!X97</f>
        <v>0</v>
      </c>
      <c r="P4" s="7">
        <f>Calculations!Y97</f>
        <v>0</v>
      </c>
      <c r="Q4" s="7">
        <f>Calculations!Z97</f>
        <v>0</v>
      </c>
      <c r="R4" s="7">
        <f>Calculations!AA97</f>
        <v>0</v>
      </c>
      <c r="S4" s="7">
        <f>Calculations!AB97</f>
        <v>0</v>
      </c>
      <c r="T4" s="7">
        <f>Calculations!AC97</f>
        <v>0</v>
      </c>
      <c r="U4" s="7">
        <f>Calculations!AD97</f>
        <v>0</v>
      </c>
      <c r="V4" s="7">
        <f>Calculations!AE97</f>
        <v>0</v>
      </c>
      <c r="W4" s="7">
        <f>Calculations!AF97</f>
        <v>0</v>
      </c>
      <c r="X4" s="7">
        <f>Calculations!AG97</f>
        <v>0</v>
      </c>
      <c r="Y4" s="7">
        <f>Calculations!AH97</f>
        <v>0</v>
      </c>
      <c r="Z4" s="7">
        <f>Calculations!AI97</f>
        <v>0</v>
      </c>
      <c r="AA4" s="7">
        <f>Calculations!AJ97</f>
        <v>0</v>
      </c>
      <c r="AB4" s="7">
        <f>Calculations!AK97</f>
        <v>0</v>
      </c>
      <c r="AC4" s="7">
        <f>Calculations!AL97</f>
        <v>0</v>
      </c>
      <c r="AD4" s="7">
        <f>Calculations!AM97</f>
        <v>0</v>
      </c>
      <c r="AE4" s="7">
        <f>Calculations!AN97</f>
        <v>0</v>
      </c>
    </row>
    <row r="5" spans="1:33" x14ac:dyDescent="0.25">
      <c r="A5" s="1" t="s">
        <v>79</v>
      </c>
      <c r="B5" s="7">
        <f>Calculations!K98</f>
        <v>0</v>
      </c>
      <c r="C5" s="7">
        <f>Calculations!L98</f>
        <v>0</v>
      </c>
      <c r="D5" s="7">
        <f>Calculations!M98</f>
        <v>0</v>
      </c>
      <c r="E5" s="7">
        <f>Calculations!N98</f>
        <v>0</v>
      </c>
      <c r="F5" s="7">
        <f>Calculations!O98</f>
        <v>0</v>
      </c>
      <c r="G5" s="7">
        <f>Calculations!P98</f>
        <v>0</v>
      </c>
      <c r="H5" s="7">
        <f>Calculations!Q98</f>
        <v>0</v>
      </c>
      <c r="I5" s="7">
        <f>Calculations!R98</f>
        <v>0</v>
      </c>
      <c r="J5" s="7">
        <f>Calculations!S98</f>
        <v>0</v>
      </c>
      <c r="K5" s="7">
        <f>Calculations!T98</f>
        <v>0</v>
      </c>
      <c r="L5" s="7">
        <f>Calculations!U98</f>
        <v>0</v>
      </c>
      <c r="M5" s="7">
        <f>Calculations!V98</f>
        <v>0</v>
      </c>
      <c r="N5" s="7">
        <f>Calculations!W98</f>
        <v>0</v>
      </c>
      <c r="O5" s="7">
        <f>Calculations!X98</f>
        <v>0</v>
      </c>
      <c r="P5" s="7">
        <f>Calculations!Y98</f>
        <v>0</v>
      </c>
      <c r="Q5" s="7">
        <f>Calculations!Z98</f>
        <v>0</v>
      </c>
      <c r="R5" s="7">
        <f>Calculations!AA98</f>
        <v>0</v>
      </c>
      <c r="S5" s="7">
        <f>Calculations!AB98</f>
        <v>0</v>
      </c>
      <c r="T5" s="7">
        <f>Calculations!AC98</f>
        <v>0</v>
      </c>
      <c r="U5" s="7">
        <f>Calculations!AD98</f>
        <v>0</v>
      </c>
      <c r="V5" s="7">
        <f>Calculations!AE98</f>
        <v>0</v>
      </c>
      <c r="W5" s="7">
        <f>Calculations!AF98</f>
        <v>0</v>
      </c>
      <c r="X5" s="7">
        <f>Calculations!AG98</f>
        <v>0</v>
      </c>
      <c r="Y5" s="7">
        <f>Calculations!AH98</f>
        <v>0</v>
      </c>
      <c r="Z5" s="7">
        <f>Calculations!AI98</f>
        <v>0</v>
      </c>
      <c r="AA5" s="7">
        <f>Calculations!AJ98</f>
        <v>0</v>
      </c>
      <c r="AB5" s="7">
        <f>Calculations!AK98</f>
        <v>0</v>
      </c>
      <c r="AC5" s="7">
        <f>Calculations!AL98</f>
        <v>0</v>
      </c>
      <c r="AD5" s="7">
        <f>Calculations!AM98</f>
        <v>0</v>
      </c>
      <c r="AE5" s="7">
        <f>Calculations!AN98</f>
        <v>0</v>
      </c>
    </row>
    <row r="6" spans="1:33" x14ac:dyDescent="0.25">
      <c r="A6" s="1" t="s">
        <v>81</v>
      </c>
      <c r="B6" s="7">
        <f>Calculations!K99</f>
        <v>0</v>
      </c>
      <c r="C6" s="7">
        <f>Calculations!L99</f>
        <v>0</v>
      </c>
      <c r="D6" s="7">
        <f>Calculations!M99</f>
        <v>0</v>
      </c>
      <c r="E6" s="7">
        <f>Calculations!N99</f>
        <v>0</v>
      </c>
      <c r="F6" s="7">
        <f>Calculations!O99</f>
        <v>0</v>
      </c>
      <c r="G6" s="7">
        <f>Calculations!P99</f>
        <v>0</v>
      </c>
      <c r="H6" s="7">
        <f>Calculations!Q99</f>
        <v>0</v>
      </c>
      <c r="I6" s="7">
        <f>Calculations!R99</f>
        <v>0</v>
      </c>
      <c r="J6" s="7">
        <f>Calculations!S99</f>
        <v>0</v>
      </c>
      <c r="K6" s="7">
        <f>Calculations!T99</f>
        <v>0</v>
      </c>
      <c r="L6" s="7">
        <f>Calculations!U99</f>
        <v>0</v>
      </c>
      <c r="M6" s="7">
        <f>Calculations!V99</f>
        <v>0</v>
      </c>
      <c r="N6" s="7">
        <f>Calculations!W99</f>
        <v>0</v>
      </c>
      <c r="O6" s="7">
        <f>Calculations!X99</f>
        <v>0</v>
      </c>
      <c r="P6" s="7">
        <f>Calculations!Y99</f>
        <v>0</v>
      </c>
      <c r="Q6" s="7">
        <f>Calculations!Z99</f>
        <v>0</v>
      </c>
      <c r="R6" s="7">
        <f>Calculations!AA99</f>
        <v>0</v>
      </c>
      <c r="S6" s="7">
        <f>Calculations!AB99</f>
        <v>0</v>
      </c>
      <c r="T6" s="7">
        <f>Calculations!AC99</f>
        <v>0</v>
      </c>
      <c r="U6" s="7">
        <f>Calculations!AD99</f>
        <v>0</v>
      </c>
      <c r="V6" s="7">
        <f>Calculations!AE99</f>
        <v>0</v>
      </c>
      <c r="W6" s="7">
        <f>Calculations!AF99</f>
        <v>0</v>
      </c>
      <c r="X6" s="7">
        <f>Calculations!AG99</f>
        <v>0</v>
      </c>
      <c r="Y6" s="7">
        <f>Calculations!AH99</f>
        <v>0</v>
      </c>
      <c r="Z6" s="7">
        <f>Calculations!AI99</f>
        <v>0</v>
      </c>
      <c r="AA6" s="7">
        <f>Calculations!AJ99</f>
        <v>0</v>
      </c>
      <c r="AB6" s="7">
        <f>Calculations!AK99</f>
        <v>0</v>
      </c>
      <c r="AC6" s="7">
        <f>Calculations!AL99</f>
        <v>0</v>
      </c>
      <c r="AD6" s="7">
        <f>Calculations!AM99</f>
        <v>0</v>
      </c>
      <c r="AE6" s="7">
        <f>Calculations!AN99</f>
        <v>0</v>
      </c>
    </row>
    <row r="7" spans="1:33" x14ac:dyDescent="0.25">
      <c r="A7" s="1" t="s">
        <v>160</v>
      </c>
      <c r="B7" s="7">
        <f>Calculations!K100</f>
        <v>0</v>
      </c>
      <c r="C7" s="7">
        <f>Calculations!L100</f>
        <v>0</v>
      </c>
      <c r="D7" s="7">
        <f>Calculations!M100</f>
        <v>0</v>
      </c>
      <c r="E7" s="7">
        <f>Calculations!N100</f>
        <v>0</v>
      </c>
      <c r="F7" s="7">
        <f>Calculations!O100</f>
        <v>0</v>
      </c>
      <c r="G7" s="7">
        <f>Calculations!P100</f>
        <v>0</v>
      </c>
      <c r="H7" s="7">
        <f>Calculations!Q100</f>
        <v>0</v>
      </c>
      <c r="I7" s="7">
        <f>Calculations!R100</f>
        <v>0</v>
      </c>
      <c r="J7" s="7">
        <f>Calculations!S100</f>
        <v>0</v>
      </c>
      <c r="K7" s="7">
        <f>Calculations!T100</f>
        <v>0</v>
      </c>
      <c r="L7" s="7">
        <f>Calculations!U100</f>
        <v>0</v>
      </c>
      <c r="M7" s="7">
        <f>Calculations!V100</f>
        <v>0</v>
      </c>
      <c r="N7" s="7">
        <f>Calculations!W100</f>
        <v>0</v>
      </c>
      <c r="O7" s="7">
        <f>Calculations!X100</f>
        <v>0</v>
      </c>
      <c r="P7" s="7">
        <f>Calculations!Y100</f>
        <v>0</v>
      </c>
      <c r="Q7" s="7">
        <f>Calculations!Z100</f>
        <v>0</v>
      </c>
      <c r="R7" s="7">
        <f>Calculations!AA100</f>
        <v>0</v>
      </c>
      <c r="S7" s="7">
        <f>Calculations!AB100</f>
        <v>0</v>
      </c>
      <c r="T7" s="7">
        <f>Calculations!AC100</f>
        <v>0</v>
      </c>
      <c r="U7" s="7">
        <f>Calculations!AD100</f>
        <v>0</v>
      </c>
      <c r="V7" s="7">
        <f>Calculations!AE100</f>
        <v>0</v>
      </c>
      <c r="W7" s="7">
        <f>Calculations!AF100</f>
        <v>0</v>
      </c>
      <c r="X7" s="7">
        <f>Calculations!AG100</f>
        <v>0</v>
      </c>
      <c r="Y7" s="7">
        <f>Calculations!AH100</f>
        <v>0</v>
      </c>
      <c r="Z7" s="7">
        <f>Calculations!AI100</f>
        <v>0</v>
      </c>
      <c r="AA7" s="7">
        <f>Calculations!AJ100</f>
        <v>0</v>
      </c>
      <c r="AB7" s="7">
        <f>Calculations!AK100</f>
        <v>0</v>
      </c>
      <c r="AC7" s="7">
        <f>Calculations!AL100</f>
        <v>0</v>
      </c>
      <c r="AD7" s="7">
        <f>Calculations!AM100</f>
        <v>0</v>
      </c>
      <c r="AE7" s="7">
        <f>Calculations!AN100</f>
        <v>0</v>
      </c>
    </row>
    <row r="8" spans="1:33" x14ac:dyDescent="0.25">
      <c r="A8" s="1" t="s">
        <v>268</v>
      </c>
      <c r="B8" s="7">
        <f>Calculations!K101</f>
        <v>0</v>
      </c>
      <c r="C8" s="7">
        <f>Calculations!L101</f>
        <v>0</v>
      </c>
      <c r="D8" s="7">
        <f>Calculations!M101</f>
        <v>0</v>
      </c>
      <c r="E8" s="7">
        <f>Calculations!N101</f>
        <v>0</v>
      </c>
      <c r="F8" s="7">
        <f>Calculations!O101</f>
        <v>0</v>
      </c>
      <c r="G8" s="7">
        <f>Calculations!P101</f>
        <v>0</v>
      </c>
      <c r="H8" s="7">
        <f>Calculations!Q101</f>
        <v>0</v>
      </c>
      <c r="I8" s="7">
        <f>Calculations!R101</f>
        <v>0</v>
      </c>
      <c r="J8" s="7">
        <f>Calculations!S101</f>
        <v>0</v>
      </c>
      <c r="K8" s="7">
        <f>Calculations!T101</f>
        <v>0</v>
      </c>
      <c r="L8" s="7">
        <f>Calculations!U101</f>
        <v>0</v>
      </c>
      <c r="M8" s="7">
        <f>Calculations!V101</f>
        <v>0</v>
      </c>
      <c r="N8" s="7">
        <f>Calculations!W101</f>
        <v>0</v>
      </c>
      <c r="O8" s="7">
        <f>Calculations!X101</f>
        <v>0</v>
      </c>
      <c r="P8" s="7">
        <f>Calculations!Y101</f>
        <v>0</v>
      </c>
      <c r="Q8" s="7">
        <f>Calculations!Z101</f>
        <v>0</v>
      </c>
      <c r="R8" s="7">
        <f>Calculations!AA101</f>
        <v>0</v>
      </c>
      <c r="S8" s="7">
        <f>Calculations!AB101</f>
        <v>0</v>
      </c>
      <c r="T8" s="7">
        <f>Calculations!AC101</f>
        <v>0</v>
      </c>
      <c r="U8" s="7">
        <f>Calculations!AD101</f>
        <v>0</v>
      </c>
      <c r="V8" s="7">
        <f>Calculations!AE101</f>
        <v>0</v>
      </c>
      <c r="W8" s="7">
        <f>Calculations!AF101</f>
        <v>0</v>
      </c>
      <c r="X8" s="7">
        <f>Calculations!AG101</f>
        <v>0</v>
      </c>
      <c r="Y8" s="7">
        <f>Calculations!AH101</f>
        <v>0</v>
      </c>
      <c r="Z8" s="7">
        <f>Calculations!AI101</f>
        <v>0</v>
      </c>
      <c r="AA8" s="7">
        <f>Calculations!AJ101</f>
        <v>0</v>
      </c>
      <c r="AB8" s="7">
        <f>Calculations!AK101</f>
        <v>0</v>
      </c>
      <c r="AC8" s="7">
        <f>Calculations!AL101</f>
        <v>0</v>
      </c>
      <c r="AD8" s="7">
        <f>Calculations!AM101</f>
        <v>0</v>
      </c>
      <c r="AE8" s="7">
        <f>Calculations!AN101</f>
        <v>0</v>
      </c>
    </row>
    <row r="9" spans="1:33" x14ac:dyDescent="0.25">
      <c r="A9" s="1" t="s">
        <v>269</v>
      </c>
      <c r="B9" s="7">
        <f>Calculations!K102</f>
        <v>0</v>
      </c>
      <c r="C9" s="7">
        <f>Calculations!L102</f>
        <v>0</v>
      </c>
      <c r="D9" s="7">
        <f>Calculations!M102</f>
        <v>0</v>
      </c>
      <c r="E9" s="7">
        <f>Calculations!N102</f>
        <v>0</v>
      </c>
      <c r="F9" s="7">
        <f>Calculations!O102</f>
        <v>0</v>
      </c>
      <c r="G9" s="7">
        <f>Calculations!P102</f>
        <v>0</v>
      </c>
      <c r="H9" s="7">
        <f>Calculations!Q102</f>
        <v>0</v>
      </c>
      <c r="I9" s="7">
        <f>Calculations!R102</f>
        <v>0</v>
      </c>
      <c r="J9" s="7">
        <f>Calculations!S102</f>
        <v>0</v>
      </c>
      <c r="K9" s="7">
        <f>Calculations!T102</f>
        <v>0</v>
      </c>
      <c r="L9" s="7">
        <f>Calculations!U102</f>
        <v>0</v>
      </c>
      <c r="M9" s="7">
        <f>Calculations!V102</f>
        <v>0</v>
      </c>
      <c r="N9" s="7">
        <f>Calculations!W102</f>
        <v>0</v>
      </c>
      <c r="O9" s="7">
        <f>Calculations!X102</f>
        <v>0</v>
      </c>
      <c r="P9" s="7">
        <f>Calculations!Y102</f>
        <v>0</v>
      </c>
      <c r="Q9" s="7">
        <f>Calculations!Z102</f>
        <v>0</v>
      </c>
      <c r="R9" s="7">
        <f>Calculations!AA102</f>
        <v>0</v>
      </c>
      <c r="S9" s="7">
        <f>Calculations!AB102</f>
        <v>0</v>
      </c>
      <c r="T9" s="7">
        <f>Calculations!AC102</f>
        <v>0</v>
      </c>
      <c r="U9" s="7">
        <f>Calculations!AD102</f>
        <v>0</v>
      </c>
      <c r="V9" s="7">
        <f>Calculations!AE102</f>
        <v>0</v>
      </c>
      <c r="W9" s="7">
        <f>Calculations!AF102</f>
        <v>0</v>
      </c>
      <c r="X9" s="7">
        <f>Calculations!AG102</f>
        <v>0</v>
      </c>
      <c r="Y9" s="7">
        <f>Calculations!AH102</f>
        <v>0</v>
      </c>
      <c r="Z9" s="7">
        <f>Calculations!AI102</f>
        <v>0</v>
      </c>
      <c r="AA9" s="7">
        <f>Calculations!AJ102</f>
        <v>0</v>
      </c>
      <c r="AB9" s="7">
        <f>Calculations!AK102</f>
        <v>0</v>
      </c>
      <c r="AC9" s="7">
        <f>Calculations!AL102</f>
        <v>0</v>
      </c>
      <c r="AD9" s="7">
        <f>Calculations!AM102</f>
        <v>0</v>
      </c>
      <c r="AE9" s="7">
        <f>Calculations!AN102</f>
        <v>0</v>
      </c>
    </row>
    <row r="10" spans="1:33" x14ac:dyDescent="0.25">
      <c r="A10" s="1" t="s">
        <v>270</v>
      </c>
      <c r="B10" s="7">
        <f>Calculations!K103</f>
        <v>0</v>
      </c>
      <c r="C10" s="7">
        <f>Calculations!L103</f>
        <v>0</v>
      </c>
      <c r="D10" s="7">
        <f>Calculations!M103</f>
        <v>0</v>
      </c>
      <c r="E10" s="7">
        <f>Calculations!N103</f>
        <v>0</v>
      </c>
      <c r="F10" s="7">
        <f>Calculations!O103</f>
        <v>0</v>
      </c>
      <c r="G10" s="7">
        <f>Calculations!P103</f>
        <v>0</v>
      </c>
      <c r="H10" s="7">
        <f>Calculations!Q103</f>
        <v>0</v>
      </c>
      <c r="I10" s="7">
        <f>Calculations!R103</f>
        <v>0</v>
      </c>
      <c r="J10" s="7">
        <f>Calculations!S103</f>
        <v>0</v>
      </c>
      <c r="K10" s="7">
        <f>Calculations!T103</f>
        <v>0</v>
      </c>
      <c r="L10" s="7">
        <f>Calculations!U103</f>
        <v>0</v>
      </c>
      <c r="M10" s="7">
        <f>Calculations!V103</f>
        <v>0</v>
      </c>
      <c r="N10" s="7">
        <f>Calculations!W103</f>
        <v>0</v>
      </c>
      <c r="O10" s="7">
        <f>Calculations!X103</f>
        <v>0</v>
      </c>
      <c r="P10" s="7">
        <f>Calculations!Y103</f>
        <v>0</v>
      </c>
      <c r="Q10" s="7">
        <f>Calculations!Z103</f>
        <v>0</v>
      </c>
      <c r="R10" s="7">
        <f>Calculations!AA103</f>
        <v>0</v>
      </c>
      <c r="S10" s="7">
        <f>Calculations!AB103</f>
        <v>0</v>
      </c>
      <c r="T10" s="7">
        <f>Calculations!AC103</f>
        <v>0</v>
      </c>
      <c r="U10" s="7">
        <f>Calculations!AD103</f>
        <v>0</v>
      </c>
      <c r="V10" s="7">
        <f>Calculations!AE103</f>
        <v>0</v>
      </c>
      <c r="W10" s="7">
        <f>Calculations!AF103</f>
        <v>0</v>
      </c>
      <c r="X10" s="7">
        <f>Calculations!AG103</f>
        <v>0</v>
      </c>
      <c r="Y10" s="7">
        <f>Calculations!AH103</f>
        <v>0</v>
      </c>
      <c r="Z10" s="7">
        <f>Calculations!AI103</f>
        <v>0</v>
      </c>
      <c r="AA10" s="7">
        <f>Calculations!AJ103</f>
        <v>0</v>
      </c>
      <c r="AB10" s="7">
        <f>Calculations!AK103</f>
        <v>0</v>
      </c>
      <c r="AC10" s="7">
        <f>Calculations!AL103</f>
        <v>0</v>
      </c>
      <c r="AD10" s="7">
        <f>Calculations!AM103</f>
        <v>0</v>
      </c>
      <c r="AE10" s="7">
        <f>Calculations!AN103</f>
        <v>0</v>
      </c>
    </row>
    <row r="11" spans="1:33" x14ac:dyDescent="0.25">
      <c r="A11" s="1" t="s">
        <v>271</v>
      </c>
      <c r="B11" s="7">
        <f>Calculations!K104</f>
        <v>0</v>
      </c>
      <c r="C11" s="7">
        <f>Calculations!L104</f>
        <v>0</v>
      </c>
      <c r="D11" s="7">
        <f>Calculations!M104</f>
        <v>0</v>
      </c>
      <c r="E11" s="7">
        <f>Calculations!N104</f>
        <v>0</v>
      </c>
      <c r="F11" s="7">
        <f>Calculations!O104</f>
        <v>0</v>
      </c>
      <c r="G11" s="7">
        <f>Calculations!P104</f>
        <v>0</v>
      </c>
      <c r="H11" s="7">
        <f>Calculations!Q104</f>
        <v>0</v>
      </c>
      <c r="I11" s="7">
        <f>Calculations!R104</f>
        <v>0</v>
      </c>
      <c r="J11" s="7">
        <f>Calculations!S104</f>
        <v>0</v>
      </c>
      <c r="K11" s="7">
        <f>Calculations!T104</f>
        <v>0</v>
      </c>
      <c r="L11" s="7">
        <f>Calculations!U104</f>
        <v>0</v>
      </c>
      <c r="M11" s="7">
        <f>Calculations!V104</f>
        <v>0</v>
      </c>
      <c r="N11" s="7">
        <f>Calculations!W104</f>
        <v>0</v>
      </c>
      <c r="O11" s="7">
        <f>Calculations!X104</f>
        <v>0</v>
      </c>
      <c r="P11" s="7">
        <f>Calculations!Y104</f>
        <v>0</v>
      </c>
      <c r="Q11" s="7">
        <f>Calculations!Z104</f>
        <v>0</v>
      </c>
      <c r="R11" s="7">
        <f>Calculations!AA104</f>
        <v>0</v>
      </c>
      <c r="S11" s="7">
        <f>Calculations!AB104</f>
        <v>0</v>
      </c>
      <c r="T11" s="7">
        <f>Calculations!AC104</f>
        <v>0</v>
      </c>
      <c r="U11" s="7">
        <f>Calculations!AD104</f>
        <v>0</v>
      </c>
      <c r="V11" s="7">
        <f>Calculations!AE104</f>
        <v>0</v>
      </c>
      <c r="W11" s="7">
        <f>Calculations!AF104</f>
        <v>0</v>
      </c>
      <c r="X11" s="7">
        <f>Calculations!AG104</f>
        <v>0</v>
      </c>
      <c r="Y11" s="7">
        <f>Calculations!AH104</f>
        <v>0</v>
      </c>
      <c r="Z11" s="7">
        <f>Calculations!AI104</f>
        <v>0</v>
      </c>
      <c r="AA11" s="7">
        <f>Calculations!AJ104</f>
        <v>0</v>
      </c>
      <c r="AB11" s="7">
        <f>Calculations!AK104</f>
        <v>0</v>
      </c>
      <c r="AC11" s="7">
        <f>Calculations!AL104</f>
        <v>0</v>
      </c>
      <c r="AD11" s="7">
        <f>Calculations!AM104</f>
        <v>0</v>
      </c>
      <c r="AE11" s="7">
        <f>Calculations!AN104</f>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2837"/>
  <sheetViews>
    <sheetView topLeftCell="A4" zoomScaleNormal="100" workbookViewId="0">
      <selection activeCell="C36" sqref="C36"/>
    </sheetView>
  </sheetViews>
  <sheetFormatPr defaultColWidth="8.7109375" defaultRowHeight="15" customHeight="1" x14ac:dyDescent="0.2"/>
  <cols>
    <col min="1" max="1" width="18.85546875" style="57" customWidth="1"/>
    <col min="2" max="2" width="46.7109375" style="57" customWidth="1"/>
    <col min="3" max="16384" width="8.7109375" style="57"/>
  </cols>
  <sheetData>
    <row r="1" spans="1:33" ht="15" customHeight="1" thickBot="1" x14ac:dyDescent="0.25">
      <c r="B1" s="66" t="s">
        <v>649</v>
      </c>
      <c r="C1" s="65">
        <v>2021</v>
      </c>
      <c r="D1" s="65">
        <v>2022</v>
      </c>
      <c r="E1" s="65">
        <v>2023</v>
      </c>
      <c r="F1" s="65">
        <v>2024</v>
      </c>
      <c r="G1" s="65">
        <v>2025</v>
      </c>
      <c r="H1" s="65">
        <v>2026</v>
      </c>
      <c r="I1" s="65">
        <v>2027</v>
      </c>
      <c r="J1" s="65">
        <v>2028</v>
      </c>
      <c r="K1" s="65">
        <v>2029</v>
      </c>
      <c r="L1" s="65">
        <v>2030</v>
      </c>
      <c r="M1" s="65">
        <v>2031</v>
      </c>
      <c r="N1" s="65">
        <v>2032</v>
      </c>
      <c r="O1" s="65">
        <v>2033</v>
      </c>
      <c r="P1" s="65">
        <v>2034</v>
      </c>
      <c r="Q1" s="65">
        <v>2035</v>
      </c>
      <c r="R1" s="65">
        <v>2036</v>
      </c>
      <c r="S1" s="65">
        <v>2037</v>
      </c>
      <c r="T1" s="65">
        <v>2038</v>
      </c>
      <c r="U1" s="65">
        <v>2039</v>
      </c>
      <c r="V1" s="65">
        <v>2040</v>
      </c>
      <c r="W1" s="65">
        <v>2041</v>
      </c>
      <c r="X1" s="65">
        <v>2042</v>
      </c>
      <c r="Y1" s="65">
        <v>2043</v>
      </c>
      <c r="Z1" s="65">
        <v>2044</v>
      </c>
      <c r="AA1" s="65">
        <v>2045</v>
      </c>
      <c r="AB1" s="65">
        <v>2046</v>
      </c>
      <c r="AC1" s="65">
        <v>2047</v>
      </c>
      <c r="AD1" s="65">
        <v>2048</v>
      </c>
      <c r="AE1" s="65">
        <v>2049</v>
      </c>
      <c r="AF1" s="65">
        <v>2050</v>
      </c>
    </row>
    <row r="2" spans="1:33" ht="15" customHeight="1" thickTop="1" x14ac:dyDescent="0.2"/>
    <row r="3" spans="1:33" ht="15" customHeight="1" x14ac:dyDescent="0.2">
      <c r="C3" s="68" t="s">
        <v>164</v>
      </c>
      <c r="D3" s="68" t="s">
        <v>648</v>
      </c>
      <c r="E3" s="68"/>
      <c r="F3" s="68"/>
      <c r="G3" s="68"/>
    </row>
    <row r="4" spans="1:33" ht="15" customHeight="1" x14ac:dyDescent="0.2">
      <c r="C4" s="68" t="s">
        <v>163</v>
      </c>
      <c r="D4" s="68" t="s">
        <v>647</v>
      </c>
      <c r="E4" s="68"/>
      <c r="F4" s="68"/>
      <c r="G4" s="68" t="s">
        <v>646</v>
      </c>
    </row>
    <row r="5" spans="1:33" ht="15" customHeight="1" x14ac:dyDescent="0.2">
      <c r="C5" s="68" t="s">
        <v>162</v>
      </c>
      <c r="D5" s="68" t="s">
        <v>645</v>
      </c>
      <c r="E5" s="68"/>
      <c r="F5" s="68"/>
      <c r="G5" s="68"/>
    </row>
    <row r="6" spans="1:33" ht="15" customHeight="1" x14ac:dyDescent="0.2">
      <c r="C6" s="68" t="s">
        <v>161</v>
      </c>
      <c r="D6" s="68"/>
      <c r="E6" s="68" t="s">
        <v>644</v>
      </c>
      <c r="F6" s="68"/>
      <c r="G6" s="68"/>
    </row>
    <row r="7" spans="1:33" ht="12" x14ac:dyDescent="0.2"/>
    <row r="8" spans="1:33" ht="12" x14ac:dyDescent="0.2"/>
    <row r="9" spans="1:33" ht="12" x14ac:dyDescent="0.2"/>
    <row r="10" spans="1:33" ht="15" customHeight="1" x14ac:dyDescent="0.25">
      <c r="A10" s="61" t="s">
        <v>293</v>
      </c>
      <c r="B10" s="67" t="s">
        <v>44</v>
      </c>
      <c r="C10"/>
      <c r="D10"/>
      <c r="E10"/>
      <c r="F10"/>
      <c r="G10"/>
      <c r="H10"/>
      <c r="I10"/>
      <c r="J10"/>
      <c r="K10"/>
      <c r="L10"/>
      <c r="M10"/>
      <c r="N10"/>
      <c r="O10"/>
      <c r="P10"/>
      <c r="Q10"/>
      <c r="R10"/>
      <c r="S10"/>
      <c r="T10"/>
      <c r="U10"/>
      <c r="V10"/>
      <c r="W10"/>
      <c r="X10"/>
      <c r="Y10"/>
      <c r="Z10"/>
      <c r="AA10"/>
      <c r="AB10"/>
      <c r="AC10"/>
      <c r="AD10"/>
      <c r="AE10"/>
      <c r="AF10"/>
      <c r="AG10" s="79" t="s">
        <v>643</v>
      </c>
    </row>
    <row r="11" spans="1:33" ht="15" customHeight="1" x14ac:dyDescent="0.25">
      <c r="B11" s="66" t="s">
        <v>2</v>
      </c>
      <c r="C11"/>
      <c r="D11"/>
      <c r="E11"/>
      <c r="F11"/>
      <c r="G11"/>
      <c r="H11"/>
      <c r="I11"/>
      <c r="J11"/>
      <c r="K11"/>
      <c r="L11"/>
      <c r="M11"/>
      <c r="N11"/>
      <c r="O11"/>
      <c r="P11"/>
      <c r="Q11"/>
      <c r="R11"/>
      <c r="S11"/>
      <c r="T11"/>
      <c r="U11"/>
      <c r="V11"/>
      <c r="W11"/>
      <c r="X11"/>
      <c r="Y11"/>
      <c r="Z11"/>
      <c r="AA11"/>
      <c r="AB11"/>
      <c r="AC11"/>
      <c r="AD11"/>
      <c r="AE11"/>
      <c r="AF11"/>
      <c r="AG11" s="79" t="s">
        <v>642</v>
      </c>
    </row>
    <row r="12" spans="1:33" ht="15" customHeight="1" x14ac:dyDescent="0.25">
      <c r="B12" s="66"/>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79" t="s">
        <v>641</v>
      </c>
    </row>
    <row r="13" spans="1:33" ht="15" customHeight="1" thickBot="1" x14ac:dyDescent="0.25">
      <c r="B13" s="65" t="s">
        <v>4</v>
      </c>
      <c r="C13" s="65">
        <v>2021</v>
      </c>
      <c r="D13" s="65">
        <v>2022</v>
      </c>
      <c r="E13" s="65">
        <v>2023</v>
      </c>
      <c r="F13" s="65">
        <v>2024</v>
      </c>
      <c r="G13" s="65">
        <v>2025</v>
      </c>
      <c r="H13" s="65">
        <v>2026</v>
      </c>
      <c r="I13" s="65">
        <v>2027</v>
      </c>
      <c r="J13" s="65">
        <v>2028</v>
      </c>
      <c r="K13" s="65">
        <v>2029</v>
      </c>
      <c r="L13" s="65">
        <v>2030</v>
      </c>
      <c r="M13" s="65">
        <v>2031</v>
      </c>
      <c r="N13" s="65">
        <v>2032</v>
      </c>
      <c r="O13" s="65">
        <v>2033</v>
      </c>
      <c r="P13" s="65">
        <v>2034</v>
      </c>
      <c r="Q13" s="65">
        <v>2035</v>
      </c>
      <c r="R13" s="65">
        <v>2036</v>
      </c>
      <c r="S13" s="65">
        <v>2037</v>
      </c>
      <c r="T13" s="65">
        <v>2038</v>
      </c>
      <c r="U13" s="65">
        <v>2039</v>
      </c>
      <c r="V13" s="65">
        <v>2040</v>
      </c>
      <c r="W13" s="65">
        <v>2041</v>
      </c>
      <c r="X13" s="65">
        <v>2042</v>
      </c>
      <c r="Y13" s="65">
        <v>2043</v>
      </c>
      <c r="Z13" s="65">
        <v>2044</v>
      </c>
      <c r="AA13" s="65">
        <v>2045</v>
      </c>
      <c r="AB13" s="65">
        <v>2046</v>
      </c>
      <c r="AC13" s="65">
        <v>2047</v>
      </c>
      <c r="AD13" s="65">
        <v>2048</v>
      </c>
      <c r="AE13" s="65">
        <v>2049</v>
      </c>
      <c r="AF13" s="65">
        <v>2050</v>
      </c>
      <c r="AG13" s="64" t="s">
        <v>640</v>
      </c>
    </row>
    <row r="14" spans="1:33" ht="15" customHeight="1" thickTop="1" x14ac:dyDescent="0.25">
      <c r="B14"/>
      <c r="C14"/>
      <c r="D14"/>
      <c r="E14"/>
      <c r="F14"/>
      <c r="G14"/>
      <c r="H14"/>
      <c r="I14"/>
      <c r="J14"/>
      <c r="K14"/>
      <c r="L14"/>
      <c r="M14"/>
      <c r="N14"/>
      <c r="O14"/>
      <c r="P14"/>
      <c r="Q14"/>
      <c r="R14"/>
      <c r="S14"/>
      <c r="T14"/>
      <c r="U14"/>
      <c r="V14"/>
      <c r="W14"/>
      <c r="X14"/>
      <c r="Y14"/>
      <c r="Z14"/>
      <c r="AA14"/>
      <c r="AB14"/>
      <c r="AC14"/>
      <c r="AD14"/>
      <c r="AE14"/>
      <c r="AF14"/>
      <c r="AG14"/>
    </row>
    <row r="15" spans="1:33" ht="15" customHeight="1" x14ac:dyDescent="0.25">
      <c r="B15" s="73" t="s">
        <v>5</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B16" s="73" t="s">
        <v>45</v>
      </c>
      <c r="C16"/>
      <c r="D16"/>
      <c r="E16"/>
      <c r="F16"/>
      <c r="G16"/>
      <c r="H16"/>
      <c r="I16"/>
      <c r="J16"/>
      <c r="K16"/>
      <c r="L16"/>
      <c r="M16"/>
      <c r="N16"/>
      <c r="O16"/>
      <c r="P16"/>
      <c r="Q16"/>
      <c r="R16"/>
      <c r="S16"/>
      <c r="T16"/>
      <c r="U16"/>
      <c r="V16"/>
      <c r="W16"/>
      <c r="X16"/>
      <c r="Y16"/>
      <c r="Z16"/>
      <c r="AA16"/>
      <c r="AB16"/>
      <c r="AC16"/>
      <c r="AD16"/>
      <c r="AE16"/>
      <c r="AF16"/>
      <c r="AG16"/>
    </row>
    <row r="17" spans="1:33" ht="15" customHeight="1" x14ac:dyDescent="0.25">
      <c r="A17" s="61" t="s">
        <v>294</v>
      </c>
      <c r="B17" s="76" t="s">
        <v>46</v>
      </c>
      <c r="C17" s="62">
        <v>85.941040000000001</v>
      </c>
      <c r="D17" s="62">
        <v>86.711028999999996</v>
      </c>
      <c r="E17" s="62">
        <v>87.428168999999997</v>
      </c>
      <c r="F17" s="62">
        <v>88.169135999999995</v>
      </c>
      <c r="G17" s="62">
        <v>88.903236000000007</v>
      </c>
      <c r="H17" s="62">
        <v>89.609459000000001</v>
      </c>
      <c r="I17" s="62">
        <v>90.299544999999995</v>
      </c>
      <c r="J17" s="62">
        <v>91.000748000000002</v>
      </c>
      <c r="K17" s="62">
        <v>91.703498999999994</v>
      </c>
      <c r="L17" s="62">
        <v>92.393028000000001</v>
      </c>
      <c r="M17" s="62">
        <v>93.064696999999995</v>
      </c>
      <c r="N17" s="62">
        <v>93.772270000000006</v>
      </c>
      <c r="O17" s="62">
        <v>94.471763999999993</v>
      </c>
      <c r="P17" s="62">
        <v>95.142364999999998</v>
      </c>
      <c r="Q17" s="62">
        <v>95.795958999999996</v>
      </c>
      <c r="R17" s="62">
        <v>96.439728000000002</v>
      </c>
      <c r="S17" s="62">
        <v>97.080185</v>
      </c>
      <c r="T17" s="62">
        <v>97.722915999999998</v>
      </c>
      <c r="U17" s="62">
        <v>98.366478000000001</v>
      </c>
      <c r="V17" s="62">
        <v>99.013076999999996</v>
      </c>
      <c r="W17" s="62">
        <v>99.656738000000004</v>
      </c>
      <c r="X17" s="62">
        <v>100.287537</v>
      </c>
      <c r="Y17" s="62">
        <v>100.908852</v>
      </c>
      <c r="Z17" s="62">
        <v>101.52224699999999</v>
      </c>
      <c r="AA17" s="62">
        <v>102.126411</v>
      </c>
      <c r="AB17" s="62">
        <v>102.722672</v>
      </c>
      <c r="AC17" s="62">
        <v>103.309082</v>
      </c>
      <c r="AD17" s="62">
        <v>103.883835</v>
      </c>
      <c r="AE17" s="62">
        <v>104.448494</v>
      </c>
      <c r="AF17" s="62">
        <v>104.99829099999999</v>
      </c>
      <c r="AG17" s="78">
        <v>6.9300000000000004E-3</v>
      </c>
    </row>
    <row r="18" spans="1:33" ht="15" customHeight="1" x14ac:dyDescent="0.25">
      <c r="A18" s="61" t="s">
        <v>295</v>
      </c>
      <c r="B18" s="76" t="s">
        <v>47</v>
      </c>
      <c r="C18" s="62">
        <v>32.280501999999998</v>
      </c>
      <c r="D18" s="62">
        <v>32.517921000000001</v>
      </c>
      <c r="E18" s="62">
        <v>32.717326999999997</v>
      </c>
      <c r="F18" s="62">
        <v>32.898933</v>
      </c>
      <c r="G18" s="62">
        <v>33.072037000000002</v>
      </c>
      <c r="H18" s="62">
        <v>33.232478999999998</v>
      </c>
      <c r="I18" s="62">
        <v>33.399878999999999</v>
      </c>
      <c r="J18" s="62">
        <v>33.577454000000003</v>
      </c>
      <c r="K18" s="62">
        <v>33.755707000000001</v>
      </c>
      <c r="L18" s="62">
        <v>33.931334999999997</v>
      </c>
      <c r="M18" s="62">
        <v>34.100642999999998</v>
      </c>
      <c r="N18" s="62">
        <v>34.270606999999998</v>
      </c>
      <c r="O18" s="62">
        <v>34.434925</v>
      </c>
      <c r="P18" s="62">
        <v>34.584099000000002</v>
      </c>
      <c r="Q18" s="62">
        <v>34.725872000000003</v>
      </c>
      <c r="R18" s="62">
        <v>34.860881999999997</v>
      </c>
      <c r="S18" s="62">
        <v>35.003967000000003</v>
      </c>
      <c r="T18" s="62">
        <v>35.150832999999999</v>
      </c>
      <c r="U18" s="62">
        <v>35.303089</v>
      </c>
      <c r="V18" s="62">
        <v>35.455607999999998</v>
      </c>
      <c r="W18" s="62">
        <v>35.602607999999996</v>
      </c>
      <c r="X18" s="62">
        <v>35.744816</v>
      </c>
      <c r="Y18" s="62">
        <v>35.883674999999997</v>
      </c>
      <c r="Z18" s="62">
        <v>36.018410000000003</v>
      </c>
      <c r="AA18" s="62">
        <v>36.152473000000001</v>
      </c>
      <c r="AB18" s="62">
        <v>36.284511999999999</v>
      </c>
      <c r="AC18" s="62">
        <v>36.418770000000002</v>
      </c>
      <c r="AD18" s="62">
        <v>36.550339000000001</v>
      </c>
      <c r="AE18" s="62">
        <v>36.682597999999999</v>
      </c>
      <c r="AF18" s="62">
        <v>36.817455000000002</v>
      </c>
      <c r="AG18" s="78">
        <v>4.5450000000000004E-3</v>
      </c>
    </row>
    <row r="19" spans="1:33" ht="15" customHeight="1" x14ac:dyDescent="0.25">
      <c r="A19" s="61" t="s">
        <v>296</v>
      </c>
      <c r="B19" s="76" t="s">
        <v>48</v>
      </c>
      <c r="C19" s="62">
        <v>6.6431500000000003</v>
      </c>
      <c r="D19" s="62">
        <v>6.6291859999999998</v>
      </c>
      <c r="E19" s="62">
        <v>6.6105119999999999</v>
      </c>
      <c r="F19" s="62">
        <v>6.5892710000000001</v>
      </c>
      <c r="G19" s="62">
        <v>6.5724669999999996</v>
      </c>
      <c r="H19" s="62">
        <v>6.5630829999999998</v>
      </c>
      <c r="I19" s="62">
        <v>6.551469</v>
      </c>
      <c r="J19" s="62">
        <v>6.5398769999999997</v>
      </c>
      <c r="K19" s="62">
        <v>6.5290369999999998</v>
      </c>
      <c r="L19" s="62">
        <v>6.5163700000000002</v>
      </c>
      <c r="M19" s="62">
        <v>6.5036019999999999</v>
      </c>
      <c r="N19" s="62">
        <v>6.4932990000000004</v>
      </c>
      <c r="O19" s="62">
        <v>6.4850899999999996</v>
      </c>
      <c r="P19" s="62">
        <v>6.4773420000000002</v>
      </c>
      <c r="Q19" s="62">
        <v>6.4710359999999998</v>
      </c>
      <c r="R19" s="62">
        <v>6.4644209999999998</v>
      </c>
      <c r="S19" s="62">
        <v>6.4558249999999999</v>
      </c>
      <c r="T19" s="62">
        <v>6.4442279999999998</v>
      </c>
      <c r="U19" s="62">
        <v>6.4326319999999999</v>
      </c>
      <c r="V19" s="62">
        <v>6.4223109999999997</v>
      </c>
      <c r="W19" s="62">
        <v>6.4106379999999996</v>
      </c>
      <c r="X19" s="62">
        <v>6.3986409999999996</v>
      </c>
      <c r="Y19" s="62">
        <v>6.3866769999999997</v>
      </c>
      <c r="Z19" s="62">
        <v>6.3760830000000004</v>
      </c>
      <c r="AA19" s="62">
        <v>6.367826</v>
      </c>
      <c r="AB19" s="62">
        <v>6.3603059999999996</v>
      </c>
      <c r="AC19" s="62">
        <v>6.3541109999999996</v>
      </c>
      <c r="AD19" s="62">
        <v>6.3470599999999999</v>
      </c>
      <c r="AE19" s="62">
        <v>6.3394430000000002</v>
      </c>
      <c r="AF19" s="62">
        <v>6.3320030000000003</v>
      </c>
      <c r="AG19" s="78">
        <v>-1.653E-3</v>
      </c>
    </row>
    <row r="20" spans="1:33" ht="15" customHeight="1" x14ac:dyDescent="0.2">
      <c r="A20" s="61" t="s">
        <v>297</v>
      </c>
      <c r="B20" s="73" t="s">
        <v>9</v>
      </c>
      <c r="C20" s="74">
        <v>124.864693</v>
      </c>
      <c r="D20" s="74">
        <v>125.85813899999999</v>
      </c>
      <c r="E20" s="74">
        <v>126.756004</v>
      </c>
      <c r="F20" s="74">
        <v>127.657341</v>
      </c>
      <c r="G20" s="74">
        <v>128.54774499999999</v>
      </c>
      <c r="H20" s="74">
        <v>129.40501399999999</v>
      </c>
      <c r="I20" s="74">
        <v>130.2509</v>
      </c>
      <c r="J20" s="74">
        <v>131.11807300000001</v>
      </c>
      <c r="K20" s="74">
        <v>131.988235</v>
      </c>
      <c r="L20" s="74">
        <v>132.84072900000001</v>
      </c>
      <c r="M20" s="74">
        <v>133.66894500000001</v>
      </c>
      <c r="N20" s="74">
        <v>134.536179</v>
      </c>
      <c r="O20" s="74">
        <v>135.391785</v>
      </c>
      <c r="P20" s="74">
        <v>136.203812</v>
      </c>
      <c r="Q20" s="74">
        <v>136.992874</v>
      </c>
      <c r="R20" s="74">
        <v>137.76503</v>
      </c>
      <c r="S20" s="74">
        <v>138.53997799999999</v>
      </c>
      <c r="T20" s="74">
        <v>139.31797800000001</v>
      </c>
      <c r="U20" s="74">
        <v>140.102203</v>
      </c>
      <c r="V20" s="74">
        <v>140.891006</v>
      </c>
      <c r="W20" s="74">
        <v>141.669983</v>
      </c>
      <c r="X20" s="74">
        <v>142.430984</v>
      </c>
      <c r="Y20" s="74">
        <v>143.17919900000001</v>
      </c>
      <c r="Z20" s="74">
        <v>143.91673299999999</v>
      </c>
      <c r="AA20" s="74">
        <v>144.64671300000001</v>
      </c>
      <c r="AB20" s="74">
        <v>145.367493</v>
      </c>
      <c r="AC20" s="74">
        <v>146.08195499999999</v>
      </c>
      <c r="AD20" s="74">
        <v>146.78123500000001</v>
      </c>
      <c r="AE20" s="74">
        <v>147.47053500000001</v>
      </c>
      <c r="AF20" s="74">
        <v>148.147751</v>
      </c>
      <c r="AG20" s="75">
        <v>5.9129999999999999E-3</v>
      </c>
    </row>
    <row r="21" spans="1:33" ht="15" customHeight="1" x14ac:dyDescent="0.25">
      <c r="B21"/>
      <c r="C21"/>
      <c r="D21"/>
      <c r="E21"/>
      <c r="F21"/>
      <c r="G21"/>
      <c r="H21"/>
      <c r="I21"/>
      <c r="J21"/>
      <c r="K21"/>
      <c r="L21"/>
      <c r="M21"/>
      <c r="N21"/>
      <c r="O21"/>
      <c r="P21"/>
      <c r="Q21"/>
      <c r="R21"/>
      <c r="S21"/>
      <c r="T21"/>
      <c r="U21"/>
      <c r="V21"/>
      <c r="W21"/>
      <c r="X21"/>
      <c r="Y21"/>
      <c r="Z21"/>
      <c r="AA21"/>
      <c r="AB21"/>
      <c r="AC21"/>
      <c r="AD21"/>
      <c r="AE21"/>
      <c r="AF21"/>
      <c r="AG21"/>
    </row>
    <row r="22" spans="1:33" ht="15" customHeight="1" x14ac:dyDescent="0.2">
      <c r="A22" s="61" t="s">
        <v>298</v>
      </c>
      <c r="B22" s="73" t="s">
        <v>49</v>
      </c>
      <c r="C22" s="60">
        <v>1795.476318</v>
      </c>
      <c r="D22" s="60">
        <v>1801.4610600000001</v>
      </c>
      <c r="E22" s="60">
        <v>1807.6260990000001</v>
      </c>
      <c r="F22" s="60">
        <v>1813.930298</v>
      </c>
      <c r="G22" s="60">
        <v>1820.220337</v>
      </c>
      <c r="H22" s="60">
        <v>1826.483643</v>
      </c>
      <c r="I22" s="60">
        <v>1832.6362300000001</v>
      </c>
      <c r="J22" s="60">
        <v>1838.6885990000001</v>
      </c>
      <c r="K22" s="60">
        <v>1844.69812</v>
      </c>
      <c r="L22" s="60">
        <v>1850.6748050000001</v>
      </c>
      <c r="M22" s="60">
        <v>1856.631226</v>
      </c>
      <c r="N22" s="60">
        <v>1862.598999</v>
      </c>
      <c r="O22" s="60">
        <v>1868.551025</v>
      </c>
      <c r="P22" s="60">
        <v>1874.5289310000001</v>
      </c>
      <c r="Q22" s="60">
        <v>1880.4888920000001</v>
      </c>
      <c r="R22" s="60">
        <v>1886.4541019999999</v>
      </c>
      <c r="S22" s="60">
        <v>1892.330322</v>
      </c>
      <c r="T22" s="60">
        <v>1898.166504</v>
      </c>
      <c r="U22" s="60">
        <v>1903.9334719999999</v>
      </c>
      <c r="V22" s="60">
        <v>1909.672241</v>
      </c>
      <c r="W22" s="60">
        <v>1915.4259030000001</v>
      </c>
      <c r="X22" s="60">
        <v>1921.161499</v>
      </c>
      <c r="Y22" s="60">
        <v>1926.875366</v>
      </c>
      <c r="Z22" s="60">
        <v>1932.5737300000001</v>
      </c>
      <c r="AA22" s="60">
        <v>1938.2198490000001</v>
      </c>
      <c r="AB22" s="60">
        <v>1943.8359379999999</v>
      </c>
      <c r="AC22" s="60">
        <v>1949.383057</v>
      </c>
      <c r="AD22" s="60">
        <v>1954.9073490000001</v>
      </c>
      <c r="AE22" s="60">
        <v>1960.3824460000001</v>
      </c>
      <c r="AF22" s="60">
        <v>1965.783203</v>
      </c>
      <c r="AG22" s="75">
        <v>3.13E-3</v>
      </c>
    </row>
    <row r="23" spans="1:33" ht="15" customHeight="1" x14ac:dyDescent="0.25">
      <c r="B23"/>
      <c r="C23"/>
      <c r="D23"/>
      <c r="E23"/>
      <c r="F23"/>
      <c r="G23"/>
      <c r="H23"/>
      <c r="I23"/>
      <c r="J23"/>
      <c r="K23"/>
      <c r="L23"/>
      <c r="M23"/>
      <c r="N23"/>
      <c r="O23"/>
      <c r="P23"/>
      <c r="Q23"/>
      <c r="R23"/>
      <c r="S23"/>
      <c r="T23"/>
      <c r="U23"/>
      <c r="V23"/>
      <c r="W23"/>
      <c r="X23"/>
      <c r="Y23"/>
      <c r="Z23"/>
      <c r="AA23"/>
      <c r="AB23"/>
      <c r="AC23"/>
      <c r="AD23"/>
      <c r="AE23"/>
      <c r="AF23"/>
      <c r="AG23"/>
    </row>
    <row r="24" spans="1:33" ht="15" customHeight="1" x14ac:dyDescent="0.25">
      <c r="B24" s="73" t="s">
        <v>50</v>
      </c>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B25" s="73" t="s">
        <v>51</v>
      </c>
      <c r="C25"/>
      <c r="D25"/>
      <c r="E25"/>
      <c r="F25"/>
      <c r="G25"/>
      <c r="H25"/>
      <c r="I25"/>
      <c r="J25"/>
      <c r="K25"/>
      <c r="L25"/>
      <c r="M25"/>
      <c r="N25"/>
      <c r="O25"/>
      <c r="P25"/>
      <c r="Q25"/>
      <c r="R25"/>
      <c r="S25"/>
      <c r="T25"/>
      <c r="U25"/>
      <c r="V25"/>
      <c r="W25"/>
      <c r="X25"/>
      <c r="Y25"/>
      <c r="Z25"/>
      <c r="AA25"/>
      <c r="AB25"/>
      <c r="AC25"/>
      <c r="AD25"/>
      <c r="AE25"/>
      <c r="AF25"/>
      <c r="AG25"/>
    </row>
    <row r="26" spans="1:33" ht="15" customHeight="1" x14ac:dyDescent="0.25">
      <c r="A26" s="61" t="s">
        <v>299</v>
      </c>
      <c r="B26" s="76" t="s">
        <v>474</v>
      </c>
      <c r="C26" s="63">
        <v>92.510918000000004</v>
      </c>
      <c r="D26" s="63">
        <v>91.956512000000004</v>
      </c>
      <c r="E26" s="63">
        <v>91.038559000000006</v>
      </c>
      <c r="F26" s="63">
        <v>90.682075999999995</v>
      </c>
      <c r="G26" s="63">
        <v>90.350898999999998</v>
      </c>
      <c r="H26" s="63">
        <v>89.908028000000002</v>
      </c>
      <c r="I26" s="63">
        <v>89.383094999999997</v>
      </c>
      <c r="J26" s="63">
        <v>88.816856000000001</v>
      </c>
      <c r="K26" s="63">
        <v>88.210669999999993</v>
      </c>
      <c r="L26" s="63">
        <v>87.617371000000006</v>
      </c>
      <c r="M26" s="63">
        <v>87.066315000000003</v>
      </c>
      <c r="N26" s="63">
        <v>86.507698000000005</v>
      </c>
      <c r="O26" s="63">
        <v>85.982680999999999</v>
      </c>
      <c r="P26" s="63">
        <v>85.520767000000006</v>
      </c>
      <c r="Q26" s="63">
        <v>85.180374</v>
      </c>
      <c r="R26" s="63">
        <v>84.923659999999998</v>
      </c>
      <c r="S26" s="63">
        <v>84.700080999999997</v>
      </c>
      <c r="T26" s="63">
        <v>84.479873999999995</v>
      </c>
      <c r="U26" s="63">
        <v>84.264190999999997</v>
      </c>
      <c r="V26" s="63">
        <v>84.028648000000004</v>
      </c>
      <c r="W26" s="63">
        <v>83.798469999999995</v>
      </c>
      <c r="X26" s="63">
        <v>83.606491000000005</v>
      </c>
      <c r="Y26" s="63">
        <v>83.470061999999999</v>
      </c>
      <c r="Z26" s="63">
        <v>83.373305999999999</v>
      </c>
      <c r="AA26" s="63">
        <v>83.285133000000002</v>
      </c>
      <c r="AB26" s="63">
        <v>83.243628999999999</v>
      </c>
      <c r="AC26" s="63">
        <v>83.199837000000002</v>
      </c>
      <c r="AD26" s="63">
        <v>83.171554999999998</v>
      </c>
      <c r="AE26" s="63">
        <v>83.155242999999999</v>
      </c>
      <c r="AF26" s="63">
        <v>83.184546999999995</v>
      </c>
      <c r="AG26" s="78">
        <v>-3.6579999999999998E-3</v>
      </c>
    </row>
    <row r="27" spans="1:33" ht="15" customHeight="1" x14ac:dyDescent="0.25">
      <c r="A27" s="61" t="s">
        <v>300</v>
      </c>
      <c r="B27" s="76" t="s">
        <v>12</v>
      </c>
      <c r="C27" s="63">
        <v>91.735885999999994</v>
      </c>
      <c r="D27" s="63">
        <v>91.105957000000004</v>
      </c>
      <c r="E27" s="63">
        <v>90.112647999999993</v>
      </c>
      <c r="F27" s="63">
        <v>89.701355000000007</v>
      </c>
      <c r="G27" s="63">
        <v>89.318764000000002</v>
      </c>
      <c r="H27" s="63">
        <v>88.825660999999997</v>
      </c>
      <c r="I27" s="63">
        <v>88.251082999999994</v>
      </c>
      <c r="J27" s="63">
        <v>87.633590999999996</v>
      </c>
      <c r="K27" s="63">
        <v>86.975029000000006</v>
      </c>
      <c r="L27" s="63">
        <v>86.329116999999997</v>
      </c>
      <c r="M27" s="63">
        <v>85.723419000000007</v>
      </c>
      <c r="N27" s="63">
        <v>85.109183999999999</v>
      </c>
      <c r="O27" s="63">
        <v>84.524306999999993</v>
      </c>
      <c r="P27" s="63">
        <v>83.998192000000003</v>
      </c>
      <c r="Q27" s="63">
        <v>83.594466999999995</v>
      </c>
      <c r="R27" s="63">
        <v>83.274169999999998</v>
      </c>
      <c r="S27" s="63">
        <v>82.982414000000006</v>
      </c>
      <c r="T27" s="63">
        <v>82.694748000000004</v>
      </c>
      <c r="U27" s="63">
        <v>82.409058000000002</v>
      </c>
      <c r="V27" s="63">
        <v>82.097960999999998</v>
      </c>
      <c r="W27" s="63">
        <v>81.790390000000002</v>
      </c>
      <c r="X27" s="63">
        <v>81.514786000000001</v>
      </c>
      <c r="Y27" s="63">
        <v>81.290733000000003</v>
      </c>
      <c r="Z27" s="63">
        <v>81.105309000000005</v>
      </c>
      <c r="AA27" s="63">
        <v>80.923561000000007</v>
      </c>
      <c r="AB27" s="63">
        <v>80.785499999999999</v>
      </c>
      <c r="AC27" s="63">
        <v>80.640906999999999</v>
      </c>
      <c r="AD27" s="63">
        <v>80.506775000000005</v>
      </c>
      <c r="AE27" s="63">
        <v>80.379554999999996</v>
      </c>
      <c r="AF27" s="63">
        <v>80.296126999999998</v>
      </c>
      <c r="AG27" s="78">
        <v>-4.5820000000000001E-3</v>
      </c>
    </row>
    <row r="28" spans="1:33" ht="15" customHeight="1" x14ac:dyDescent="0.25">
      <c r="B28" s="73" t="s">
        <v>11</v>
      </c>
      <c r="C28"/>
      <c r="D28"/>
      <c r="E28"/>
      <c r="F28"/>
      <c r="G28"/>
      <c r="H28"/>
      <c r="I28"/>
      <c r="J28"/>
      <c r="K28"/>
      <c r="L28"/>
      <c r="M28"/>
      <c r="N28"/>
      <c r="O28"/>
      <c r="P28"/>
      <c r="Q28"/>
      <c r="R28"/>
      <c r="S28"/>
      <c r="T28"/>
      <c r="U28"/>
      <c r="V28"/>
      <c r="W28"/>
      <c r="X28"/>
      <c r="Y28"/>
      <c r="Z28"/>
      <c r="AA28"/>
      <c r="AB28"/>
      <c r="AC28"/>
      <c r="AD28"/>
      <c r="AE28"/>
      <c r="AF28"/>
      <c r="AG28"/>
    </row>
    <row r="29" spans="1:33" ht="15" customHeight="1" x14ac:dyDescent="0.25">
      <c r="A29" s="61" t="s">
        <v>301</v>
      </c>
      <c r="B29" s="76" t="s">
        <v>474</v>
      </c>
      <c r="C29" s="63">
        <v>51.524441000000003</v>
      </c>
      <c r="D29" s="63">
        <v>51.045516999999997</v>
      </c>
      <c r="E29" s="63">
        <v>50.363602</v>
      </c>
      <c r="F29" s="63">
        <v>49.992038999999998</v>
      </c>
      <c r="G29" s="63">
        <v>49.637340999999999</v>
      </c>
      <c r="H29" s="63">
        <v>49.224654999999998</v>
      </c>
      <c r="I29" s="63">
        <v>48.772961000000002</v>
      </c>
      <c r="J29" s="63">
        <v>48.304459000000001</v>
      </c>
      <c r="K29" s="63">
        <v>47.818485000000003</v>
      </c>
      <c r="L29" s="63">
        <v>47.343471999999998</v>
      </c>
      <c r="M29" s="63">
        <v>46.894782999999997</v>
      </c>
      <c r="N29" s="63">
        <v>46.444617999999998</v>
      </c>
      <c r="O29" s="63">
        <v>46.015697000000003</v>
      </c>
      <c r="P29" s="63">
        <v>45.622540000000001</v>
      </c>
      <c r="Q29" s="63">
        <v>45.296928000000001</v>
      </c>
      <c r="R29" s="63">
        <v>45.017612</v>
      </c>
      <c r="S29" s="63">
        <v>44.75967</v>
      </c>
      <c r="T29" s="63">
        <v>44.506039000000001</v>
      </c>
      <c r="U29" s="63">
        <v>44.257950000000001</v>
      </c>
      <c r="V29" s="63">
        <v>44.001609999999999</v>
      </c>
      <c r="W29" s="63">
        <v>43.74926</v>
      </c>
      <c r="X29" s="63">
        <v>43.518723000000001</v>
      </c>
      <c r="Y29" s="63">
        <v>43.318866999999997</v>
      </c>
      <c r="Z29" s="63">
        <v>43.141075000000001</v>
      </c>
      <c r="AA29" s="63">
        <v>42.969912999999998</v>
      </c>
      <c r="AB29" s="63">
        <v>42.824409000000003</v>
      </c>
      <c r="AC29" s="63">
        <v>42.680084000000001</v>
      </c>
      <c r="AD29" s="63">
        <v>42.545009999999998</v>
      </c>
      <c r="AE29" s="63">
        <v>42.417870000000001</v>
      </c>
      <c r="AF29" s="63">
        <v>42.316234999999999</v>
      </c>
      <c r="AG29" s="78">
        <v>-6.7660000000000003E-3</v>
      </c>
    </row>
    <row r="30" spans="1:33" ht="15" customHeight="1" x14ac:dyDescent="0.25">
      <c r="A30" s="61" t="s">
        <v>302</v>
      </c>
      <c r="B30" s="76" t="s">
        <v>12</v>
      </c>
      <c r="C30" s="63">
        <v>51.092784999999999</v>
      </c>
      <c r="D30" s="63">
        <v>50.573371999999999</v>
      </c>
      <c r="E30" s="63">
        <v>49.851376000000002</v>
      </c>
      <c r="F30" s="63">
        <v>49.451382000000002</v>
      </c>
      <c r="G30" s="63">
        <v>49.070301000000001</v>
      </c>
      <c r="H30" s="63">
        <v>48.632061</v>
      </c>
      <c r="I30" s="63">
        <v>48.155265999999997</v>
      </c>
      <c r="J30" s="63">
        <v>47.660919</v>
      </c>
      <c r="K30" s="63">
        <v>47.148651000000001</v>
      </c>
      <c r="L30" s="63">
        <v>46.647373000000002</v>
      </c>
      <c r="M30" s="63">
        <v>46.171481999999997</v>
      </c>
      <c r="N30" s="63">
        <v>45.693778999999999</v>
      </c>
      <c r="O30" s="63">
        <v>45.235218000000003</v>
      </c>
      <c r="P30" s="63">
        <v>44.810295000000004</v>
      </c>
      <c r="Q30" s="63">
        <v>44.453583000000002</v>
      </c>
      <c r="R30" s="63">
        <v>44.143227000000003</v>
      </c>
      <c r="S30" s="63">
        <v>43.851970999999999</v>
      </c>
      <c r="T30" s="63">
        <v>43.565593999999997</v>
      </c>
      <c r="U30" s="63">
        <v>43.283580999999998</v>
      </c>
      <c r="V30" s="63">
        <v>42.990603999999998</v>
      </c>
      <c r="W30" s="63">
        <v>42.700890000000001</v>
      </c>
      <c r="X30" s="63">
        <v>42.429951000000003</v>
      </c>
      <c r="Y30" s="63">
        <v>42.187851000000002</v>
      </c>
      <c r="Z30" s="63">
        <v>41.967509999999997</v>
      </c>
      <c r="AA30" s="63">
        <v>41.751483999999998</v>
      </c>
      <c r="AB30" s="63">
        <v>41.559834000000002</v>
      </c>
      <c r="AC30" s="63">
        <v>41.367401000000001</v>
      </c>
      <c r="AD30" s="63">
        <v>41.181888999999998</v>
      </c>
      <c r="AE30" s="63">
        <v>41.001975999999999</v>
      </c>
      <c r="AF30" s="63">
        <v>40.846888999999997</v>
      </c>
      <c r="AG30" s="78">
        <v>-7.6880000000000004E-3</v>
      </c>
    </row>
    <row r="31" spans="1:33" x14ac:dyDescent="0.25">
      <c r="B31"/>
      <c r="C31"/>
      <c r="D31"/>
      <c r="E31"/>
      <c r="F31"/>
      <c r="G31"/>
      <c r="H31"/>
      <c r="I31"/>
      <c r="J31"/>
      <c r="K31"/>
      <c r="L31"/>
      <c r="M31"/>
      <c r="N31"/>
      <c r="O31"/>
      <c r="P31"/>
      <c r="Q31"/>
      <c r="R31"/>
      <c r="S31"/>
      <c r="T31"/>
      <c r="U31"/>
      <c r="V31"/>
      <c r="W31"/>
      <c r="X31"/>
      <c r="Y31"/>
      <c r="Z31"/>
      <c r="AA31"/>
      <c r="AB31"/>
      <c r="AC31"/>
      <c r="AD31"/>
      <c r="AE31"/>
      <c r="AF31"/>
      <c r="AG31"/>
    </row>
    <row r="32" spans="1:33" x14ac:dyDescent="0.25">
      <c r="B32" s="73" t="s">
        <v>475</v>
      </c>
      <c r="C32"/>
      <c r="D32"/>
      <c r="E32"/>
      <c r="F32"/>
      <c r="G32"/>
      <c r="H32"/>
      <c r="I32"/>
      <c r="J32"/>
      <c r="K32"/>
      <c r="L32"/>
      <c r="M32"/>
      <c r="N32"/>
      <c r="O32"/>
      <c r="P32"/>
      <c r="Q32"/>
      <c r="R32"/>
      <c r="S32"/>
      <c r="T32"/>
      <c r="U32"/>
      <c r="V32"/>
      <c r="W32"/>
      <c r="X32"/>
      <c r="Y32"/>
      <c r="Z32"/>
      <c r="AA32"/>
      <c r="AB32"/>
      <c r="AC32"/>
      <c r="AD32"/>
      <c r="AE32"/>
      <c r="AF32"/>
      <c r="AG32"/>
    </row>
    <row r="33" spans="1:33" x14ac:dyDescent="0.25">
      <c r="B33" s="73" t="s">
        <v>476</v>
      </c>
      <c r="C33"/>
      <c r="D33"/>
      <c r="E33"/>
      <c r="F33"/>
      <c r="G33"/>
      <c r="H33"/>
      <c r="I33"/>
      <c r="J33"/>
      <c r="K33"/>
      <c r="L33"/>
      <c r="M33"/>
      <c r="N33"/>
      <c r="O33"/>
      <c r="P33"/>
      <c r="Q33"/>
      <c r="R33"/>
      <c r="S33"/>
      <c r="T33"/>
      <c r="U33"/>
      <c r="V33"/>
      <c r="W33"/>
      <c r="X33"/>
      <c r="Y33"/>
      <c r="Z33"/>
      <c r="AA33"/>
      <c r="AB33"/>
      <c r="AC33"/>
      <c r="AD33"/>
      <c r="AE33"/>
      <c r="AF33"/>
      <c r="AG33"/>
    </row>
    <row r="34" spans="1:33" s="71" customFormat="1" x14ac:dyDescent="0.25">
      <c r="A34" s="70" t="s">
        <v>303</v>
      </c>
      <c r="B34" s="76" t="s">
        <v>52</v>
      </c>
      <c r="C34" s="62">
        <v>0.70427600000000001</v>
      </c>
      <c r="D34" s="62">
        <v>0.72012799999999999</v>
      </c>
      <c r="E34" s="62">
        <v>0.67578099999999997</v>
      </c>
      <c r="F34" s="62">
        <v>0.67229099999999997</v>
      </c>
      <c r="G34" s="62">
        <v>0.66813</v>
      </c>
      <c r="H34" s="62">
        <v>0.66225599999999996</v>
      </c>
      <c r="I34" s="62">
        <v>0.65533399999999997</v>
      </c>
      <c r="J34" s="62">
        <v>0.64874399999999999</v>
      </c>
      <c r="K34" s="62">
        <v>0.64197899999999997</v>
      </c>
      <c r="L34" s="62">
        <v>0.63521399999999995</v>
      </c>
      <c r="M34" s="62">
        <v>0.62843099999999996</v>
      </c>
      <c r="N34" s="62">
        <v>0.62171900000000002</v>
      </c>
      <c r="O34" s="62">
        <v>0.61501399999999995</v>
      </c>
      <c r="P34" s="62">
        <v>0.60858000000000001</v>
      </c>
      <c r="Q34" s="62">
        <v>0.60311199999999998</v>
      </c>
      <c r="R34" s="62">
        <v>0.59827799999999998</v>
      </c>
      <c r="S34" s="62">
        <v>0.59368399999999999</v>
      </c>
      <c r="T34" s="62">
        <v>0.58896800000000005</v>
      </c>
      <c r="U34" s="62">
        <v>0.58405399999999996</v>
      </c>
      <c r="V34" s="62">
        <v>0.57903300000000002</v>
      </c>
      <c r="W34" s="62">
        <v>0.57379199999999997</v>
      </c>
      <c r="X34" s="62">
        <v>0.568523</v>
      </c>
      <c r="Y34" s="62">
        <v>0.56357199999999996</v>
      </c>
      <c r="Z34" s="62">
        <v>0.55869500000000005</v>
      </c>
      <c r="AA34" s="62">
        <v>0.55349700000000002</v>
      </c>
      <c r="AB34" s="62">
        <v>0.54873899999999998</v>
      </c>
      <c r="AC34" s="62">
        <v>0.54370200000000002</v>
      </c>
      <c r="AD34" s="62">
        <v>0.53867100000000001</v>
      </c>
      <c r="AE34" s="62">
        <v>0.53368700000000002</v>
      </c>
      <c r="AF34" s="62">
        <v>0.529034</v>
      </c>
      <c r="AG34" s="78">
        <v>-9.8180000000000003E-3</v>
      </c>
    </row>
    <row r="35" spans="1:33" s="71" customFormat="1" x14ac:dyDescent="0.25">
      <c r="A35" s="70" t="s">
        <v>304</v>
      </c>
      <c r="B35" s="76" t="s">
        <v>53</v>
      </c>
      <c r="C35" s="62">
        <v>0.80194100000000001</v>
      </c>
      <c r="D35" s="62">
        <v>0.73817699999999997</v>
      </c>
      <c r="E35" s="62">
        <v>0.87121199999999999</v>
      </c>
      <c r="F35" s="62">
        <v>0.88632599999999995</v>
      </c>
      <c r="G35" s="62">
        <v>0.90185400000000004</v>
      </c>
      <c r="H35" s="62">
        <v>0.91625999999999996</v>
      </c>
      <c r="I35" s="62">
        <v>0.92889299999999997</v>
      </c>
      <c r="J35" s="62">
        <v>0.94165399999999999</v>
      </c>
      <c r="K35" s="62">
        <v>0.95411599999999996</v>
      </c>
      <c r="L35" s="62">
        <v>0.96709000000000001</v>
      </c>
      <c r="M35" s="62">
        <v>0.98088399999999998</v>
      </c>
      <c r="N35" s="62">
        <v>0.995919</v>
      </c>
      <c r="O35" s="62">
        <v>1.0117069999999999</v>
      </c>
      <c r="P35" s="62">
        <v>1.0280320000000001</v>
      </c>
      <c r="Q35" s="62">
        <v>1.0466040000000001</v>
      </c>
      <c r="R35" s="62">
        <v>1.0669979999999999</v>
      </c>
      <c r="S35" s="62">
        <v>1.0890029999999999</v>
      </c>
      <c r="T35" s="62">
        <v>1.1106450000000001</v>
      </c>
      <c r="U35" s="62">
        <v>1.1324430000000001</v>
      </c>
      <c r="V35" s="62">
        <v>1.153438</v>
      </c>
      <c r="W35" s="62">
        <v>1.17479</v>
      </c>
      <c r="X35" s="62">
        <v>1.196499</v>
      </c>
      <c r="Y35" s="62">
        <v>1.2191209999999999</v>
      </c>
      <c r="Z35" s="62">
        <v>1.24247</v>
      </c>
      <c r="AA35" s="62">
        <v>1.2654479999999999</v>
      </c>
      <c r="AB35" s="62">
        <v>1.28959</v>
      </c>
      <c r="AC35" s="62">
        <v>1.3136810000000001</v>
      </c>
      <c r="AD35" s="62">
        <v>1.338233</v>
      </c>
      <c r="AE35" s="62">
        <v>1.3627050000000001</v>
      </c>
      <c r="AF35" s="62">
        <v>1.3878250000000001</v>
      </c>
      <c r="AG35" s="78">
        <v>1.9092000000000001E-2</v>
      </c>
    </row>
    <row r="36" spans="1:33" s="71" customFormat="1" x14ac:dyDescent="0.25">
      <c r="A36" s="70" t="s">
        <v>305</v>
      </c>
      <c r="B36" s="76" t="s">
        <v>54</v>
      </c>
      <c r="C36" s="62">
        <v>0.60017100000000001</v>
      </c>
      <c r="D36" s="62">
        <v>0.60204400000000002</v>
      </c>
      <c r="E36" s="62">
        <v>0.602989</v>
      </c>
      <c r="F36" s="62">
        <v>0.60469700000000004</v>
      </c>
      <c r="G36" s="62">
        <v>0.60580199999999995</v>
      </c>
      <c r="H36" s="62">
        <v>0.60523000000000005</v>
      </c>
      <c r="I36" s="62">
        <v>0.60414000000000001</v>
      </c>
      <c r="J36" s="62">
        <v>0.60311300000000001</v>
      </c>
      <c r="K36" s="62">
        <v>0.60209199999999996</v>
      </c>
      <c r="L36" s="62">
        <v>0.60127399999999998</v>
      </c>
      <c r="M36" s="62">
        <v>0.60072199999999998</v>
      </c>
      <c r="N36" s="62">
        <v>0.60066299999999995</v>
      </c>
      <c r="O36" s="62">
        <v>0.6008</v>
      </c>
      <c r="P36" s="62">
        <v>0.60121000000000002</v>
      </c>
      <c r="Q36" s="62">
        <v>0.60289099999999995</v>
      </c>
      <c r="R36" s="62">
        <v>0.60538099999999995</v>
      </c>
      <c r="S36" s="62">
        <v>0.60822299999999996</v>
      </c>
      <c r="T36" s="62">
        <v>0.61105799999999999</v>
      </c>
      <c r="U36" s="62">
        <v>0.61357300000000004</v>
      </c>
      <c r="V36" s="62">
        <v>0.615456</v>
      </c>
      <c r="W36" s="62">
        <v>0.61726400000000003</v>
      </c>
      <c r="X36" s="62">
        <v>0.61887599999999998</v>
      </c>
      <c r="Y36" s="62">
        <v>0.62087999999999999</v>
      </c>
      <c r="Z36" s="62">
        <v>0.62304899999999996</v>
      </c>
      <c r="AA36" s="62">
        <v>0.625031</v>
      </c>
      <c r="AB36" s="62">
        <v>0.62755899999999998</v>
      </c>
      <c r="AC36" s="62">
        <v>0.629942</v>
      </c>
      <c r="AD36" s="62">
        <v>0.63244699999999998</v>
      </c>
      <c r="AE36" s="62">
        <v>0.63505500000000004</v>
      </c>
      <c r="AF36" s="62">
        <v>0.63812800000000003</v>
      </c>
      <c r="AG36" s="78">
        <v>2.117E-3</v>
      </c>
    </row>
    <row r="37" spans="1:33" s="71" customFormat="1" x14ac:dyDescent="0.25">
      <c r="A37" s="70" t="s">
        <v>306</v>
      </c>
      <c r="B37" s="76" t="s">
        <v>16</v>
      </c>
      <c r="C37" s="62">
        <v>0.29633300000000001</v>
      </c>
      <c r="D37" s="62">
        <v>0.294545</v>
      </c>
      <c r="E37" s="62">
        <v>0.29242699999999999</v>
      </c>
      <c r="F37" s="62">
        <v>0.29052699999999998</v>
      </c>
      <c r="G37" s="62">
        <v>0.288802</v>
      </c>
      <c r="H37" s="62">
        <v>0.28720200000000001</v>
      </c>
      <c r="I37" s="62">
        <v>0.285773</v>
      </c>
      <c r="J37" s="62">
        <v>0.284609</v>
      </c>
      <c r="K37" s="62">
        <v>0.28368599999999999</v>
      </c>
      <c r="L37" s="62">
        <v>0.28299099999999999</v>
      </c>
      <c r="M37" s="62">
        <v>0.28257300000000002</v>
      </c>
      <c r="N37" s="62">
        <v>0.28259699999999999</v>
      </c>
      <c r="O37" s="62">
        <v>0.28294999999999998</v>
      </c>
      <c r="P37" s="62">
        <v>0.28357199999999999</v>
      </c>
      <c r="Q37" s="62">
        <v>0.284499</v>
      </c>
      <c r="R37" s="62">
        <v>0.285744</v>
      </c>
      <c r="S37" s="62">
        <v>0.28731299999999999</v>
      </c>
      <c r="T37" s="62">
        <v>0.28921599999999997</v>
      </c>
      <c r="U37" s="62">
        <v>0.29142499999999999</v>
      </c>
      <c r="V37" s="62">
        <v>0.29393900000000001</v>
      </c>
      <c r="W37" s="62">
        <v>0.29672999999999999</v>
      </c>
      <c r="X37" s="62">
        <v>0.299757</v>
      </c>
      <c r="Y37" s="62">
        <v>0.30272900000000003</v>
      </c>
      <c r="Z37" s="62">
        <v>0.305641</v>
      </c>
      <c r="AA37" s="62">
        <v>0.30848599999999998</v>
      </c>
      <c r="AB37" s="62">
        <v>0.31125799999999998</v>
      </c>
      <c r="AC37" s="62">
        <v>0.31395200000000001</v>
      </c>
      <c r="AD37" s="62">
        <v>0.31654700000000002</v>
      </c>
      <c r="AE37" s="62">
        <v>0.31905</v>
      </c>
      <c r="AF37" s="62">
        <v>0.32145000000000001</v>
      </c>
      <c r="AG37" s="78">
        <v>2.8089999999999999E-3</v>
      </c>
    </row>
    <row r="38" spans="1:33" s="71" customFormat="1" x14ac:dyDescent="0.25">
      <c r="A38" s="70" t="s">
        <v>307</v>
      </c>
      <c r="B38" s="76" t="s">
        <v>14</v>
      </c>
      <c r="C38" s="62">
        <v>5.5350999999999997E-2</v>
      </c>
      <c r="D38" s="62">
        <v>5.5617E-2</v>
      </c>
      <c r="E38" s="62">
        <v>5.5842000000000003E-2</v>
      </c>
      <c r="F38" s="62">
        <v>5.6061E-2</v>
      </c>
      <c r="G38" s="62">
        <v>5.6271000000000002E-2</v>
      </c>
      <c r="H38" s="62">
        <v>5.6460999999999997E-2</v>
      </c>
      <c r="I38" s="62">
        <v>5.6638000000000001E-2</v>
      </c>
      <c r="J38" s="62">
        <v>5.6813000000000002E-2</v>
      </c>
      <c r="K38" s="62">
        <v>5.6966000000000003E-2</v>
      </c>
      <c r="L38" s="62">
        <v>5.7085999999999998E-2</v>
      </c>
      <c r="M38" s="62">
        <v>5.7166000000000002E-2</v>
      </c>
      <c r="N38" s="62">
        <v>5.7228000000000001E-2</v>
      </c>
      <c r="O38" s="62">
        <v>5.7304000000000001E-2</v>
      </c>
      <c r="P38" s="62">
        <v>5.7396999999999997E-2</v>
      </c>
      <c r="Q38" s="62">
        <v>5.7515999999999998E-2</v>
      </c>
      <c r="R38" s="62">
        <v>5.7669999999999999E-2</v>
      </c>
      <c r="S38" s="62">
        <v>5.7868999999999997E-2</v>
      </c>
      <c r="T38" s="62">
        <v>5.8062000000000002E-2</v>
      </c>
      <c r="U38" s="62">
        <v>5.8250000000000003E-2</v>
      </c>
      <c r="V38" s="62">
        <v>5.8432999999999999E-2</v>
      </c>
      <c r="W38" s="62">
        <v>5.8604000000000003E-2</v>
      </c>
      <c r="X38" s="62">
        <v>5.876E-2</v>
      </c>
      <c r="Y38" s="62">
        <v>5.8902999999999997E-2</v>
      </c>
      <c r="Z38" s="62">
        <v>5.9033000000000002E-2</v>
      </c>
      <c r="AA38" s="62">
        <v>5.9153999999999998E-2</v>
      </c>
      <c r="AB38" s="62">
        <v>5.9264999999999998E-2</v>
      </c>
      <c r="AC38" s="62">
        <v>5.9371E-2</v>
      </c>
      <c r="AD38" s="62">
        <v>5.9470000000000002E-2</v>
      </c>
      <c r="AE38" s="62">
        <v>5.9568000000000003E-2</v>
      </c>
      <c r="AF38" s="62">
        <v>5.9666999999999998E-2</v>
      </c>
      <c r="AG38" s="78">
        <v>2.5920000000000001E-3</v>
      </c>
    </row>
    <row r="39" spans="1:33" s="71" customFormat="1" x14ac:dyDescent="0.25">
      <c r="A39" s="70" t="s">
        <v>308</v>
      </c>
      <c r="B39" s="76" t="s">
        <v>55</v>
      </c>
      <c r="C39" s="62">
        <v>0.219114</v>
      </c>
      <c r="D39" s="62">
        <v>0.223334</v>
      </c>
      <c r="E39" s="62">
        <v>0.226963</v>
      </c>
      <c r="F39" s="62">
        <v>0.23058100000000001</v>
      </c>
      <c r="G39" s="62">
        <v>0.23405799999999999</v>
      </c>
      <c r="H39" s="62">
        <v>0.236929</v>
      </c>
      <c r="I39" s="62">
        <v>0.23946799999999999</v>
      </c>
      <c r="J39" s="62">
        <v>0.242087</v>
      </c>
      <c r="K39" s="62">
        <v>0.24473500000000001</v>
      </c>
      <c r="L39" s="62">
        <v>0.24743499999999999</v>
      </c>
      <c r="M39" s="62">
        <v>0.25009500000000001</v>
      </c>
      <c r="N39" s="62">
        <v>0.252863</v>
      </c>
      <c r="O39" s="62">
        <v>0.25564700000000001</v>
      </c>
      <c r="P39" s="62">
        <v>0.258579</v>
      </c>
      <c r="Q39" s="62">
        <v>0.26196399999999997</v>
      </c>
      <c r="R39" s="62">
        <v>0.26566200000000001</v>
      </c>
      <c r="S39" s="62">
        <v>0.26936199999999999</v>
      </c>
      <c r="T39" s="62">
        <v>0.27294600000000002</v>
      </c>
      <c r="U39" s="62">
        <v>0.27649200000000002</v>
      </c>
      <c r="V39" s="62">
        <v>0.27982200000000002</v>
      </c>
      <c r="W39" s="62">
        <v>0.28312100000000001</v>
      </c>
      <c r="X39" s="62">
        <v>0.28630699999999998</v>
      </c>
      <c r="Y39" s="62">
        <v>0.28962100000000002</v>
      </c>
      <c r="Z39" s="62">
        <v>0.29295599999999999</v>
      </c>
      <c r="AA39" s="62">
        <v>0.296128</v>
      </c>
      <c r="AB39" s="62">
        <v>0.29947600000000002</v>
      </c>
      <c r="AC39" s="62">
        <v>0.30269200000000002</v>
      </c>
      <c r="AD39" s="62">
        <v>0.30591000000000002</v>
      </c>
      <c r="AE39" s="62">
        <v>0.30911899999999998</v>
      </c>
      <c r="AF39" s="62">
        <v>0.31248500000000001</v>
      </c>
      <c r="AG39" s="78">
        <v>1.2315E-2</v>
      </c>
    </row>
    <row r="40" spans="1:33" s="71" customFormat="1" x14ac:dyDescent="0.25">
      <c r="A40" s="70" t="s">
        <v>309</v>
      </c>
      <c r="B40" s="76" t="s">
        <v>56</v>
      </c>
      <c r="C40" s="62">
        <v>6.9045999999999996E-2</v>
      </c>
      <c r="D40" s="62">
        <v>6.8857000000000002E-2</v>
      </c>
      <c r="E40" s="62">
        <v>6.8612999999999993E-2</v>
      </c>
      <c r="F40" s="62">
        <v>6.8351999999999996E-2</v>
      </c>
      <c r="G40" s="62">
        <v>6.8066000000000002E-2</v>
      </c>
      <c r="H40" s="62">
        <v>6.7743999999999999E-2</v>
      </c>
      <c r="I40" s="62">
        <v>6.7393999999999996E-2</v>
      </c>
      <c r="J40" s="62">
        <v>6.7074999999999996E-2</v>
      </c>
      <c r="K40" s="62">
        <v>6.6782999999999995E-2</v>
      </c>
      <c r="L40" s="62">
        <v>6.651E-2</v>
      </c>
      <c r="M40" s="62">
        <v>6.6253999999999993E-2</v>
      </c>
      <c r="N40" s="62">
        <v>6.6043000000000004E-2</v>
      </c>
      <c r="O40" s="62">
        <v>6.5856999999999999E-2</v>
      </c>
      <c r="P40" s="62">
        <v>6.5687999999999996E-2</v>
      </c>
      <c r="Q40" s="62">
        <v>6.5540000000000001E-2</v>
      </c>
      <c r="R40" s="62">
        <v>6.5424999999999997E-2</v>
      </c>
      <c r="S40" s="62">
        <v>6.5340999999999996E-2</v>
      </c>
      <c r="T40" s="62">
        <v>6.5294000000000005E-2</v>
      </c>
      <c r="U40" s="62">
        <v>6.5282999999999994E-2</v>
      </c>
      <c r="V40" s="62">
        <v>6.5309000000000006E-2</v>
      </c>
      <c r="W40" s="62">
        <v>6.5374000000000002E-2</v>
      </c>
      <c r="X40" s="62">
        <v>6.5471000000000001E-2</v>
      </c>
      <c r="Y40" s="62">
        <v>6.5610000000000002E-2</v>
      </c>
      <c r="Z40" s="62">
        <v>6.5795999999999993E-2</v>
      </c>
      <c r="AA40" s="62">
        <v>6.6031000000000006E-2</v>
      </c>
      <c r="AB40" s="62">
        <v>6.6314999999999999E-2</v>
      </c>
      <c r="AC40" s="62">
        <v>6.6638000000000003E-2</v>
      </c>
      <c r="AD40" s="62">
        <v>6.6954E-2</v>
      </c>
      <c r="AE40" s="62">
        <v>6.7264000000000004E-2</v>
      </c>
      <c r="AF40" s="62">
        <v>6.7567000000000002E-2</v>
      </c>
      <c r="AG40" s="78">
        <v>-7.4700000000000005E-4</v>
      </c>
    </row>
    <row r="41" spans="1:33" s="71" customFormat="1" x14ac:dyDescent="0.25">
      <c r="A41" s="70" t="s">
        <v>310</v>
      </c>
      <c r="B41" s="76" t="s">
        <v>15</v>
      </c>
      <c r="C41" s="62">
        <v>0.20247000000000001</v>
      </c>
      <c r="D41" s="62">
        <v>0.200929</v>
      </c>
      <c r="E41" s="62">
        <v>0.20061300000000001</v>
      </c>
      <c r="F41" s="62">
        <v>0.20100100000000001</v>
      </c>
      <c r="G41" s="62">
        <v>0.199933</v>
      </c>
      <c r="H41" s="62">
        <v>0.19875300000000001</v>
      </c>
      <c r="I41" s="62">
        <v>0.198154</v>
      </c>
      <c r="J41" s="62">
        <v>0.198273</v>
      </c>
      <c r="K41" s="62">
        <v>0.19869400000000001</v>
      </c>
      <c r="L41" s="62">
        <v>0.196717</v>
      </c>
      <c r="M41" s="62">
        <v>0.19527900000000001</v>
      </c>
      <c r="N41" s="62">
        <v>0.19428300000000001</v>
      </c>
      <c r="O41" s="62">
        <v>0.19358500000000001</v>
      </c>
      <c r="P41" s="62">
        <v>0.193249</v>
      </c>
      <c r="Q41" s="62">
        <v>0.19348499999999999</v>
      </c>
      <c r="R41" s="62">
        <v>0.193991</v>
      </c>
      <c r="S41" s="62">
        <v>0.19454299999999999</v>
      </c>
      <c r="T41" s="62">
        <v>0.19508400000000001</v>
      </c>
      <c r="U41" s="62">
        <v>0.195661</v>
      </c>
      <c r="V41" s="62">
        <v>0.19287699999999999</v>
      </c>
      <c r="W41" s="62">
        <v>0.19070699999999999</v>
      </c>
      <c r="X41" s="62">
        <v>0.18893599999999999</v>
      </c>
      <c r="Y41" s="62">
        <v>0.187697</v>
      </c>
      <c r="Z41" s="62">
        <v>0.186858</v>
      </c>
      <c r="AA41" s="62">
        <v>0.18615999999999999</v>
      </c>
      <c r="AB41" s="62">
        <v>0.185692</v>
      </c>
      <c r="AC41" s="62">
        <v>0.18520400000000001</v>
      </c>
      <c r="AD41" s="62">
        <v>0.18476899999999999</v>
      </c>
      <c r="AE41" s="62">
        <v>0.18436900000000001</v>
      </c>
      <c r="AF41" s="62">
        <v>0.18429899999999999</v>
      </c>
      <c r="AG41" s="78">
        <v>-3.2369999999999999E-3</v>
      </c>
    </row>
    <row r="42" spans="1:33" s="71" customFormat="1" x14ac:dyDescent="0.25">
      <c r="A42" s="70" t="s">
        <v>311</v>
      </c>
      <c r="B42" s="76" t="s">
        <v>477</v>
      </c>
      <c r="C42" s="62">
        <v>3.6983000000000002E-2</v>
      </c>
      <c r="D42" s="62">
        <v>3.7259E-2</v>
      </c>
      <c r="E42" s="62">
        <v>3.7506999999999999E-2</v>
      </c>
      <c r="F42" s="62">
        <v>3.7760000000000002E-2</v>
      </c>
      <c r="G42" s="62">
        <v>3.8008E-2</v>
      </c>
      <c r="H42" s="62">
        <v>3.8244E-2</v>
      </c>
      <c r="I42" s="62">
        <v>3.8471999999999999E-2</v>
      </c>
      <c r="J42" s="62">
        <v>3.8712999999999997E-2</v>
      </c>
      <c r="K42" s="62">
        <v>3.8960000000000002E-2</v>
      </c>
      <c r="L42" s="62">
        <v>3.9227999999999999E-2</v>
      </c>
      <c r="M42" s="62">
        <v>3.9495000000000002E-2</v>
      </c>
      <c r="N42" s="62">
        <v>3.9780999999999997E-2</v>
      </c>
      <c r="O42" s="62">
        <v>4.0072000000000003E-2</v>
      </c>
      <c r="P42" s="62">
        <v>4.0356000000000003E-2</v>
      </c>
      <c r="Q42" s="62">
        <v>4.0635999999999999E-2</v>
      </c>
      <c r="R42" s="62">
        <v>4.0911999999999997E-2</v>
      </c>
      <c r="S42" s="62">
        <v>4.1188000000000002E-2</v>
      </c>
      <c r="T42" s="62">
        <v>4.1466000000000003E-2</v>
      </c>
      <c r="U42" s="62">
        <v>4.1744000000000003E-2</v>
      </c>
      <c r="V42" s="62">
        <v>4.2023999999999999E-2</v>
      </c>
      <c r="W42" s="62">
        <v>4.2299999999999997E-2</v>
      </c>
      <c r="X42" s="62">
        <v>4.2569000000000003E-2</v>
      </c>
      <c r="Y42" s="62">
        <v>4.2833000000000003E-2</v>
      </c>
      <c r="Z42" s="62">
        <v>4.3091999999999998E-2</v>
      </c>
      <c r="AA42" s="62">
        <v>4.3347999999999998E-2</v>
      </c>
      <c r="AB42" s="62">
        <v>4.36E-2</v>
      </c>
      <c r="AC42" s="62">
        <v>4.3848999999999999E-2</v>
      </c>
      <c r="AD42" s="62">
        <v>4.4091999999999999E-2</v>
      </c>
      <c r="AE42" s="62">
        <v>4.4331000000000002E-2</v>
      </c>
      <c r="AF42" s="62">
        <v>4.4566000000000001E-2</v>
      </c>
      <c r="AG42" s="78">
        <v>6.4520000000000003E-3</v>
      </c>
    </row>
    <row r="43" spans="1:33" s="71" customFormat="1" x14ac:dyDescent="0.25">
      <c r="A43" s="70" t="s">
        <v>312</v>
      </c>
      <c r="B43" s="76" t="s">
        <v>478</v>
      </c>
      <c r="C43" s="62">
        <v>2.7088999999999998E-2</v>
      </c>
      <c r="D43" s="62">
        <v>2.7503E-2</v>
      </c>
      <c r="E43" s="62">
        <v>2.7888E-2</v>
      </c>
      <c r="F43" s="62">
        <v>2.8265999999999999E-2</v>
      </c>
      <c r="G43" s="62">
        <v>2.8629999999999999E-2</v>
      </c>
      <c r="H43" s="62">
        <v>2.8972000000000001E-2</v>
      </c>
      <c r="I43" s="62">
        <v>2.9294000000000001E-2</v>
      </c>
      <c r="J43" s="62">
        <v>2.9659999999999999E-2</v>
      </c>
      <c r="K43" s="62">
        <v>3.0065000000000001E-2</v>
      </c>
      <c r="L43" s="62">
        <v>3.0504E-2</v>
      </c>
      <c r="M43" s="62">
        <v>3.0976E-2</v>
      </c>
      <c r="N43" s="62">
        <v>3.1502000000000002E-2</v>
      </c>
      <c r="O43" s="62">
        <v>3.2071000000000002E-2</v>
      </c>
      <c r="P43" s="62">
        <v>3.2677999999999999E-2</v>
      </c>
      <c r="Q43" s="62">
        <v>3.3278000000000002E-2</v>
      </c>
      <c r="R43" s="62">
        <v>3.3873E-2</v>
      </c>
      <c r="S43" s="62">
        <v>3.4467999999999999E-2</v>
      </c>
      <c r="T43" s="62">
        <v>3.5062999999999997E-2</v>
      </c>
      <c r="U43" s="62">
        <v>3.5658000000000002E-2</v>
      </c>
      <c r="V43" s="62">
        <v>3.6253000000000001E-2</v>
      </c>
      <c r="W43" s="62">
        <v>3.6844000000000002E-2</v>
      </c>
      <c r="X43" s="62">
        <v>3.7429999999999998E-2</v>
      </c>
      <c r="Y43" s="62">
        <v>3.8011999999999997E-2</v>
      </c>
      <c r="Z43" s="62">
        <v>3.8589999999999999E-2</v>
      </c>
      <c r="AA43" s="62">
        <v>3.9163999999999997E-2</v>
      </c>
      <c r="AB43" s="62">
        <v>3.9734999999999999E-2</v>
      </c>
      <c r="AC43" s="62">
        <v>4.0302999999999999E-2</v>
      </c>
      <c r="AD43" s="62">
        <v>4.0866E-2</v>
      </c>
      <c r="AE43" s="62">
        <v>4.1425999999999998E-2</v>
      </c>
      <c r="AF43" s="62">
        <v>4.1980000000000003E-2</v>
      </c>
      <c r="AG43" s="78">
        <v>1.5221E-2</v>
      </c>
    </row>
    <row r="44" spans="1:33" s="71" customFormat="1" x14ac:dyDescent="0.25">
      <c r="A44" s="70" t="s">
        <v>313</v>
      </c>
      <c r="B44" s="76" t="s">
        <v>479</v>
      </c>
      <c r="C44" s="62">
        <v>0.19058900000000001</v>
      </c>
      <c r="D44" s="62">
        <v>0.18588499999999999</v>
      </c>
      <c r="E44" s="62">
        <v>0.18157300000000001</v>
      </c>
      <c r="F44" s="62">
        <v>0.177533</v>
      </c>
      <c r="G44" s="62">
        <v>0.173564</v>
      </c>
      <c r="H44" s="62">
        <v>0.16933100000000001</v>
      </c>
      <c r="I44" s="62">
        <v>0.16511300000000001</v>
      </c>
      <c r="J44" s="62">
        <v>0.16119700000000001</v>
      </c>
      <c r="K44" s="62">
        <v>0.15751399999999999</v>
      </c>
      <c r="L44" s="62">
        <v>0.15406400000000001</v>
      </c>
      <c r="M44" s="62">
        <v>0.15079200000000001</v>
      </c>
      <c r="N44" s="62">
        <v>0.147725</v>
      </c>
      <c r="O44" s="62">
        <v>0.14485999999999999</v>
      </c>
      <c r="P44" s="62">
        <v>0.142206</v>
      </c>
      <c r="Q44" s="62">
        <v>0.14000699999999999</v>
      </c>
      <c r="R44" s="62">
        <v>0.13813600000000001</v>
      </c>
      <c r="S44" s="62">
        <v>0.136488</v>
      </c>
      <c r="T44" s="62">
        <v>0.135023</v>
      </c>
      <c r="U44" s="62">
        <v>0.13378000000000001</v>
      </c>
      <c r="V44" s="62">
        <v>0.13266700000000001</v>
      </c>
      <c r="W44" s="62">
        <v>0.13175500000000001</v>
      </c>
      <c r="X44" s="62">
        <v>0.13100999999999999</v>
      </c>
      <c r="Y44" s="62">
        <v>0.13051299999999999</v>
      </c>
      <c r="Z44" s="62">
        <v>0.130242</v>
      </c>
      <c r="AA44" s="62">
        <v>0.130137</v>
      </c>
      <c r="AB44" s="62">
        <v>0.13028100000000001</v>
      </c>
      <c r="AC44" s="62">
        <v>0.13052900000000001</v>
      </c>
      <c r="AD44" s="62">
        <v>0.13089000000000001</v>
      </c>
      <c r="AE44" s="62">
        <v>0.131355</v>
      </c>
      <c r="AF44" s="62">
        <v>0.131991</v>
      </c>
      <c r="AG44" s="78">
        <v>-1.2588999999999999E-2</v>
      </c>
    </row>
    <row r="45" spans="1:33" s="71" customFormat="1" x14ac:dyDescent="0.25">
      <c r="A45" s="70" t="s">
        <v>314</v>
      </c>
      <c r="B45" s="76" t="s">
        <v>480</v>
      </c>
      <c r="C45" s="62">
        <v>0.12254</v>
      </c>
      <c r="D45" s="62">
        <v>0.120642</v>
      </c>
      <c r="E45" s="62">
        <v>0.118626</v>
      </c>
      <c r="F45" s="62">
        <v>0.11645999999999999</v>
      </c>
      <c r="G45" s="62">
        <v>0.11401799999999999</v>
      </c>
      <c r="H45" s="62">
        <v>0.111151</v>
      </c>
      <c r="I45" s="62">
        <v>0.108074</v>
      </c>
      <c r="J45" s="62">
        <v>0.105006</v>
      </c>
      <c r="K45" s="62">
        <v>0.101909</v>
      </c>
      <c r="L45" s="62">
        <v>9.8815E-2</v>
      </c>
      <c r="M45" s="62">
        <v>9.5691999999999999E-2</v>
      </c>
      <c r="N45" s="62">
        <v>9.2605000000000007E-2</v>
      </c>
      <c r="O45" s="62">
        <v>8.9555999999999997E-2</v>
      </c>
      <c r="P45" s="62">
        <v>8.6572999999999997E-2</v>
      </c>
      <c r="Q45" s="62">
        <v>8.3811999999999998E-2</v>
      </c>
      <c r="R45" s="62">
        <v>8.1226999999999994E-2</v>
      </c>
      <c r="S45" s="62">
        <v>7.8728999999999993E-2</v>
      </c>
      <c r="T45" s="62">
        <v>7.6351000000000002E-2</v>
      </c>
      <c r="U45" s="62">
        <v>7.4117000000000002E-2</v>
      </c>
      <c r="V45" s="62">
        <v>7.1984999999999993E-2</v>
      </c>
      <c r="W45" s="62">
        <v>7.0014999999999994E-2</v>
      </c>
      <c r="X45" s="62">
        <v>6.8220000000000003E-2</v>
      </c>
      <c r="Y45" s="62">
        <v>6.6650000000000001E-2</v>
      </c>
      <c r="Z45" s="62">
        <v>6.5319000000000002E-2</v>
      </c>
      <c r="AA45" s="62">
        <v>6.4184000000000005E-2</v>
      </c>
      <c r="AB45" s="62">
        <v>6.3372999999999999E-2</v>
      </c>
      <c r="AC45" s="62">
        <v>6.2765000000000001E-2</v>
      </c>
      <c r="AD45" s="62">
        <v>6.2357000000000003E-2</v>
      </c>
      <c r="AE45" s="62">
        <v>6.2153E-2</v>
      </c>
      <c r="AF45" s="62">
        <v>6.2146E-2</v>
      </c>
      <c r="AG45" s="78">
        <v>-2.3140000000000001E-2</v>
      </c>
    </row>
    <row r="46" spans="1:33" s="71" customFormat="1" x14ac:dyDescent="0.25">
      <c r="A46" s="70" t="s">
        <v>315</v>
      </c>
      <c r="B46" s="76" t="s">
        <v>57</v>
      </c>
      <c r="C46" s="62">
        <v>8.1726999999999994E-2</v>
      </c>
      <c r="D46" s="62">
        <v>8.6350999999999997E-2</v>
      </c>
      <c r="E46" s="62">
        <v>8.1643999999999994E-2</v>
      </c>
      <c r="F46" s="62">
        <v>8.2217999999999999E-2</v>
      </c>
      <c r="G46" s="62">
        <v>8.2794999999999994E-2</v>
      </c>
      <c r="H46" s="62">
        <v>8.3181000000000005E-2</v>
      </c>
      <c r="I46" s="62">
        <v>8.3486000000000005E-2</v>
      </c>
      <c r="J46" s="62">
        <v>8.3602999999999997E-2</v>
      </c>
      <c r="K46" s="62">
        <v>8.3548999999999998E-2</v>
      </c>
      <c r="L46" s="62">
        <v>8.3384E-2</v>
      </c>
      <c r="M46" s="62">
        <v>8.3085999999999993E-2</v>
      </c>
      <c r="N46" s="62">
        <v>8.2588999999999996E-2</v>
      </c>
      <c r="O46" s="62">
        <v>8.1886E-2</v>
      </c>
      <c r="P46" s="62">
        <v>8.1034999999999996E-2</v>
      </c>
      <c r="Q46" s="62">
        <v>8.0085000000000003E-2</v>
      </c>
      <c r="R46" s="62">
        <v>7.9031000000000004E-2</v>
      </c>
      <c r="S46" s="62">
        <v>7.7850000000000003E-2</v>
      </c>
      <c r="T46" s="62">
        <v>7.6550000000000007E-2</v>
      </c>
      <c r="U46" s="62">
        <v>7.5212000000000001E-2</v>
      </c>
      <c r="V46" s="62">
        <v>7.3925000000000005E-2</v>
      </c>
      <c r="W46" s="62">
        <v>7.2672E-2</v>
      </c>
      <c r="X46" s="62">
        <v>7.1480000000000002E-2</v>
      </c>
      <c r="Y46" s="62">
        <v>7.0406999999999997E-2</v>
      </c>
      <c r="Z46" s="62">
        <v>6.9449999999999998E-2</v>
      </c>
      <c r="AA46" s="62">
        <v>6.8598000000000006E-2</v>
      </c>
      <c r="AB46" s="62">
        <v>6.7849999999999994E-2</v>
      </c>
      <c r="AC46" s="62">
        <v>6.7191000000000001E-2</v>
      </c>
      <c r="AD46" s="62">
        <v>6.6628000000000007E-2</v>
      </c>
      <c r="AE46" s="62">
        <v>6.6155000000000005E-2</v>
      </c>
      <c r="AF46" s="62">
        <v>6.5777000000000002E-2</v>
      </c>
      <c r="AG46" s="78">
        <v>-7.4590000000000004E-3</v>
      </c>
    </row>
    <row r="47" spans="1:33" s="71" customFormat="1" x14ac:dyDescent="0.25">
      <c r="A47" s="70" t="s">
        <v>316</v>
      </c>
      <c r="B47" s="76" t="s">
        <v>58</v>
      </c>
      <c r="C47" s="62">
        <v>1.7743500000000001</v>
      </c>
      <c r="D47" s="62">
        <v>1.7344580000000001</v>
      </c>
      <c r="E47" s="62">
        <v>1.777666</v>
      </c>
      <c r="F47" s="62">
        <v>1.8093250000000001</v>
      </c>
      <c r="G47" s="62">
        <v>1.8407819999999999</v>
      </c>
      <c r="H47" s="62">
        <v>1.8691070000000001</v>
      </c>
      <c r="I47" s="62">
        <v>1.894396</v>
      </c>
      <c r="J47" s="62">
        <v>1.9228449999999999</v>
      </c>
      <c r="K47" s="62">
        <v>1.9517800000000001</v>
      </c>
      <c r="L47" s="62">
        <v>1.981412</v>
      </c>
      <c r="M47" s="62">
        <v>2.0101019999999998</v>
      </c>
      <c r="N47" s="62">
        <v>2.039863</v>
      </c>
      <c r="O47" s="62">
        <v>2.070373</v>
      </c>
      <c r="P47" s="62">
        <v>2.099307</v>
      </c>
      <c r="Q47" s="62">
        <v>2.1305209999999999</v>
      </c>
      <c r="R47" s="62">
        <v>2.1637360000000001</v>
      </c>
      <c r="S47" s="62">
        <v>2.1984300000000001</v>
      </c>
      <c r="T47" s="62">
        <v>2.2334939999999999</v>
      </c>
      <c r="U47" s="62">
        <v>2.2694209999999999</v>
      </c>
      <c r="V47" s="62">
        <v>2.304824</v>
      </c>
      <c r="W47" s="62">
        <v>2.3393660000000001</v>
      </c>
      <c r="X47" s="62">
        <v>2.374844</v>
      </c>
      <c r="Y47" s="62">
        <v>2.4114089999999999</v>
      </c>
      <c r="Z47" s="62">
        <v>2.448985</v>
      </c>
      <c r="AA47" s="62">
        <v>2.4874350000000001</v>
      </c>
      <c r="AB47" s="62">
        <v>2.5285839999999999</v>
      </c>
      <c r="AC47" s="62">
        <v>2.570128</v>
      </c>
      <c r="AD47" s="62">
        <v>2.6128070000000001</v>
      </c>
      <c r="AE47" s="62">
        <v>2.657311</v>
      </c>
      <c r="AF47" s="62">
        <v>2.7062970000000002</v>
      </c>
      <c r="AG47" s="78">
        <v>1.4663000000000001E-2</v>
      </c>
    </row>
    <row r="48" spans="1:33" s="71" customFormat="1" ht="12" x14ac:dyDescent="0.2">
      <c r="A48" s="70" t="s">
        <v>317</v>
      </c>
      <c r="B48" s="73" t="s">
        <v>481</v>
      </c>
      <c r="C48" s="74">
        <v>5.1819819999999996</v>
      </c>
      <c r="D48" s="74">
        <v>5.0957290000000004</v>
      </c>
      <c r="E48" s="74">
        <v>5.2193449999999997</v>
      </c>
      <c r="F48" s="74">
        <v>5.2613969999999997</v>
      </c>
      <c r="G48" s="74">
        <v>5.3007140000000001</v>
      </c>
      <c r="H48" s="74">
        <v>5.3308200000000001</v>
      </c>
      <c r="I48" s="74">
        <v>5.3546300000000002</v>
      </c>
      <c r="J48" s="74">
        <v>5.3833929999999999</v>
      </c>
      <c r="K48" s="74">
        <v>5.4128280000000002</v>
      </c>
      <c r="L48" s="74">
        <v>5.4417260000000001</v>
      </c>
      <c r="M48" s="74">
        <v>5.471546</v>
      </c>
      <c r="N48" s="74">
        <v>5.5053789999999996</v>
      </c>
      <c r="O48" s="74">
        <v>5.5416819999999998</v>
      </c>
      <c r="P48" s="74">
        <v>5.5784630000000002</v>
      </c>
      <c r="Q48" s="74">
        <v>5.6239520000000001</v>
      </c>
      <c r="R48" s="74">
        <v>5.6760640000000002</v>
      </c>
      <c r="S48" s="74">
        <v>5.7324890000000002</v>
      </c>
      <c r="T48" s="74">
        <v>5.7892169999999998</v>
      </c>
      <c r="U48" s="74">
        <v>5.8471130000000002</v>
      </c>
      <c r="V48" s="74">
        <v>5.8999819999999996</v>
      </c>
      <c r="W48" s="74">
        <v>5.9533360000000002</v>
      </c>
      <c r="X48" s="74">
        <v>6.0086820000000003</v>
      </c>
      <c r="Y48" s="74">
        <v>6.0679559999999997</v>
      </c>
      <c r="Z48" s="74">
        <v>6.1301769999999998</v>
      </c>
      <c r="AA48" s="74">
        <v>6.1928020000000004</v>
      </c>
      <c r="AB48" s="74">
        <v>6.261317</v>
      </c>
      <c r="AC48" s="74">
        <v>6.3299469999999998</v>
      </c>
      <c r="AD48" s="74">
        <v>6.4006420000000004</v>
      </c>
      <c r="AE48" s="74">
        <v>6.4735469999999999</v>
      </c>
      <c r="AF48" s="74">
        <v>6.5532120000000003</v>
      </c>
      <c r="AG48" s="75">
        <v>8.1279999999999998E-3</v>
      </c>
    </row>
    <row r="49" spans="1:33" s="71" customFormat="1" x14ac:dyDescent="0.25">
      <c r="A49" s="70" t="s">
        <v>482</v>
      </c>
      <c r="B49" s="76" t="s">
        <v>483</v>
      </c>
      <c r="C49" s="62">
        <v>9.6773999999999999E-2</v>
      </c>
      <c r="D49" s="62">
        <v>0.10704900000000001</v>
      </c>
      <c r="E49" s="62">
        <v>0.117365</v>
      </c>
      <c r="F49" s="62">
        <v>0.125197</v>
      </c>
      <c r="G49" s="62">
        <v>0.13267799999999999</v>
      </c>
      <c r="H49" s="62">
        <v>0.14006299999999999</v>
      </c>
      <c r="I49" s="62">
        <v>0.14744599999999999</v>
      </c>
      <c r="J49" s="62">
        <v>0.15514800000000001</v>
      </c>
      <c r="K49" s="62">
        <v>0.16309000000000001</v>
      </c>
      <c r="L49" s="62">
        <v>0.17113300000000001</v>
      </c>
      <c r="M49" s="62">
        <v>0.179503</v>
      </c>
      <c r="N49" s="62">
        <v>0.18815100000000001</v>
      </c>
      <c r="O49" s="62">
        <v>0.19745199999999999</v>
      </c>
      <c r="P49" s="62">
        <v>0.20738100000000001</v>
      </c>
      <c r="Q49" s="62">
        <v>0.21725800000000001</v>
      </c>
      <c r="R49" s="62">
        <v>0.227242</v>
      </c>
      <c r="S49" s="62">
        <v>0.23796500000000001</v>
      </c>
      <c r="T49" s="62">
        <v>0.2487</v>
      </c>
      <c r="U49" s="62">
        <v>0.25990799999999997</v>
      </c>
      <c r="V49" s="62">
        <v>0.27201700000000001</v>
      </c>
      <c r="W49" s="62">
        <v>0.28448499999999999</v>
      </c>
      <c r="X49" s="62">
        <v>0.29792400000000002</v>
      </c>
      <c r="Y49" s="62">
        <v>0.31203399999999998</v>
      </c>
      <c r="Z49" s="62">
        <v>0.326403</v>
      </c>
      <c r="AA49" s="62">
        <v>0.34159400000000001</v>
      </c>
      <c r="AB49" s="62">
        <v>0.35733300000000001</v>
      </c>
      <c r="AC49" s="62">
        <v>0.37381300000000001</v>
      </c>
      <c r="AD49" s="62">
        <v>0.39113999999999999</v>
      </c>
      <c r="AE49" s="62">
        <v>0.40933199999999997</v>
      </c>
      <c r="AF49" s="62">
        <v>0.42791299999999999</v>
      </c>
      <c r="AG49" s="78">
        <v>5.2596999999999998E-2</v>
      </c>
    </row>
    <row r="50" spans="1:33" s="71" customFormat="1" ht="15" customHeight="1" x14ac:dyDescent="0.2">
      <c r="A50" s="70" t="s">
        <v>484</v>
      </c>
      <c r="B50" s="73" t="s">
        <v>485</v>
      </c>
      <c r="C50" s="74">
        <v>5.0852079999999997</v>
      </c>
      <c r="D50" s="74">
        <v>4.9886799999999996</v>
      </c>
      <c r="E50" s="74">
        <v>5.1019800000000002</v>
      </c>
      <c r="F50" s="74">
        <v>5.1361999999999997</v>
      </c>
      <c r="G50" s="74">
        <v>5.1680349999999997</v>
      </c>
      <c r="H50" s="74">
        <v>5.1907569999999996</v>
      </c>
      <c r="I50" s="74">
        <v>5.2071839999999998</v>
      </c>
      <c r="J50" s="74">
        <v>5.2282460000000004</v>
      </c>
      <c r="K50" s="74">
        <v>5.2497379999999998</v>
      </c>
      <c r="L50" s="74">
        <v>5.2705929999999999</v>
      </c>
      <c r="M50" s="74">
        <v>5.2920429999999996</v>
      </c>
      <c r="N50" s="74">
        <v>5.3172280000000001</v>
      </c>
      <c r="O50" s="74">
        <v>5.3442309999999997</v>
      </c>
      <c r="P50" s="74">
        <v>5.3710820000000004</v>
      </c>
      <c r="Q50" s="74">
        <v>5.4066929999999997</v>
      </c>
      <c r="R50" s="74">
        <v>5.4488219999999998</v>
      </c>
      <c r="S50" s="74">
        <v>5.4945240000000002</v>
      </c>
      <c r="T50" s="74">
        <v>5.5405170000000004</v>
      </c>
      <c r="U50" s="74">
        <v>5.5872039999999998</v>
      </c>
      <c r="V50" s="74">
        <v>5.6279659999999998</v>
      </c>
      <c r="W50" s="74">
        <v>5.6688510000000001</v>
      </c>
      <c r="X50" s="74">
        <v>5.7107580000000002</v>
      </c>
      <c r="Y50" s="74">
        <v>5.755922</v>
      </c>
      <c r="Z50" s="74">
        <v>5.8037739999999998</v>
      </c>
      <c r="AA50" s="74">
        <v>5.8512089999999999</v>
      </c>
      <c r="AB50" s="74">
        <v>5.9039840000000003</v>
      </c>
      <c r="AC50" s="74">
        <v>5.9561339999999996</v>
      </c>
      <c r="AD50" s="74">
        <v>6.0095029999999996</v>
      </c>
      <c r="AE50" s="74">
        <v>6.0642149999999999</v>
      </c>
      <c r="AF50" s="74">
        <v>6.125299</v>
      </c>
      <c r="AG50" s="75">
        <v>6.4380000000000001E-3</v>
      </c>
    </row>
    <row r="51" spans="1:33" s="71" customFormat="1"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s="71" customFormat="1" ht="15" customHeight="1" x14ac:dyDescent="0.25">
      <c r="B52" s="73" t="s">
        <v>18</v>
      </c>
      <c r="C52"/>
      <c r="D52"/>
      <c r="E52"/>
      <c r="F52"/>
      <c r="G52"/>
      <c r="H52"/>
      <c r="I52"/>
      <c r="J52"/>
      <c r="K52"/>
      <c r="L52"/>
      <c r="M52"/>
      <c r="N52"/>
      <c r="O52"/>
      <c r="P52"/>
      <c r="Q52"/>
      <c r="R52"/>
      <c r="S52"/>
      <c r="T52"/>
      <c r="U52"/>
      <c r="V52"/>
      <c r="W52"/>
      <c r="X52"/>
      <c r="Y52"/>
      <c r="Z52"/>
      <c r="AA52"/>
      <c r="AB52"/>
      <c r="AC52"/>
      <c r="AD52"/>
      <c r="AE52"/>
      <c r="AF52"/>
      <c r="AG52"/>
    </row>
    <row r="53" spans="1:33" s="71" customFormat="1" ht="15" customHeight="1" x14ac:dyDescent="0.25">
      <c r="A53" s="70" t="s">
        <v>318</v>
      </c>
      <c r="B53" s="76" t="s">
        <v>52</v>
      </c>
      <c r="C53" s="62">
        <v>3.5826090000000002</v>
      </c>
      <c r="D53" s="62">
        <v>3.6539090000000001</v>
      </c>
      <c r="E53" s="62">
        <v>3.5638010000000002</v>
      </c>
      <c r="F53" s="62">
        <v>3.5655670000000002</v>
      </c>
      <c r="G53" s="62">
        <v>3.5666760000000002</v>
      </c>
      <c r="H53" s="62">
        <v>3.5590609999999998</v>
      </c>
      <c r="I53" s="62">
        <v>3.54636</v>
      </c>
      <c r="J53" s="62">
        <v>3.5272049999999999</v>
      </c>
      <c r="K53" s="62">
        <v>3.5034510000000001</v>
      </c>
      <c r="L53" s="62">
        <v>3.4796740000000002</v>
      </c>
      <c r="M53" s="62">
        <v>3.457192</v>
      </c>
      <c r="N53" s="62">
        <v>3.4345560000000002</v>
      </c>
      <c r="O53" s="62">
        <v>3.41188</v>
      </c>
      <c r="P53" s="62">
        <v>3.391613</v>
      </c>
      <c r="Q53" s="62">
        <v>3.3750499999999999</v>
      </c>
      <c r="R53" s="62">
        <v>3.3605010000000002</v>
      </c>
      <c r="S53" s="62">
        <v>3.3456640000000002</v>
      </c>
      <c r="T53" s="62">
        <v>3.3309380000000002</v>
      </c>
      <c r="U53" s="62">
        <v>3.3162180000000001</v>
      </c>
      <c r="V53" s="62">
        <v>3.302915</v>
      </c>
      <c r="W53" s="62">
        <v>3.288789</v>
      </c>
      <c r="X53" s="62">
        <v>3.275674</v>
      </c>
      <c r="Y53" s="62">
        <v>3.2639529999999999</v>
      </c>
      <c r="Z53" s="62">
        <v>3.25278</v>
      </c>
      <c r="AA53" s="62">
        <v>3.2411940000000001</v>
      </c>
      <c r="AB53" s="62">
        <v>3.228952</v>
      </c>
      <c r="AC53" s="62">
        <v>3.2157650000000002</v>
      </c>
      <c r="AD53" s="62">
        <v>3.201775</v>
      </c>
      <c r="AE53" s="62">
        <v>3.1866300000000001</v>
      </c>
      <c r="AF53" s="62">
        <v>3.1708769999999999</v>
      </c>
      <c r="AG53" s="78">
        <v>-4.2009999999999999E-3</v>
      </c>
    </row>
    <row r="54" spans="1:33" s="71" customFormat="1" ht="15" customHeight="1" x14ac:dyDescent="0.25">
      <c r="A54" s="70" t="s">
        <v>319</v>
      </c>
      <c r="B54" s="76" t="s">
        <v>53</v>
      </c>
      <c r="C54" s="62">
        <v>5.6049000000000002E-2</v>
      </c>
      <c r="D54" s="62">
        <v>5.2447000000000001E-2</v>
      </c>
      <c r="E54" s="62">
        <v>5.9926E-2</v>
      </c>
      <c r="F54" s="62">
        <v>6.0000999999999999E-2</v>
      </c>
      <c r="G54" s="62">
        <v>6.0075999999999997E-2</v>
      </c>
      <c r="H54" s="62">
        <v>6.0092E-2</v>
      </c>
      <c r="I54" s="62">
        <v>6.0003000000000001E-2</v>
      </c>
      <c r="J54" s="62">
        <v>5.9853999999999997E-2</v>
      </c>
      <c r="K54" s="62">
        <v>5.9641E-2</v>
      </c>
      <c r="L54" s="62">
        <v>5.9434000000000001E-2</v>
      </c>
      <c r="M54" s="62">
        <v>5.9221999999999997E-2</v>
      </c>
      <c r="N54" s="62">
        <v>5.8951000000000003E-2</v>
      </c>
      <c r="O54" s="62">
        <v>5.8714000000000002E-2</v>
      </c>
      <c r="P54" s="62">
        <v>5.8524E-2</v>
      </c>
      <c r="Q54" s="62">
        <v>5.8457000000000002E-2</v>
      </c>
      <c r="R54" s="62">
        <v>5.8520000000000003E-2</v>
      </c>
      <c r="S54" s="62">
        <v>5.8701999999999997E-2</v>
      </c>
      <c r="T54" s="62">
        <v>5.8900000000000001E-2</v>
      </c>
      <c r="U54" s="62">
        <v>5.9114E-2</v>
      </c>
      <c r="V54" s="62">
        <v>5.9310000000000002E-2</v>
      </c>
      <c r="W54" s="62">
        <v>5.9503E-2</v>
      </c>
      <c r="X54" s="62">
        <v>5.9704E-2</v>
      </c>
      <c r="Y54" s="62">
        <v>5.9915000000000003E-2</v>
      </c>
      <c r="Z54" s="62">
        <v>6.0152999999999998E-2</v>
      </c>
      <c r="AA54" s="62">
        <v>6.0398E-2</v>
      </c>
      <c r="AB54" s="62">
        <v>6.0630999999999997E-2</v>
      </c>
      <c r="AC54" s="62">
        <v>6.0880999999999998E-2</v>
      </c>
      <c r="AD54" s="62">
        <v>6.1128000000000002E-2</v>
      </c>
      <c r="AE54" s="62">
        <v>6.1364000000000002E-2</v>
      </c>
      <c r="AF54" s="62">
        <v>6.1579000000000002E-2</v>
      </c>
      <c r="AG54" s="78">
        <v>3.2499999999999999E-3</v>
      </c>
    </row>
    <row r="55" spans="1:33" s="71" customFormat="1" ht="15" customHeight="1" x14ac:dyDescent="0.25">
      <c r="A55" s="70" t="s">
        <v>320</v>
      </c>
      <c r="B55" s="76" t="s">
        <v>54</v>
      </c>
      <c r="C55" s="62">
        <v>0.99475999999999998</v>
      </c>
      <c r="D55" s="62">
        <v>0.99115799999999998</v>
      </c>
      <c r="E55" s="62">
        <v>0.99432100000000001</v>
      </c>
      <c r="F55" s="62">
        <v>1.0041020000000001</v>
      </c>
      <c r="G55" s="62">
        <v>1.0158389999999999</v>
      </c>
      <c r="H55" s="62">
        <v>1.0271490000000001</v>
      </c>
      <c r="I55" s="62">
        <v>1.0381050000000001</v>
      </c>
      <c r="J55" s="62">
        <v>1.04741</v>
      </c>
      <c r="K55" s="62">
        <v>1.055631</v>
      </c>
      <c r="L55" s="62">
        <v>1.0640499999999999</v>
      </c>
      <c r="M55" s="62">
        <v>1.071957</v>
      </c>
      <c r="N55" s="62">
        <v>1.077596</v>
      </c>
      <c r="O55" s="62">
        <v>1.0831040000000001</v>
      </c>
      <c r="P55" s="62">
        <v>1.089137</v>
      </c>
      <c r="Q55" s="62">
        <v>1.09581</v>
      </c>
      <c r="R55" s="62">
        <v>1.1024860000000001</v>
      </c>
      <c r="S55" s="62">
        <v>1.1084039999999999</v>
      </c>
      <c r="T55" s="62">
        <v>1.1135349999999999</v>
      </c>
      <c r="U55" s="62">
        <v>1.1181639999999999</v>
      </c>
      <c r="V55" s="62">
        <v>1.12266</v>
      </c>
      <c r="W55" s="62">
        <v>1.1265609999999999</v>
      </c>
      <c r="X55" s="62">
        <v>1.1306830000000001</v>
      </c>
      <c r="Y55" s="62">
        <v>1.135351</v>
      </c>
      <c r="Z55" s="62">
        <v>1.1403350000000001</v>
      </c>
      <c r="AA55" s="62">
        <v>1.1456189999999999</v>
      </c>
      <c r="AB55" s="62">
        <v>1.1508910000000001</v>
      </c>
      <c r="AC55" s="62">
        <v>1.156156</v>
      </c>
      <c r="AD55" s="62">
        <v>1.1613439999999999</v>
      </c>
      <c r="AE55" s="62">
        <v>1.1662790000000001</v>
      </c>
      <c r="AF55" s="62">
        <v>1.1710229999999999</v>
      </c>
      <c r="AG55" s="78">
        <v>5.6410000000000002E-3</v>
      </c>
    </row>
    <row r="56" spans="1:33" s="71" customFormat="1" ht="15" customHeight="1" x14ac:dyDescent="0.25">
      <c r="A56" s="70" t="s">
        <v>321</v>
      </c>
      <c r="B56" s="76" t="s">
        <v>14</v>
      </c>
      <c r="C56" s="62">
        <v>0.103405</v>
      </c>
      <c r="D56" s="62">
        <v>0.103508</v>
      </c>
      <c r="E56" s="62">
        <v>0.103562</v>
      </c>
      <c r="F56" s="62">
        <v>0.103635</v>
      </c>
      <c r="G56" s="62">
        <v>0.103716</v>
      </c>
      <c r="H56" s="62">
        <v>0.10377400000000001</v>
      </c>
      <c r="I56" s="62">
        <v>0.103822</v>
      </c>
      <c r="J56" s="62">
        <v>0.103907</v>
      </c>
      <c r="K56" s="62">
        <v>0.104072</v>
      </c>
      <c r="L56" s="62">
        <v>0.10431</v>
      </c>
      <c r="M56" s="62">
        <v>0.104629</v>
      </c>
      <c r="N56" s="62">
        <v>0.105071</v>
      </c>
      <c r="O56" s="62">
        <v>0.10562000000000001</v>
      </c>
      <c r="P56" s="62">
        <v>0.106207</v>
      </c>
      <c r="Q56" s="62">
        <v>0.10684399999999999</v>
      </c>
      <c r="R56" s="62">
        <v>0.107526</v>
      </c>
      <c r="S56" s="62">
        <v>0.108255</v>
      </c>
      <c r="T56" s="62">
        <v>0.109012</v>
      </c>
      <c r="U56" s="62">
        <v>0.109796</v>
      </c>
      <c r="V56" s="62">
        <v>0.11061</v>
      </c>
      <c r="W56" s="62">
        <v>0.111447</v>
      </c>
      <c r="X56" s="62">
        <v>0.112306</v>
      </c>
      <c r="Y56" s="62">
        <v>0.11318599999999999</v>
      </c>
      <c r="Z56" s="62">
        <v>0.11408799999999999</v>
      </c>
      <c r="AA56" s="62">
        <v>0.115007</v>
      </c>
      <c r="AB56" s="62">
        <v>0.115935</v>
      </c>
      <c r="AC56" s="62">
        <v>0.116865</v>
      </c>
      <c r="AD56" s="62">
        <v>0.117784</v>
      </c>
      <c r="AE56" s="62">
        <v>0.118685</v>
      </c>
      <c r="AF56" s="62">
        <v>0.119559</v>
      </c>
      <c r="AG56" s="78">
        <v>5.0179999999999999E-3</v>
      </c>
    </row>
    <row r="57" spans="1:33" s="71" customFormat="1" ht="15" customHeight="1" x14ac:dyDescent="0.25">
      <c r="A57" s="70" t="s">
        <v>322</v>
      </c>
      <c r="B57" s="76" t="s">
        <v>55</v>
      </c>
      <c r="C57" s="62">
        <v>3.9669999999999997E-2</v>
      </c>
      <c r="D57" s="62">
        <v>3.9942999999999999E-2</v>
      </c>
      <c r="E57" s="62">
        <v>4.0480000000000002E-2</v>
      </c>
      <c r="F57" s="62">
        <v>4.1263000000000001E-2</v>
      </c>
      <c r="G57" s="62">
        <v>4.2118000000000003E-2</v>
      </c>
      <c r="H57" s="62">
        <v>4.2955E-2</v>
      </c>
      <c r="I57" s="62">
        <v>4.3791999999999998E-2</v>
      </c>
      <c r="J57" s="62">
        <v>4.4510000000000001E-2</v>
      </c>
      <c r="K57" s="62">
        <v>4.5144999999999998E-2</v>
      </c>
      <c r="L57" s="62">
        <v>4.5762999999999998E-2</v>
      </c>
      <c r="M57" s="62">
        <v>4.6392999999999997E-2</v>
      </c>
      <c r="N57" s="62">
        <v>4.6927000000000003E-2</v>
      </c>
      <c r="O57" s="62">
        <v>4.7469999999999998E-2</v>
      </c>
      <c r="P57" s="62">
        <v>4.8056000000000001E-2</v>
      </c>
      <c r="Q57" s="62">
        <v>4.8680000000000001E-2</v>
      </c>
      <c r="R57" s="62">
        <v>4.9311000000000001E-2</v>
      </c>
      <c r="S57" s="62">
        <v>4.9953999999999998E-2</v>
      </c>
      <c r="T57" s="62">
        <v>5.0604999999999997E-2</v>
      </c>
      <c r="U57" s="62">
        <v>5.1264999999999998E-2</v>
      </c>
      <c r="V57" s="62">
        <v>5.1942000000000002E-2</v>
      </c>
      <c r="W57" s="62">
        <v>5.2610999999999998E-2</v>
      </c>
      <c r="X57" s="62">
        <v>5.33E-2</v>
      </c>
      <c r="Y57" s="62">
        <v>5.4015000000000001E-2</v>
      </c>
      <c r="Z57" s="62">
        <v>5.4737000000000001E-2</v>
      </c>
      <c r="AA57" s="62">
        <v>5.5459000000000001E-2</v>
      </c>
      <c r="AB57" s="62">
        <v>5.6162999999999998E-2</v>
      </c>
      <c r="AC57" s="62">
        <v>5.6853000000000001E-2</v>
      </c>
      <c r="AD57" s="62">
        <v>5.7528000000000003E-2</v>
      </c>
      <c r="AE57" s="62">
        <v>5.8180999999999997E-2</v>
      </c>
      <c r="AF57" s="62">
        <v>5.8823E-2</v>
      </c>
      <c r="AG57" s="78">
        <v>1.3676000000000001E-2</v>
      </c>
    </row>
    <row r="58" spans="1:33" s="71" customFormat="1" ht="15" customHeight="1" x14ac:dyDescent="0.25">
      <c r="A58" s="70" t="s">
        <v>323</v>
      </c>
      <c r="B58" s="76" t="s">
        <v>23</v>
      </c>
      <c r="C58" s="62">
        <v>0.230883</v>
      </c>
      <c r="D58" s="62">
        <v>0.22923199999999999</v>
      </c>
      <c r="E58" s="62">
        <v>0.22867999999999999</v>
      </c>
      <c r="F58" s="62">
        <v>0.229301</v>
      </c>
      <c r="G58" s="62">
        <v>0.23025699999999999</v>
      </c>
      <c r="H58" s="62">
        <v>0.231045</v>
      </c>
      <c r="I58" s="62">
        <v>0.23161599999999999</v>
      </c>
      <c r="J58" s="62">
        <v>0.231519</v>
      </c>
      <c r="K58" s="62">
        <v>0.230958</v>
      </c>
      <c r="L58" s="62">
        <v>0.230297</v>
      </c>
      <c r="M58" s="62">
        <v>0.22970599999999999</v>
      </c>
      <c r="N58" s="62">
        <v>0.228467</v>
      </c>
      <c r="O58" s="62">
        <v>0.22737399999999999</v>
      </c>
      <c r="P58" s="62">
        <v>0.226629</v>
      </c>
      <c r="Q58" s="62">
        <v>0.226192</v>
      </c>
      <c r="R58" s="62">
        <v>0.22590399999999999</v>
      </c>
      <c r="S58" s="62">
        <v>0.22559399999999999</v>
      </c>
      <c r="T58" s="62">
        <v>0.22525100000000001</v>
      </c>
      <c r="U58" s="62">
        <v>0.22487799999999999</v>
      </c>
      <c r="V58" s="62">
        <v>0.22451499999999999</v>
      </c>
      <c r="W58" s="62">
        <v>0.22409000000000001</v>
      </c>
      <c r="X58" s="62">
        <v>0.223721</v>
      </c>
      <c r="Y58" s="62">
        <v>0.22345699999999999</v>
      </c>
      <c r="Z58" s="62">
        <v>0.22323799999999999</v>
      </c>
      <c r="AA58" s="62">
        <v>0.22303999999999999</v>
      </c>
      <c r="AB58" s="62">
        <v>0.22281200000000001</v>
      </c>
      <c r="AC58" s="62">
        <v>0.222557</v>
      </c>
      <c r="AD58" s="62">
        <v>0.22228400000000001</v>
      </c>
      <c r="AE58" s="62">
        <v>0.221969</v>
      </c>
      <c r="AF58" s="62">
        <v>0.22164500000000001</v>
      </c>
      <c r="AG58" s="78">
        <v>-1.407E-3</v>
      </c>
    </row>
    <row r="59" spans="1:33" s="71" customFormat="1" ht="15" customHeight="1" x14ac:dyDescent="0.2">
      <c r="A59" s="70" t="s">
        <v>324</v>
      </c>
      <c r="B59" s="73" t="s">
        <v>17</v>
      </c>
      <c r="C59" s="74">
        <v>5.0073759999999998</v>
      </c>
      <c r="D59" s="74">
        <v>5.0701960000000001</v>
      </c>
      <c r="E59" s="74">
        <v>4.9907700000000004</v>
      </c>
      <c r="F59" s="74">
        <v>5.0038710000000002</v>
      </c>
      <c r="G59" s="74">
        <v>5.0186830000000002</v>
      </c>
      <c r="H59" s="74">
        <v>5.0240770000000001</v>
      </c>
      <c r="I59" s="74">
        <v>5.0236980000000004</v>
      </c>
      <c r="J59" s="74">
        <v>5.014405</v>
      </c>
      <c r="K59" s="74">
        <v>4.9988989999999998</v>
      </c>
      <c r="L59" s="74">
        <v>4.9835289999999999</v>
      </c>
      <c r="M59" s="74">
        <v>4.9690989999999999</v>
      </c>
      <c r="N59" s="74">
        <v>4.951568</v>
      </c>
      <c r="O59" s="74">
        <v>4.9341609999999996</v>
      </c>
      <c r="P59" s="74">
        <v>4.9201649999999999</v>
      </c>
      <c r="Q59" s="74">
        <v>4.911035</v>
      </c>
      <c r="R59" s="74">
        <v>4.9042500000000002</v>
      </c>
      <c r="S59" s="74">
        <v>4.8965740000000002</v>
      </c>
      <c r="T59" s="74">
        <v>4.8882409999999998</v>
      </c>
      <c r="U59" s="74">
        <v>4.879435</v>
      </c>
      <c r="V59" s="74">
        <v>4.8719530000000004</v>
      </c>
      <c r="W59" s="74">
        <v>4.8630019999999998</v>
      </c>
      <c r="X59" s="74">
        <v>4.8553889999999997</v>
      </c>
      <c r="Y59" s="74">
        <v>4.8498780000000004</v>
      </c>
      <c r="Z59" s="74">
        <v>4.845332</v>
      </c>
      <c r="AA59" s="74">
        <v>4.8407159999999996</v>
      </c>
      <c r="AB59" s="74">
        <v>4.8353849999999996</v>
      </c>
      <c r="AC59" s="74">
        <v>4.8290759999999997</v>
      </c>
      <c r="AD59" s="74">
        <v>4.8218430000000003</v>
      </c>
      <c r="AE59" s="74">
        <v>4.8131089999999999</v>
      </c>
      <c r="AF59" s="74">
        <v>4.8035059999999996</v>
      </c>
      <c r="AG59" s="75">
        <v>-1.4319999999999999E-3</v>
      </c>
    </row>
    <row r="60" spans="1:33" s="71" customFormat="1" ht="15" customHeight="1" x14ac:dyDescent="0.25">
      <c r="B60"/>
      <c r="C60"/>
      <c r="D60"/>
      <c r="E60"/>
      <c r="F60"/>
      <c r="G60"/>
      <c r="H60"/>
      <c r="I60"/>
      <c r="J60"/>
      <c r="K60"/>
      <c r="L60"/>
      <c r="M60"/>
      <c r="N60"/>
      <c r="O60"/>
      <c r="P60"/>
      <c r="Q60"/>
      <c r="R60"/>
      <c r="S60"/>
      <c r="T60"/>
      <c r="U60"/>
      <c r="V60"/>
      <c r="W60"/>
      <c r="X60"/>
      <c r="Y60"/>
      <c r="Z60"/>
      <c r="AA60"/>
      <c r="AB60"/>
      <c r="AC60"/>
      <c r="AD60"/>
      <c r="AE60"/>
      <c r="AF60"/>
      <c r="AG60"/>
    </row>
    <row r="61" spans="1:33" s="71" customFormat="1" ht="15" customHeight="1" x14ac:dyDescent="0.25">
      <c r="B61" s="73" t="s">
        <v>486</v>
      </c>
      <c r="C61"/>
      <c r="D61"/>
      <c r="E61"/>
      <c r="F61"/>
      <c r="G61"/>
      <c r="H61"/>
      <c r="I61"/>
      <c r="J61"/>
      <c r="K61"/>
      <c r="L61"/>
      <c r="M61"/>
      <c r="N61"/>
      <c r="O61"/>
      <c r="P61"/>
      <c r="Q61"/>
      <c r="R61"/>
      <c r="S61"/>
      <c r="T61"/>
      <c r="U61"/>
      <c r="V61"/>
      <c r="W61"/>
      <c r="X61"/>
      <c r="Y61"/>
      <c r="Z61"/>
      <c r="AA61"/>
      <c r="AB61"/>
      <c r="AC61"/>
      <c r="AD61"/>
      <c r="AE61"/>
      <c r="AF61"/>
      <c r="AG61"/>
    </row>
    <row r="62" spans="1:33" s="71" customFormat="1" ht="15" customHeight="1" x14ac:dyDescent="0.25">
      <c r="A62" s="70" t="s">
        <v>325</v>
      </c>
      <c r="B62" s="76" t="s">
        <v>52</v>
      </c>
      <c r="C62" s="62">
        <v>0.36505799999999999</v>
      </c>
      <c r="D62" s="62">
        <v>0.38913999999999999</v>
      </c>
      <c r="E62" s="62">
        <v>0.36434</v>
      </c>
      <c r="F62" s="62">
        <v>0.35612899999999997</v>
      </c>
      <c r="G62" s="62">
        <v>0.34764899999999999</v>
      </c>
      <c r="H62" s="62">
        <v>0.33928900000000001</v>
      </c>
      <c r="I62" s="62">
        <v>0.33138200000000001</v>
      </c>
      <c r="J62" s="62">
        <v>0.32439499999999999</v>
      </c>
      <c r="K62" s="62">
        <v>0.31809999999999999</v>
      </c>
      <c r="L62" s="62">
        <v>0.31240000000000001</v>
      </c>
      <c r="M62" s="62">
        <v>0.30679000000000001</v>
      </c>
      <c r="N62" s="62">
        <v>0.30127700000000002</v>
      </c>
      <c r="O62" s="62">
        <v>0.29595700000000003</v>
      </c>
      <c r="P62" s="62">
        <v>0.29095599999999999</v>
      </c>
      <c r="Q62" s="62">
        <v>0.28611900000000001</v>
      </c>
      <c r="R62" s="62">
        <v>0.28138099999999999</v>
      </c>
      <c r="S62" s="62">
        <v>0.27668199999999998</v>
      </c>
      <c r="T62" s="62">
        <v>0.27211200000000002</v>
      </c>
      <c r="U62" s="62">
        <v>0.26768599999999998</v>
      </c>
      <c r="V62" s="62">
        <v>0.26330999999999999</v>
      </c>
      <c r="W62" s="62">
        <v>0.25894499999999998</v>
      </c>
      <c r="X62" s="62">
        <v>0.25467800000000002</v>
      </c>
      <c r="Y62" s="62">
        <v>0.25026599999999999</v>
      </c>
      <c r="Z62" s="62">
        <v>0.24578</v>
      </c>
      <c r="AA62" s="62">
        <v>0.24150099999999999</v>
      </c>
      <c r="AB62" s="62">
        <v>0.23723900000000001</v>
      </c>
      <c r="AC62" s="62">
        <v>0.23309299999999999</v>
      </c>
      <c r="AD62" s="62">
        <v>0.22903899999999999</v>
      </c>
      <c r="AE62" s="62">
        <v>0.22495699999999999</v>
      </c>
      <c r="AF62" s="62">
        <v>0.22097700000000001</v>
      </c>
      <c r="AG62" s="78">
        <v>-1.7160999999999999E-2</v>
      </c>
    </row>
    <row r="63" spans="1:33" s="71" customFormat="1" ht="15" customHeight="1" x14ac:dyDescent="0.25">
      <c r="A63" s="70" t="s">
        <v>326</v>
      </c>
      <c r="B63" s="76" t="s">
        <v>54</v>
      </c>
      <c r="C63" s="62">
        <v>4.6672999999999999E-2</v>
      </c>
      <c r="D63" s="62">
        <v>4.4477000000000003E-2</v>
      </c>
      <c r="E63" s="62">
        <v>4.2646999999999997E-2</v>
      </c>
      <c r="F63" s="62">
        <v>4.0967000000000003E-2</v>
      </c>
      <c r="G63" s="62">
        <v>3.9448999999999998E-2</v>
      </c>
      <c r="H63" s="62">
        <v>3.8122999999999997E-2</v>
      </c>
      <c r="I63" s="62">
        <v>3.7006999999999998E-2</v>
      </c>
      <c r="J63" s="62">
        <v>3.6151999999999997E-2</v>
      </c>
      <c r="K63" s="62">
        <v>3.5534999999999997E-2</v>
      </c>
      <c r="L63" s="62">
        <v>3.5140999999999999E-2</v>
      </c>
      <c r="M63" s="62">
        <v>3.4687000000000003E-2</v>
      </c>
      <c r="N63" s="62">
        <v>3.4202999999999997E-2</v>
      </c>
      <c r="O63" s="62">
        <v>3.3702000000000003E-2</v>
      </c>
      <c r="P63" s="62">
        <v>3.3202000000000002E-2</v>
      </c>
      <c r="Q63" s="62">
        <v>3.2689999999999997E-2</v>
      </c>
      <c r="R63" s="62">
        <v>3.2163999999999998E-2</v>
      </c>
      <c r="S63" s="62">
        <v>3.1626000000000001E-2</v>
      </c>
      <c r="T63" s="62">
        <v>3.1085000000000002E-2</v>
      </c>
      <c r="U63" s="62">
        <v>3.0557000000000001E-2</v>
      </c>
      <c r="V63" s="62">
        <v>3.0027000000000002E-2</v>
      </c>
      <c r="W63" s="62">
        <v>2.9505E-2</v>
      </c>
      <c r="X63" s="62">
        <v>2.9010999999999999E-2</v>
      </c>
      <c r="Y63" s="62">
        <v>2.8523E-2</v>
      </c>
      <c r="Z63" s="62">
        <v>2.8049000000000001E-2</v>
      </c>
      <c r="AA63" s="62">
        <v>2.7616999999999999E-2</v>
      </c>
      <c r="AB63" s="62">
        <v>2.7202E-2</v>
      </c>
      <c r="AC63" s="62">
        <v>2.6817000000000001E-2</v>
      </c>
      <c r="AD63" s="62">
        <v>2.6457000000000001E-2</v>
      </c>
      <c r="AE63" s="62">
        <v>2.6103999999999999E-2</v>
      </c>
      <c r="AF63" s="62">
        <v>2.5767000000000002E-2</v>
      </c>
      <c r="AG63" s="78">
        <v>-2.0275999999999999E-2</v>
      </c>
    </row>
    <row r="64" spans="1:33" s="71" customFormat="1" ht="15" customHeight="1" x14ac:dyDescent="0.25">
      <c r="A64" s="70" t="s">
        <v>327</v>
      </c>
      <c r="B64" s="76" t="s">
        <v>274</v>
      </c>
      <c r="C64" s="62">
        <v>7.8150000000000008E-3</v>
      </c>
      <c r="D64" s="62">
        <v>7.7609999999999997E-3</v>
      </c>
      <c r="E64" s="62">
        <v>7.7320000000000002E-3</v>
      </c>
      <c r="F64" s="62">
        <v>7.6930000000000002E-3</v>
      </c>
      <c r="G64" s="62">
        <v>7.6449999999999999E-3</v>
      </c>
      <c r="H64" s="62">
        <v>7.5960000000000003E-3</v>
      </c>
      <c r="I64" s="62">
        <v>7.5510000000000004E-3</v>
      </c>
      <c r="J64" s="62">
        <v>7.5180000000000004E-3</v>
      </c>
      <c r="K64" s="62">
        <v>7.4939999999999998E-3</v>
      </c>
      <c r="L64" s="62">
        <v>7.4770000000000001E-3</v>
      </c>
      <c r="M64" s="62">
        <v>7.4580000000000002E-3</v>
      </c>
      <c r="N64" s="62">
        <v>7.437E-3</v>
      </c>
      <c r="O64" s="62">
        <v>7.417E-3</v>
      </c>
      <c r="P64" s="62">
        <v>7.4000000000000003E-3</v>
      </c>
      <c r="Q64" s="62">
        <v>7.3850000000000001E-3</v>
      </c>
      <c r="R64" s="62">
        <v>7.3699999999999998E-3</v>
      </c>
      <c r="S64" s="62">
        <v>7.352E-3</v>
      </c>
      <c r="T64" s="62">
        <v>7.3330000000000001E-3</v>
      </c>
      <c r="U64" s="62">
        <v>7.3159999999999996E-3</v>
      </c>
      <c r="V64" s="62">
        <v>7.2960000000000004E-3</v>
      </c>
      <c r="W64" s="62">
        <v>7.2750000000000002E-3</v>
      </c>
      <c r="X64" s="62">
        <v>7.2560000000000003E-3</v>
      </c>
      <c r="Y64" s="62">
        <v>7.2350000000000001E-3</v>
      </c>
      <c r="Z64" s="62">
        <v>7.2110000000000004E-3</v>
      </c>
      <c r="AA64" s="62">
        <v>7.1929999999999997E-3</v>
      </c>
      <c r="AB64" s="62">
        <v>7.1739999999999998E-3</v>
      </c>
      <c r="AC64" s="62">
        <v>7.1599999999999997E-3</v>
      </c>
      <c r="AD64" s="62">
        <v>7.1479999999999998E-3</v>
      </c>
      <c r="AE64" s="62">
        <v>7.1349999999999998E-3</v>
      </c>
      <c r="AF64" s="62">
        <v>7.1240000000000001E-3</v>
      </c>
      <c r="AG64" s="78">
        <v>-3.186E-3</v>
      </c>
    </row>
    <row r="65" spans="1:33" s="71" customFormat="1" ht="15" customHeight="1" x14ac:dyDescent="0.2">
      <c r="A65" s="70" t="s">
        <v>328</v>
      </c>
      <c r="B65" s="73" t="s">
        <v>17</v>
      </c>
      <c r="C65" s="74">
        <v>0.41954599999999997</v>
      </c>
      <c r="D65" s="74">
        <v>0.44137799999999999</v>
      </c>
      <c r="E65" s="74">
        <v>0.414719</v>
      </c>
      <c r="F65" s="74">
        <v>0.40478900000000001</v>
      </c>
      <c r="G65" s="74">
        <v>0.39474300000000001</v>
      </c>
      <c r="H65" s="74">
        <v>0.38500800000000002</v>
      </c>
      <c r="I65" s="74">
        <v>0.37594100000000003</v>
      </c>
      <c r="J65" s="74">
        <v>0.368066</v>
      </c>
      <c r="K65" s="74">
        <v>0.36113000000000001</v>
      </c>
      <c r="L65" s="74">
        <v>0.355018</v>
      </c>
      <c r="M65" s="74">
        <v>0.348935</v>
      </c>
      <c r="N65" s="74">
        <v>0.34291700000000003</v>
      </c>
      <c r="O65" s="74">
        <v>0.33707500000000001</v>
      </c>
      <c r="P65" s="74">
        <v>0.33155800000000002</v>
      </c>
      <c r="Q65" s="74">
        <v>0.32619399999999998</v>
      </c>
      <c r="R65" s="74">
        <v>0.32091500000000001</v>
      </c>
      <c r="S65" s="74">
        <v>0.31565900000000002</v>
      </c>
      <c r="T65" s="74">
        <v>0.31052999999999997</v>
      </c>
      <c r="U65" s="74">
        <v>0.30555900000000003</v>
      </c>
      <c r="V65" s="74">
        <v>0.30063299999999998</v>
      </c>
      <c r="W65" s="74">
        <v>0.29572500000000002</v>
      </c>
      <c r="X65" s="74">
        <v>0.29094500000000001</v>
      </c>
      <c r="Y65" s="74">
        <v>0.286024</v>
      </c>
      <c r="Z65" s="74">
        <v>0.28104099999999999</v>
      </c>
      <c r="AA65" s="74">
        <v>0.27631099999999997</v>
      </c>
      <c r="AB65" s="74">
        <v>0.27161600000000002</v>
      </c>
      <c r="AC65" s="74">
        <v>0.26706999999999997</v>
      </c>
      <c r="AD65" s="74">
        <v>0.26264399999999999</v>
      </c>
      <c r="AE65" s="74">
        <v>0.25819500000000001</v>
      </c>
      <c r="AF65" s="74">
        <v>0.25387799999999999</v>
      </c>
      <c r="AG65" s="75">
        <v>-1.7172E-2</v>
      </c>
    </row>
    <row r="66" spans="1:33" s="71" customFormat="1" x14ac:dyDescent="0.25">
      <c r="B66"/>
      <c r="C66"/>
      <c r="D66"/>
      <c r="E66"/>
      <c r="F66"/>
      <c r="G66"/>
      <c r="H66"/>
      <c r="I66"/>
      <c r="J66"/>
      <c r="K66"/>
      <c r="L66"/>
      <c r="M66"/>
      <c r="N66"/>
      <c r="O66"/>
      <c r="P66"/>
      <c r="Q66"/>
      <c r="R66"/>
      <c r="S66"/>
      <c r="T66"/>
      <c r="U66"/>
      <c r="V66"/>
      <c r="W66"/>
      <c r="X66"/>
      <c r="Y66"/>
      <c r="Z66"/>
      <c r="AA66"/>
      <c r="AB66"/>
      <c r="AC66"/>
      <c r="AD66"/>
      <c r="AE66"/>
      <c r="AF66"/>
      <c r="AG66"/>
    </row>
    <row r="67" spans="1:33" s="71" customFormat="1" ht="15" customHeight="1" x14ac:dyDescent="0.25">
      <c r="B67" s="73" t="s">
        <v>59</v>
      </c>
      <c r="C67"/>
      <c r="D67"/>
      <c r="E67"/>
      <c r="F67"/>
      <c r="G67"/>
      <c r="H67"/>
      <c r="I67"/>
      <c r="J67"/>
      <c r="K67"/>
      <c r="L67"/>
      <c r="M67"/>
      <c r="N67"/>
      <c r="O67"/>
      <c r="P67"/>
      <c r="Q67"/>
      <c r="R67"/>
      <c r="S67"/>
      <c r="T67"/>
      <c r="U67"/>
      <c r="V67"/>
      <c r="W67"/>
      <c r="X67"/>
      <c r="Y67"/>
      <c r="Z67"/>
      <c r="AA67"/>
      <c r="AB67"/>
      <c r="AC67"/>
      <c r="AD67"/>
      <c r="AE67"/>
      <c r="AF67"/>
      <c r="AG67"/>
    </row>
    <row r="68" spans="1:33" s="71" customFormat="1" ht="15" customHeight="1" x14ac:dyDescent="0.25">
      <c r="A68" s="70" t="s">
        <v>329</v>
      </c>
      <c r="B68" s="76" t="s">
        <v>52</v>
      </c>
      <c r="C68" s="62">
        <v>0.325206</v>
      </c>
      <c r="D68" s="62">
        <v>0.33110499999999998</v>
      </c>
      <c r="E68" s="62">
        <v>0.31375199999999998</v>
      </c>
      <c r="F68" s="62">
        <v>0.31013400000000002</v>
      </c>
      <c r="G68" s="62">
        <v>0.30696699999999999</v>
      </c>
      <c r="H68" s="62">
        <v>0.30363299999999999</v>
      </c>
      <c r="I68" s="62">
        <v>0.30011900000000002</v>
      </c>
      <c r="J68" s="62">
        <v>0.296431</v>
      </c>
      <c r="K68" s="62">
        <v>0.29259499999999999</v>
      </c>
      <c r="L68" s="62">
        <v>0.288823</v>
      </c>
      <c r="M68" s="62">
        <v>0.28520200000000001</v>
      </c>
      <c r="N68" s="62">
        <v>0.281692</v>
      </c>
      <c r="O68" s="62">
        <v>0.27834399999999998</v>
      </c>
      <c r="P68" s="62">
        <v>0.27527699999999999</v>
      </c>
      <c r="Q68" s="62">
        <v>0.27251700000000001</v>
      </c>
      <c r="R68" s="62">
        <v>0.26999099999999998</v>
      </c>
      <c r="S68" s="62">
        <v>0.267538</v>
      </c>
      <c r="T68" s="62">
        <v>0.26513999999999999</v>
      </c>
      <c r="U68" s="62">
        <v>0.26279799999999998</v>
      </c>
      <c r="V68" s="62">
        <v>0.260515</v>
      </c>
      <c r="W68" s="62">
        <v>0.258239</v>
      </c>
      <c r="X68" s="62">
        <v>0.25594</v>
      </c>
      <c r="Y68" s="62">
        <v>0.253577</v>
      </c>
      <c r="Z68" s="62">
        <v>0.25120999999999999</v>
      </c>
      <c r="AA68" s="62">
        <v>0.24895100000000001</v>
      </c>
      <c r="AB68" s="62">
        <v>0.24688099999999999</v>
      </c>
      <c r="AC68" s="62">
        <v>0.24496899999999999</v>
      </c>
      <c r="AD68" s="62">
        <v>0.243116</v>
      </c>
      <c r="AE68" s="62">
        <v>0.241254</v>
      </c>
      <c r="AF68" s="62">
        <v>0.239429</v>
      </c>
      <c r="AG68" s="78">
        <v>-1.0503E-2</v>
      </c>
    </row>
    <row r="69" spans="1:33" s="71" customFormat="1" ht="15" customHeight="1" x14ac:dyDescent="0.25">
      <c r="A69" s="70" t="s">
        <v>330</v>
      </c>
      <c r="B69" s="76" t="s">
        <v>54</v>
      </c>
      <c r="C69" s="62">
        <v>6.3187999999999994E-2</v>
      </c>
      <c r="D69" s="62">
        <v>6.0481E-2</v>
      </c>
      <c r="E69" s="62">
        <v>5.8305000000000003E-2</v>
      </c>
      <c r="F69" s="62">
        <v>5.6653000000000002E-2</v>
      </c>
      <c r="G69" s="62">
        <v>5.5284E-2</v>
      </c>
      <c r="H69" s="62">
        <v>5.4059999999999997E-2</v>
      </c>
      <c r="I69" s="62">
        <v>5.2935000000000003E-2</v>
      </c>
      <c r="J69" s="62">
        <v>5.1905E-2</v>
      </c>
      <c r="K69" s="62">
        <v>5.0991000000000002E-2</v>
      </c>
      <c r="L69" s="62">
        <v>5.0228000000000002E-2</v>
      </c>
      <c r="M69" s="62">
        <v>4.9378999999999999E-2</v>
      </c>
      <c r="N69" s="62">
        <v>4.8453000000000003E-2</v>
      </c>
      <c r="O69" s="62">
        <v>4.7503999999999998E-2</v>
      </c>
      <c r="P69" s="62">
        <v>4.6557000000000001E-2</v>
      </c>
      <c r="Q69" s="62">
        <v>4.5630999999999998E-2</v>
      </c>
      <c r="R69" s="62">
        <v>4.4726000000000002E-2</v>
      </c>
      <c r="S69" s="62">
        <v>4.3829E-2</v>
      </c>
      <c r="T69" s="62">
        <v>4.2937999999999997E-2</v>
      </c>
      <c r="U69" s="62">
        <v>4.2074E-2</v>
      </c>
      <c r="V69" s="62">
        <v>4.1237999999999997E-2</v>
      </c>
      <c r="W69" s="62">
        <v>4.0431000000000002E-2</v>
      </c>
      <c r="X69" s="62">
        <v>3.9662000000000003E-2</v>
      </c>
      <c r="Y69" s="62">
        <v>3.8927999999999997E-2</v>
      </c>
      <c r="Z69" s="62">
        <v>3.8238000000000001E-2</v>
      </c>
      <c r="AA69" s="62">
        <v>3.7615000000000003E-2</v>
      </c>
      <c r="AB69" s="62">
        <v>3.7062999999999999E-2</v>
      </c>
      <c r="AC69" s="62">
        <v>3.6569999999999998E-2</v>
      </c>
      <c r="AD69" s="62">
        <v>3.6110000000000003E-2</v>
      </c>
      <c r="AE69" s="62">
        <v>3.5671000000000001E-2</v>
      </c>
      <c r="AF69" s="62">
        <v>3.5249999999999997E-2</v>
      </c>
      <c r="AG69" s="78">
        <v>-1.9924999999999998E-2</v>
      </c>
    </row>
    <row r="70" spans="1:33" s="71" customFormat="1" ht="15" customHeight="1" x14ac:dyDescent="0.25">
      <c r="A70" s="70" t="s">
        <v>331</v>
      </c>
      <c r="B70" s="76" t="s">
        <v>14</v>
      </c>
      <c r="C70" s="62">
        <v>1.6974E-2</v>
      </c>
      <c r="D70" s="62">
        <v>1.6801E-2</v>
      </c>
      <c r="E70" s="62">
        <v>1.6618000000000001E-2</v>
      </c>
      <c r="F70" s="62">
        <v>1.6431000000000001E-2</v>
      </c>
      <c r="G70" s="62">
        <v>1.6239E-2</v>
      </c>
      <c r="H70" s="62">
        <v>1.6036000000000002E-2</v>
      </c>
      <c r="I70" s="62">
        <v>1.5817999999999999E-2</v>
      </c>
      <c r="J70" s="62">
        <v>1.559E-2</v>
      </c>
      <c r="K70" s="62">
        <v>1.5353E-2</v>
      </c>
      <c r="L70" s="62">
        <v>1.5106E-2</v>
      </c>
      <c r="M70" s="62">
        <v>1.4852000000000001E-2</v>
      </c>
      <c r="N70" s="62">
        <v>1.4593E-2</v>
      </c>
      <c r="O70" s="62">
        <v>1.4376E-2</v>
      </c>
      <c r="P70" s="62">
        <v>1.4196E-2</v>
      </c>
      <c r="Q70" s="62">
        <v>1.4057999999999999E-2</v>
      </c>
      <c r="R70" s="62">
        <v>1.3963E-2</v>
      </c>
      <c r="S70" s="62">
        <v>1.3908999999999999E-2</v>
      </c>
      <c r="T70" s="62">
        <v>1.3849999999999999E-2</v>
      </c>
      <c r="U70" s="62">
        <v>1.3786E-2</v>
      </c>
      <c r="V70" s="62">
        <v>1.3716000000000001E-2</v>
      </c>
      <c r="W70" s="62">
        <v>1.3639999999999999E-2</v>
      </c>
      <c r="X70" s="62">
        <v>1.3559999999999999E-2</v>
      </c>
      <c r="Y70" s="62">
        <v>1.3476E-2</v>
      </c>
      <c r="Z70" s="62">
        <v>1.3391E-2</v>
      </c>
      <c r="AA70" s="62">
        <v>1.3309E-2</v>
      </c>
      <c r="AB70" s="62">
        <v>1.323E-2</v>
      </c>
      <c r="AC70" s="62">
        <v>1.3157E-2</v>
      </c>
      <c r="AD70" s="62">
        <v>1.3088000000000001E-2</v>
      </c>
      <c r="AE70" s="62">
        <v>1.3024000000000001E-2</v>
      </c>
      <c r="AF70" s="62">
        <v>1.2962E-2</v>
      </c>
      <c r="AG70" s="78">
        <v>-9.2569999999999996E-3</v>
      </c>
    </row>
    <row r="71" spans="1:33" s="71" customFormat="1" ht="15" customHeight="1" x14ac:dyDescent="0.25">
      <c r="A71" s="70" t="s">
        <v>332</v>
      </c>
      <c r="B71" s="76" t="s">
        <v>487</v>
      </c>
      <c r="C71" s="62">
        <v>7.3318999999999995E-2</v>
      </c>
      <c r="D71" s="62">
        <v>7.4316999999999994E-2</v>
      </c>
      <c r="E71" s="62">
        <v>7.5613E-2</v>
      </c>
      <c r="F71" s="62">
        <v>7.7313999999999994E-2</v>
      </c>
      <c r="G71" s="62">
        <v>7.9147999999999996E-2</v>
      </c>
      <c r="H71" s="62">
        <v>8.0949999999999994E-2</v>
      </c>
      <c r="I71" s="62">
        <v>8.2686999999999997E-2</v>
      </c>
      <c r="J71" s="62">
        <v>8.4347000000000005E-2</v>
      </c>
      <c r="K71" s="62">
        <v>8.5945999999999995E-2</v>
      </c>
      <c r="L71" s="62">
        <v>8.7522000000000003E-2</v>
      </c>
      <c r="M71" s="62">
        <v>8.9096999999999996E-2</v>
      </c>
      <c r="N71" s="62">
        <v>9.0658000000000002E-2</v>
      </c>
      <c r="O71" s="62">
        <v>9.2254000000000003E-2</v>
      </c>
      <c r="P71" s="62">
        <v>9.3904000000000001E-2</v>
      </c>
      <c r="Q71" s="62">
        <v>9.5626000000000003E-2</v>
      </c>
      <c r="R71" s="62">
        <v>9.7406000000000006E-2</v>
      </c>
      <c r="S71" s="62">
        <v>9.9199999999999997E-2</v>
      </c>
      <c r="T71" s="62">
        <v>0.10098699999999999</v>
      </c>
      <c r="U71" s="62">
        <v>0.102788</v>
      </c>
      <c r="V71" s="62">
        <v>0.10458199999999999</v>
      </c>
      <c r="W71" s="62">
        <v>0.106361</v>
      </c>
      <c r="X71" s="62">
        <v>0.10813300000000001</v>
      </c>
      <c r="Y71" s="62">
        <v>0.109885</v>
      </c>
      <c r="Z71" s="62">
        <v>0.111636</v>
      </c>
      <c r="AA71" s="62">
        <v>0.11344600000000001</v>
      </c>
      <c r="AB71" s="62">
        <v>0.11534999999999999</v>
      </c>
      <c r="AC71" s="62">
        <v>0.117329</v>
      </c>
      <c r="AD71" s="62">
        <v>0.11933100000000001</v>
      </c>
      <c r="AE71" s="62">
        <v>0.121325</v>
      </c>
      <c r="AF71" s="62">
        <v>0.123316</v>
      </c>
      <c r="AG71" s="78">
        <v>1.8089999999999998E-2</v>
      </c>
    </row>
    <row r="72" spans="1:33" s="71" customFormat="1" ht="15" customHeight="1" x14ac:dyDescent="0.2">
      <c r="A72" s="70" t="s">
        <v>333</v>
      </c>
      <c r="B72" s="73" t="s">
        <v>17</v>
      </c>
      <c r="C72" s="74">
        <v>0.478688</v>
      </c>
      <c r="D72" s="74">
        <v>0.48270299999999999</v>
      </c>
      <c r="E72" s="74">
        <v>0.46428799999999998</v>
      </c>
      <c r="F72" s="74">
        <v>0.46053100000000002</v>
      </c>
      <c r="G72" s="74">
        <v>0.45763900000000002</v>
      </c>
      <c r="H72" s="74">
        <v>0.454679</v>
      </c>
      <c r="I72" s="74">
        <v>0.45155899999999999</v>
      </c>
      <c r="J72" s="74">
        <v>0.44827299999999998</v>
      </c>
      <c r="K72" s="74">
        <v>0.444886</v>
      </c>
      <c r="L72" s="74">
        <v>0.44168000000000002</v>
      </c>
      <c r="M72" s="74">
        <v>0.438529</v>
      </c>
      <c r="N72" s="74">
        <v>0.43539699999999998</v>
      </c>
      <c r="O72" s="74">
        <v>0.432479</v>
      </c>
      <c r="P72" s="74">
        <v>0.42993500000000001</v>
      </c>
      <c r="Q72" s="74">
        <v>0.42783199999999999</v>
      </c>
      <c r="R72" s="74">
        <v>0.42608699999999999</v>
      </c>
      <c r="S72" s="74">
        <v>0.42447600000000002</v>
      </c>
      <c r="T72" s="74">
        <v>0.42291499999999999</v>
      </c>
      <c r="U72" s="74">
        <v>0.42144599999999999</v>
      </c>
      <c r="V72" s="74">
        <v>0.42004999999999998</v>
      </c>
      <c r="W72" s="74">
        <v>0.41867199999999999</v>
      </c>
      <c r="X72" s="74">
        <v>0.41729500000000003</v>
      </c>
      <c r="Y72" s="74">
        <v>0.41586600000000001</v>
      </c>
      <c r="Z72" s="74">
        <v>0.41447600000000001</v>
      </c>
      <c r="AA72" s="74">
        <v>0.41332099999999999</v>
      </c>
      <c r="AB72" s="74">
        <v>0.41252299999999997</v>
      </c>
      <c r="AC72" s="74">
        <v>0.41202299999999997</v>
      </c>
      <c r="AD72" s="74">
        <v>0.41164600000000001</v>
      </c>
      <c r="AE72" s="74">
        <v>0.411273</v>
      </c>
      <c r="AF72" s="74">
        <v>0.41095599999999999</v>
      </c>
      <c r="AG72" s="75">
        <v>-5.2469999999999999E-3</v>
      </c>
    </row>
    <row r="73" spans="1:33" s="71" customFormat="1" x14ac:dyDescent="0.25">
      <c r="B73"/>
      <c r="C73"/>
      <c r="D73"/>
      <c r="E73"/>
      <c r="F73"/>
      <c r="G73"/>
      <c r="H73"/>
      <c r="I73"/>
      <c r="J73"/>
      <c r="K73"/>
      <c r="L73"/>
      <c r="M73"/>
      <c r="N73"/>
      <c r="O73"/>
      <c r="P73"/>
      <c r="Q73"/>
      <c r="R73"/>
      <c r="S73"/>
      <c r="T73"/>
      <c r="U73"/>
      <c r="V73"/>
      <c r="W73"/>
      <c r="X73"/>
      <c r="Y73"/>
      <c r="Z73"/>
      <c r="AA73"/>
      <c r="AB73"/>
      <c r="AC73"/>
      <c r="AD73"/>
      <c r="AE73"/>
      <c r="AF73"/>
      <c r="AG73"/>
    </row>
    <row r="74" spans="1:33" s="71" customFormat="1" ht="15" customHeight="1" x14ac:dyDescent="0.25">
      <c r="A74" s="70" t="s">
        <v>334</v>
      </c>
      <c r="B74" s="76" t="s">
        <v>488</v>
      </c>
      <c r="C74" s="62">
        <v>0.463756</v>
      </c>
      <c r="D74" s="62">
        <v>0.48347000000000001</v>
      </c>
      <c r="E74" s="62">
        <v>0.45056499999999999</v>
      </c>
      <c r="F74" s="62">
        <v>0.44564500000000001</v>
      </c>
      <c r="G74" s="62">
        <v>0.44262699999999999</v>
      </c>
      <c r="H74" s="62">
        <v>0.43996499999999999</v>
      </c>
      <c r="I74" s="62">
        <v>0.43640200000000001</v>
      </c>
      <c r="J74" s="62">
        <v>0.43136099999999999</v>
      </c>
      <c r="K74" s="62">
        <v>0.42503099999999999</v>
      </c>
      <c r="L74" s="62">
        <v>0.41720099999999999</v>
      </c>
      <c r="M74" s="62">
        <v>0.40995500000000001</v>
      </c>
      <c r="N74" s="62">
        <v>0.40315299999999998</v>
      </c>
      <c r="O74" s="62">
        <v>0.395951</v>
      </c>
      <c r="P74" s="62">
        <v>0.38813300000000001</v>
      </c>
      <c r="Q74" s="62">
        <v>0.38009500000000002</v>
      </c>
      <c r="R74" s="62">
        <v>0.37219799999999997</v>
      </c>
      <c r="S74" s="62">
        <v>0.365149</v>
      </c>
      <c r="T74" s="62">
        <v>0.35866100000000001</v>
      </c>
      <c r="U74" s="62">
        <v>0.352049</v>
      </c>
      <c r="V74" s="62">
        <v>0.34626299999999999</v>
      </c>
      <c r="W74" s="62">
        <v>0.34099299999999999</v>
      </c>
      <c r="X74" s="62">
        <v>0.335841</v>
      </c>
      <c r="Y74" s="62">
        <v>0.331453</v>
      </c>
      <c r="Z74" s="62">
        <v>0.32778600000000002</v>
      </c>
      <c r="AA74" s="62">
        <v>0.32377099999999998</v>
      </c>
      <c r="AB74" s="62">
        <v>0.320077</v>
      </c>
      <c r="AC74" s="62">
        <v>0.31587799999999999</v>
      </c>
      <c r="AD74" s="62">
        <v>0.311247</v>
      </c>
      <c r="AE74" s="62">
        <v>0.30682100000000001</v>
      </c>
      <c r="AF74" s="62">
        <v>0.30205900000000002</v>
      </c>
      <c r="AG74" s="78">
        <v>-1.4675000000000001E-2</v>
      </c>
    </row>
    <row r="75" spans="1:33" ht="15" customHeight="1" x14ac:dyDescent="0.25">
      <c r="B75"/>
      <c r="C75"/>
      <c r="D75"/>
      <c r="E75"/>
      <c r="F75"/>
      <c r="G75"/>
      <c r="H75"/>
      <c r="I75"/>
      <c r="J75"/>
      <c r="K75"/>
      <c r="L75"/>
      <c r="M75"/>
      <c r="N75"/>
      <c r="O75"/>
      <c r="P75"/>
      <c r="Q75"/>
      <c r="R75"/>
      <c r="S75"/>
      <c r="T75"/>
      <c r="U75"/>
      <c r="V75"/>
      <c r="W75"/>
      <c r="X75"/>
      <c r="Y75"/>
      <c r="Z75"/>
      <c r="AA75"/>
      <c r="AB75"/>
      <c r="AC75"/>
      <c r="AD75"/>
      <c r="AE75"/>
      <c r="AF75"/>
      <c r="AG75"/>
    </row>
    <row r="76" spans="1:33" ht="15" customHeight="1" x14ac:dyDescent="0.25">
      <c r="B76" s="73" t="s">
        <v>489</v>
      </c>
      <c r="C76"/>
      <c r="D76"/>
      <c r="E76"/>
      <c r="F76"/>
      <c r="G76"/>
      <c r="H76"/>
      <c r="I76"/>
      <c r="J76"/>
      <c r="K76"/>
      <c r="L76"/>
      <c r="M76"/>
      <c r="N76"/>
      <c r="O76"/>
      <c r="P76"/>
      <c r="Q76"/>
      <c r="R76"/>
      <c r="S76"/>
      <c r="T76"/>
      <c r="U76"/>
      <c r="V76"/>
      <c r="W76"/>
      <c r="X76"/>
      <c r="Y76"/>
      <c r="Z76"/>
      <c r="AA76"/>
      <c r="AB76"/>
      <c r="AC76"/>
      <c r="AD76"/>
      <c r="AE76"/>
      <c r="AF76"/>
      <c r="AG76"/>
    </row>
    <row r="77" spans="1:33" ht="15" customHeight="1" x14ac:dyDescent="0.25">
      <c r="A77" s="61" t="s">
        <v>335</v>
      </c>
      <c r="B77" s="76" t="s">
        <v>60</v>
      </c>
      <c r="C77" s="62">
        <v>5.440906</v>
      </c>
      <c r="D77" s="62">
        <v>5.5777520000000003</v>
      </c>
      <c r="E77" s="62">
        <v>5.3682379999999998</v>
      </c>
      <c r="F77" s="62">
        <v>5.3497669999999999</v>
      </c>
      <c r="G77" s="62">
        <v>5.3320489999999996</v>
      </c>
      <c r="H77" s="62">
        <v>5.3042040000000004</v>
      </c>
      <c r="I77" s="62">
        <v>5.2695970000000001</v>
      </c>
      <c r="J77" s="62">
        <v>5.2281360000000001</v>
      </c>
      <c r="K77" s="62">
        <v>5.1811550000000004</v>
      </c>
      <c r="L77" s="62">
        <v>5.1333140000000004</v>
      </c>
      <c r="M77" s="62">
        <v>5.0875690000000002</v>
      </c>
      <c r="N77" s="62">
        <v>5.0423970000000002</v>
      </c>
      <c r="O77" s="62">
        <v>4.997147</v>
      </c>
      <c r="P77" s="62">
        <v>4.9545589999999997</v>
      </c>
      <c r="Q77" s="62">
        <v>4.916893</v>
      </c>
      <c r="R77" s="62">
        <v>4.8823499999999997</v>
      </c>
      <c r="S77" s="62">
        <v>4.8487159999999996</v>
      </c>
      <c r="T77" s="62">
        <v>4.8158180000000002</v>
      </c>
      <c r="U77" s="62">
        <v>4.7828039999999996</v>
      </c>
      <c r="V77" s="62">
        <v>4.7520360000000004</v>
      </c>
      <c r="W77" s="62">
        <v>4.720758</v>
      </c>
      <c r="X77" s="62">
        <v>4.6906569999999999</v>
      </c>
      <c r="Y77" s="62">
        <v>4.6628210000000001</v>
      </c>
      <c r="Z77" s="62">
        <v>4.6362509999999997</v>
      </c>
      <c r="AA77" s="62">
        <v>4.6089140000000004</v>
      </c>
      <c r="AB77" s="62">
        <v>4.5818880000000002</v>
      </c>
      <c r="AC77" s="62">
        <v>4.5534059999999998</v>
      </c>
      <c r="AD77" s="62">
        <v>4.5238490000000002</v>
      </c>
      <c r="AE77" s="62">
        <v>4.4933500000000004</v>
      </c>
      <c r="AF77" s="62">
        <v>4.4623759999999999</v>
      </c>
      <c r="AG77" s="78">
        <v>-6.8129999999999996E-3</v>
      </c>
    </row>
    <row r="78" spans="1:33" ht="15" customHeight="1" x14ac:dyDescent="0.25">
      <c r="A78" s="61" t="s">
        <v>336</v>
      </c>
      <c r="B78" s="76" t="s">
        <v>61</v>
      </c>
      <c r="C78" s="62">
        <v>0.857989</v>
      </c>
      <c r="D78" s="62">
        <v>0.79062399999999999</v>
      </c>
      <c r="E78" s="62">
        <v>0.93113800000000002</v>
      </c>
      <c r="F78" s="62">
        <v>0.94632799999999995</v>
      </c>
      <c r="G78" s="62">
        <v>0.96193099999999998</v>
      </c>
      <c r="H78" s="62">
        <v>0.976352</v>
      </c>
      <c r="I78" s="62">
        <v>0.988896</v>
      </c>
      <c r="J78" s="62">
        <v>1.0015080000000001</v>
      </c>
      <c r="K78" s="62">
        <v>1.013757</v>
      </c>
      <c r="L78" s="62">
        <v>1.026524</v>
      </c>
      <c r="M78" s="62">
        <v>1.040106</v>
      </c>
      <c r="N78" s="62">
        <v>1.05487</v>
      </c>
      <c r="O78" s="62">
        <v>1.0704210000000001</v>
      </c>
      <c r="P78" s="62">
        <v>1.0865560000000001</v>
      </c>
      <c r="Q78" s="62">
        <v>1.105062</v>
      </c>
      <c r="R78" s="62">
        <v>1.125518</v>
      </c>
      <c r="S78" s="62">
        <v>1.147705</v>
      </c>
      <c r="T78" s="62">
        <v>1.1695439999999999</v>
      </c>
      <c r="U78" s="62">
        <v>1.1915560000000001</v>
      </c>
      <c r="V78" s="62">
        <v>1.212747</v>
      </c>
      <c r="W78" s="62">
        <v>1.234294</v>
      </c>
      <c r="X78" s="62">
        <v>1.2562040000000001</v>
      </c>
      <c r="Y78" s="62">
        <v>1.2790360000000001</v>
      </c>
      <c r="Z78" s="62">
        <v>1.3026219999999999</v>
      </c>
      <c r="AA78" s="62">
        <v>1.3258460000000001</v>
      </c>
      <c r="AB78" s="62">
        <v>1.350222</v>
      </c>
      <c r="AC78" s="62">
        <v>1.3745620000000001</v>
      </c>
      <c r="AD78" s="62">
        <v>1.3993610000000001</v>
      </c>
      <c r="AE78" s="62">
        <v>1.4240699999999999</v>
      </c>
      <c r="AF78" s="62">
        <v>1.4494050000000001</v>
      </c>
      <c r="AG78" s="78">
        <v>1.8244E-2</v>
      </c>
    </row>
    <row r="79" spans="1:33" x14ac:dyDescent="0.25">
      <c r="A79" s="61" t="s">
        <v>337</v>
      </c>
      <c r="B79" s="76" t="s">
        <v>62</v>
      </c>
      <c r="C79" s="62">
        <v>1.7047909999999999</v>
      </c>
      <c r="D79" s="62">
        <v>1.698159</v>
      </c>
      <c r="E79" s="62">
        <v>1.6982619999999999</v>
      </c>
      <c r="F79" s="62">
        <v>1.70642</v>
      </c>
      <c r="G79" s="62">
        <v>1.716375</v>
      </c>
      <c r="H79" s="62">
        <v>1.7245619999999999</v>
      </c>
      <c r="I79" s="62">
        <v>1.7321869999999999</v>
      </c>
      <c r="J79" s="62">
        <v>1.73858</v>
      </c>
      <c r="K79" s="62">
        <v>1.7442489999999999</v>
      </c>
      <c r="L79" s="62">
        <v>1.750694</v>
      </c>
      <c r="M79" s="62">
        <v>1.7567459999999999</v>
      </c>
      <c r="N79" s="62">
        <v>1.760915</v>
      </c>
      <c r="O79" s="62">
        <v>1.76511</v>
      </c>
      <c r="P79" s="62">
        <v>1.770106</v>
      </c>
      <c r="Q79" s="62">
        <v>1.7770220000000001</v>
      </c>
      <c r="R79" s="62">
        <v>1.7847569999999999</v>
      </c>
      <c r="S79" s="62">
        <v>1.792082</v>
      </c>
      <c r="T79" s="62">
        <v>1.798616</v>
      </c>
      <c r="U79" s="62">
        <v>1.8043689999999999</v>
      </c>
      <c r="V79" s="62">
        <v>1.8093809999999999</v>
      </c>
      <c r="W79" s="62">
        <v>1.813761</v>
      </c>
      <c r="X79" s="62">
        <v>1.8182320000000001</v>
      </c>
      <c r="Y79" s="62">
        <v>1.823682</v>
      </c>
      <c r="Z79" s="62">
        <v>1.8296730000000001</v>
      </c>
      <c r="AA79" s="62">
        <v>1.8358829999999999</v>
      </c>
      <c r="AB79" s="62">
        <v>1.8427150000000001</v>
      </c>
      <c r="AC79" s="62">
        <v>1.849485</v>
      </c>
      <c r="AD79" s="62">
        <v>1.856358</v>
      </c>
      <c r="AE79" s="62">
        <v>1.8631089999999999</v>
      </c>
      <c r="AF79" s="62">
        <v>1.8701680000000001</v>
      </c>
      <c r="AG79" s="78">
        <v>3.1979999999999999E-3</v>
      </c>
    </row>
    <row r="80" spans="1:33" ht="15" customHeight="1" x14ac:dyDescent="0.25">
      <c r="A80" s="61" t="s">
        <v>338</v>
      </c>
      <c r="B80" s="76" t="s">
        <v>63</v>
      </c>
      <c r="C80" s="62">
        <v>0.29633300000000001</v>
      </c>
      <c r="D80" s="62">
        <v>0.294545</v>
      </c>
      <c r="E80" s="62">
        <v>0.29242699999999999</v>
      </c>
      <c r="F80" s="62">
        <v>0.29052699999999998</v>
      </c>
      <c r="G80" s="62">
        <v>0.288802</v>
      </c>
      <c r="H80" s="62">
        <v>0.28720200000000001</v>
      </c>
      <c r="I80" s="62">
        <v>0.285773</v>
      </c>
      <c r="J80" s="62">
        <v>0.284609</v>
      </c>
      <c r="K80" s="62">
        <v>0.28368599999999999</v>
      </c>
      <c r="L80" s="62">
        <v>0.28299099999999999</v>
      </c>
      <c r="M80" s="62">
        <v>0.28257300000000002</v>
      </c>
      <c r="N80" s="62">
        <v>0.28259699999999999</v>
      </c>
      <c r="O80" s="62">
        <v>0.28294999999999998</v>
      </c>
      <c r="P80" s="62">
        <v>0.28357199999999999</v>
      </c>
      <c r="Q80" s="62">
        <v>0.284499</v>
      </c>
      <c r="R80" s="62">
        <v>0.285744</v>
      </c>
      <c r="S80" s="62">
        <v>0.28731299999999999</v>
      </c>
      <c r="T80" s="62">
        <v>0.28921599999999997</v>
      </c>
      <c r="U80" s="62">
        <v>0.29142499999999999</v>
      </c>
      <c r="V80" s="62">
        <v>0.29393900000000001</v>
      </c>
      <c r="W80" s="62">
        <v>0.29672999999999999</v>
      </c>
      <c r="X80" s="62">
        <v>0.299757</v>
      </c>
      <c r="Y80" s="62">
        <v>0.30272900000000003</v>
      </c>
      <c r="Z80" s="62">
        <v>0.305641</v>
      </c>
      <c r="AA80" s="62">
        <v>0.30848599999999998</v>
      </c>
      <c r="AB80" s="62">
        <v>0.31125799999999998</v>
      </c>
      <c r="AC80" s="62">
        <v>0.31395200000000001</v>
      </c>
      <c r="AD80" s="62">
        <v>0.31654700000000002</v>
      </c>
      <c r="AE80" s="62">
        <v>0.31905</v>
      </c>
      <c r="AF80" s="62">
        <v>0.32145000000000001</v>
      </c>
      <c r="AG80" s="78">
        <v>2.8089999999999999E-3</v>
      </c>
    </row>
    <row r="81" spans="1:33" x14ac:dyDescent="0.25">
      <c r="A81" s="61" t="s">
        <v>339</v>
      </c>
      <c r="B81" s="76" t="s">
        <v>64</v>
      </c>
      <c r="C81" s="62">
        <v>0.17573</v>
      </c>
      <c r="D81" s="62">
        <v>0.175926</v>
      </c>
      <c r="E81" s="62">
        <v>0.17602200000000001</v>
      </c>
      <c r="F81" s="62">
        <v>0.17612700000000001</v>
      </c>
      <c r="G81" s="62">
        <v>0.17622599999999999</v>
      </c>
      <c r="H81" s="62">
        <v>0.17627200000000001</v>
      </c>
      <c r="I81" s="62">
        <v>0.17627799999999999</v>
      </c>
      <c r="J81" s="62">
        <v>0.17630999999999999</v>
      </c>
      <c r="K81" s="62">
        <v>0.17639099999999999</v>
      </c>
      <c r="L81" s="62">
        <v>0.17650199999999999</v>
      </c>
      <c r="M81" s="62">
        <v>0.176647</v>
      </c>
      <c r="N81" s="62">
        <v>0.17689299999999999</v>
      </c>
      <c r="O81" s="62">
        <v>0.17729900000000001</v>
      </c>
      <c r="P81" s="62">
        <v>0.17780000000000001</v>
      </c>
      <c r="Q81" s="62">
        <v>0.17841899999999999</v>
      </c>
      <c r="R81" s="62">
        <v>0.17915900000000001</v>
      </c>
      <c r="S81" s="62">
        <v>0.180033</v>
      </c>
      <c r="T81" s="62">
        <v>0.180923</v>
      </c>
      <c r="U81" s="62">
        <v>0.18183099999999999</v>
      </c>
      <c r="V81" s="62">
        <v>0.182758</v>
      </c>
      <c r="W81" s="62">
        <v>0.18369199999999999</v>
      </c>
      <c r="X81" s="62">
        <v>0.18462500000000001</v>
      </c>
      <c r="Y81" s="62">
        <v>0.18556500000000001</v>
      </c>
      <c r="Z81" s="62">
        <v>0.18651200000000001</v>
      </c>
      <c r="AA81" s="62">
        <v>0.187469</v>
      </c>
      <c r="AB81" s="62">
        <v>0.18842999999999999</v>
      </c>
      <c r="AC81" s="62">
        <v>0.189392</v>
      </c>
      <c r="AD81" s="62">
        <v>0.19034200000000001</v>
      </c>
      <c r="AE81" s="62">
        <v>0.191277</v>
      </c>
      <c r="AF81" s="62">
        <v>0.192188</v>
      </c>
      <c r="AG81" s="78">
        <v>3.0920000000000001E-3</v>
      </c>
    </row>
    <row r="82" spans="1:33" ht="15" customHeight="1" x14ac:dyDescent="0.25">
      <c r="A82" s="61" t="s">
        <v>340</v>
      </c>
      <c r="B82" s="76" t="s">
        <v>65</v>
      </c>
      <c r="C82" s="62">
        <v>0.25878499999999999</v>
      </c>
      <c r="D82" s="62">
        <v>0.26327699999999998</v>
      </c>
      <c r="E82" s="62">
        <v>0.26744299999999999</v>
      </c>
      <c r="F82" s="62">
        <v>0.27184399999999997</v>
      </c>
      <c r="G82" s="62">
        <v>0.276175</v>
      </c>
      <c r="H82" s="62">
        <v>0.27988400000000002</v>
      </c>
      <c r="I82" s="62">
        <v>0.28326000000000001</v>
      </c>
      <c r="J82" s="62">
        <v>0.28659699999999999</v>
      </c>
      <c r="K82" s="62">
        <v>0.28988000000000003</v>
      </c>
      <c r="L82" s="62">
        <v>0.29319800000000001</v>
      </c>
      <c r="M82" s="62">
        <v>0.296487</v>
      </c>
      <c r="N82" s="62">
        <v>0.29978900000000003</v>
      </c>
      <c r="O82" s="62">
        <v>0.30311700000000003</v>
      </c>
      <c r="P82" s="62">
        <v>0.30663499999999999</v>
      </c>
      <c r="Q82" s="62">
        <v>0.31064399999999998</v>
      </c>
      <c r="R82" s="62">
        <v>0.31497399999999998</v>
      </c>
      <c r="S82" s="62">
        <v>0.31931599999999999</v>
      </c>
      <c r="T82" s="62">
        <v>0.32355200000000001</v>
      </c>
      <c r="U82" s="62">
        <v>0.32775700000000002</v>
      </c>
      <c r="V82" s="62">
        <v>0.33176499999999998</v>
      </c>
      <c r="W82" s="62">
        <v>0.33573199999999997</v>
      </c>
      <c r="X82" s="62">
        <v>0.33960699999999999</v>
      </c>
      <c r="Y82" s="62">
        <v>0.343636</v>
      </c>
      <c r="Z82" s="62">
        <v>0.34769299999999997</v>
      </c>
      <c r="AA82" s="62">
        <v>0.35158699999999998</v>
      </c>
      <c r="AB82" s="62">
        <v>0.35564000000000001</v>
      </c>
      <c r="AC82" s="62">
        <v>0.359545</v>
      </c>
      <c r="AD82" s="62">
        <v>0.36343799999999998</v>
      </c>
      <c r="AE82" s="62">
        <v>0.36730099999999999</v>
      </c>
      <c r="AF82" s="62">
        <v>0.371307</v>
      </c>
      <c r="AG82" s="78">
        <v>1.2527E-2</v>
      </c>
    </row>
    <row r="83" spans="1:33" ht="15" customHeight="1" x14ac:dyDescent="0.25">
      <c r="A83" s="61" t="s">
        <v>341</v>
      </c>
      <c r="B83" s="76" t="s">
        <v>66</v>
      </c>
      <c r="C83" s="62">
        <v>6.9045999999999996E-2</v>
      </c>
      <c r="D83" s="62">
        <v>6.8857000000000002E-2</v>
      </c>
      <c r="E83" s="62">
        <v>6.8612999999999993E-2</v>
      </c>
      <c r="F83" s="62">
        <v>6.8351999999999996E-2</v>
      </c>
      <c r="G83" s="62">
        <v>6.8066000000000002E-2</v>
      </c>
      <c r="H83" s="62">
        <v>6.7743999999999999E-2</v>
      </c>
      <c r="I83" s="62">
        <v>6.7393999999999996E-2</v>
      </c>
      <c r="J83" s="62">
        <v>6.7074999999999996E-2</v>
      </c>
      <c r="K83" s="62">
        <v>6.6782999999999995E-2</v>
      </c>
      <c r="L83" s="62">
        <v>6.651E-2</v>
      </c>
      <c r="M83" s="62">
        <v>6.6253999999999993E-2</v>
      </c>
      <c r="N83" s="62">
        <v>6.6043000000000004E-2</v>
      </c>
      <c r="O83" s="62">
        <v>6.5856999999999999E-2</v>
      </c>
      <c r="P83" s="62">
        <v>6.5687999999999996E-2</v>
      </c>
      <c r="Q83" s="62">
        <v>6.5540000000000001E-2</v>
      </c>
      <c r="R83" s="62">
        <v>6.5424999999999997E-2</v>
      </c>
      <c r="S83" s="62">
        <v>6.5340999999999996E-2</v>
      </c>
      <c r="T83" s="62">
        <v>6.5294000000000005E-2</v>
      </c>
      <c r="U83" s="62">
        <v>6.5282999999999994E-2</v>
      </c>
      <c r="V83" s="62">
        <v>6.5309000000000006E-2</v>
      </c>
      <c r="W83" s="62">
        <v>6.5374000000000002E-2</v>
      </c>
      <c r="X83" s="62">
        <v>6.5471000000000001E-2</v>
      </c>
      <c r="Y83" s="62">
        <v>6.5610000000000002E-2</v>
      </c>
      <c r="Z83" s="62">
        <v>6.5795999999999993E-2</v>
      </c>
      <c r="AA83" s="62">
        <v>6.6031000000000006E-2</v>
      </c>
      <c r="AB83" s="62">
        <v>6.6314999999999999E-2</v>
      </c>
      <c r="AC83" s="62">
        <v>6.6638000000000003E-2</v>
      </c>
      <c r="AD83" s="62">
        <v>6.6954E-2</v>
      </c>
      <c r="AE83" s="62">
        <v>6.7264000000000004E-2</v>
      </c>
      <c r="AF83" s="62">
        <v>6.7567000000000002E-2</v>
      </c>
      <c r="AG83" s="78">
        <v>-7.4700000000000005E-4</v>
      </c>
    </row>
    <row r="84" spans="1:33" ht="15" customHeight="1" x14ac:dyDescent="0.25">
      <c r="A84" s="61" t="s">
        <v>342</v>
      </c>
      <c r="B84" s="76" t="s">
        <v>67</v>
      </c>
      <c r="C84" s="62">
        <v>0.20247000000000001</v>
      </c>
      <c r="D84" s="62">
        <v>0.200929</v>
      </c>
      <c r="E84" s="62">
        <v>0.20061300000000001</v>
      </c>
      <c r="F84" s="62">
        <v>0.20100100000000001</v>
      </c>
      <c r="G84" s="62">
        <v>0.199933</v>
      </c>
      <c r="H84" s="62">
        <v>0.19875300000000001</v>
      </c>
      <c r="I84" s="62">
        <v>0.198154</v>
      </c>
      <c r="J84" s="62">
        <v>0.198273</v>
      </c>
      <c r="K84" s="62">
        <v>0.19869400000000001</v>
      </c>
      <c r="L84" s="62">
        <v>0.196717</v>
      </c>
      <c r="M84" s="62">
        <v>0.19527900000000001</v>
      </c>
      <c r="N84" s="62">
        <v>0.19428300000000001</v>
      </c>
      <c r="O84" s="62">
        <v>0.19358500000000001</v>
      </c>
      <c r="P84" s="62">
        <v>0.193249</v>
      </c>
      <c r="Q84" s="62">
        <v>0.19348499999999999</v>
      </c>
      <c r="R84" s="62">
        <v>0.193991</v>
      </c>
      <c r="S84" s="62">
        <v>0.19454299999999999</v>
      </c>
      <c r="T84" s="62">
        <v>0.19508400000000001</v>
      </c>
      <c r="U84" s="62">
        <v>0.195661</v>
      </c>
      <c r="V84" s="62">
        <v>0.19287699999999999</v>
      </c>
      <c r="W84" s="62">
        <v>0.19070699999999999</v>
      </c>
      <c r="X84" s="62">
        <v>0.18893599999999999</v>
      </c>
      <c r="Y84" s="62">
        <v>0.187697</v>
      </c>
      <c r="Z84" s="62">
        <v>0.186858</v>
      </c>
      <c r="AA84" s="62">
        <v>0.18615999999999999</v>
      </c>
      <c r="AB84" s="62">
        <v>0.185692</v>
      </c>
      <c r="AC84" s="62">
        <v>0.18520400000000001</v>
      </c>
      <c r="AD84" s="62">
        <v>0.18476899999999999</v>
      </c>
      <c r="AE84" s="62">
        <v>0.18436900000000001</v>
      </c>
      <c r="AF84" s="62">
        <v>0.18429899999999999</v>
      </c>
      <c r="AG84" s="78">
        <v>-3.2369999999999999E-3</v>
      </c>
    </row>
    <row r="85" spans="1:33" ht="15" customHeight="1" x14ac:dyDescent="0.25">
      <c r="A85" s="61" t="s">
        <v>343</v>
      </c>
      <c r="B85" s="76" t="s">
        <v>490</v>
      </c>
      <c r="C85" s="62">
        <v>3.6983000000000002E-2</v>
      </c>
      <c r="D85" s="62">
        <v>3.7259E-2</v>
      </c>
      <c r="E85" s="62">
        <v>3.7506999999999999E-2</v>
      </c>
      <c r="F85" s="62">
        <v>3.7760000000000002E-2</v>
      </c>
      <c r="G85" s="62">
        <v>3.8008E-2</v>
      </c>
      <c r="H85" s="62">
        <v>3.8244E-2</v>
      </c>
      <c r="I85" s="62">
        <v>3.8471999999999999E-2</v>
      </c>
      <c r="J85" s="62">
        <v>3.8712999999999997E-2</v>
      </c>
      <c r="K85" s="62">
        <v>3.8960000000000002E-2</v>
      </c>
      <c r="L85" s="62">
        <v>3.9227999999999999E-2</v>
      </c>
      <c r="M85" s="62">
        <v>3.9495000000000002E-2</v>
      </c>
      <c r="N85" s="62">
        <v>3.9780999999999997E-2</v>
      </c>
      <c r="O85" s="62">
        <v>4.0072000000000003E-2</v>
      </c>
      <c r="P85" s="62">
        <v>4.0356000000000003E-2</v>
      </c>
      <c r="Q85" s="62">
        <v>4.0635999999999999E-2</v>
      </c>
      <c r="R85" s="62">
        <v>4.0911999999999997E-2</v>
      </c>
      <c r="S85" s="62">
        <v>4.1188000000000002E-2</v>
      </c>
      <c r="T85" s="62">
        <v>4.1466000000000003E-2</v>
      </c>
      <c r="U85" s="62">
        <v>4.1744000000000003E-2</v>
      </c>
      <c r="V85" s="62">
        <v>4.2023999999999999E-2</v>
      </c>
      <c r="W85" s="62">
        <v>4.2299999999999997E-2</v>
      </c>
      <c r="X85" s="62">
        <v>4.2569000000000003E-2</v>
      </c>
      <c r="Y85" s="62">
        <v>4.2833000000000003E-2</v>
      </c>
      <c r="Z85" s="62">
        <v>4.3091999999999998E-2</v>
      </c>
      <c r="AA85" s="62">
        <v>4.3347999999999998E-2</v>
      </c>
      <c r="AB85" s="62">
        <v>4.36E-2</v>
      </c>
      <c r="AC85" s="62">
        <v>4.3848999999999999E-2</v>
      </c>
      <c r="AD85" s="62">
        <v>4.4091999999999999E-2</v>
      </c>
      <c r="AE85" s="62">
        <v>4.4331000000000002E-2</v>
      </c>
      <c r="AF85" s="62">
        <v>4.4566000000000001E-2</v>
      </c>
      <c r="AG85" s="78">
        <v>6.4520000000000003E-3</v>
      </c>
    </row>
    <row r="86" spans="1:33" ht="15" customHeight="1" x14ac:dyDescent="0.25">
      <c r="A86" s="61" t="s">
        <v>344</v>
      </c>
      <c r="B86" s="76" t="s">
        <v>491</v>
      </c>
      <c r="C86" s="62">
        <v>2.7088999999999998E-2</v>
      </c>
      <c r="D86" s="62">
        <v>2.7503E-2</v>
      </c>
      <c r="E86" s="62">
        <v>2.7888E-2</v>
      </c>
      <c r="F86" s="62">
        <v>2.8265999999999999E-2</v>
      </c>
      <c r="G86" s="62">
        <v>2.8629999999999999E-2</v>
      </c>
      <c r="H86" s="62">
        <v>2.8972000000000001E-2</v>
      </c>
      <c r="I86" s="62">
        <v>2.9294000000000001E-2</v>
      </c>
      <c r="J86" s="62">
        <v>2.9659999999999999E-2</v>
      </c>
      <c r="K86" s="62">
        <v>3.0065000000000001E-2</v>
      </c>
      <c r="L86" s="62">
        <v>3.0504E-2</v>
      </c>
      <c r="M86" s="62">
        <v>3.0976E-2</v>
      </c>
      <c r="N86" s="62">
        <v>3.1502000000000002E-2</v>
      </c>
      <c r="O86" s="62">
        <v>3.2071000000000002E-2</v>
      </c>
      <c r="P86" s="62">
        <v>3.2677999999999999E-2</v>
      </c>
      <c r="Q86" s="62">
        <v>3.3278000000000002E-2</v>
      </c>
      <c r="R86" s="62">
        <v>3.3873E-2</v>
      </c>
      <c r="S86" s="62">
        <v>3.4467999999999999E-2</v>
      </c>
      <c r="T86" s="62">
        <v>3.5062999999999997E-2</v>
      </c>
      <c r="U86" s="62">
        <v>3.5658000000000002E-2</v>
      </c>
      <c r="V86" s="62">
        <v>3.6253000000000001E-2</v>
      </c>
      <c r="W86" s="62">
        <v>3.6844000000000002E-2</v>
      </c>
      <c r="X86" s="62">
        <v>3.7429999999999998E-2</v>
      </c>
      <c r="Y86" s="62">
        <v>3.8011999999999997E-2</v>
      </c>
      <c r="Z86" s="62">
        <v>3.8589999999999999E-2</v>
      </c>
      <c r="AA86" s="62">
        <v>3.9163999999999997E-2</v>
      </c>
      <c r="AB86" s="62">
        <v>3.9734999999999999E-2</v>
      </c>
      <c r="AC86" s="62">
        <v>4.0302999999999999E-2</v>
      </c>
      <c r="AD86" s="62">
        <v>4.0866E-2</v>
      </c>
      <c r="AE86" s="62">
        <v>4.1425999999999998E-2</v>
      </c>
      <c r="AF86" s="62">
        <v>4.1980000000000003E-2</v>
      </c>
      <c r="AG86" s="78">
        <v>1.5221E-2</v>
      </c>
    </row>
    <row r="87" spans="1:33" ht="15" customHeight="1" x14ac:dyDescent="0.25">
      <c r="A87" s="61" t="s">
        <v>345</v>
      </c>
      <c r="B87" s="76" t="s">
        <v>492</v>
      </c>
      <c r="C87" s="62">
        <v>0.19058900000000001</v>
      </c>
      <c r="D87" s="62">
        <v>0.18588499999999999</v>
      </c>
      <c r="E87" s="62">
        <v>0.18157300000000001</v>
      </c>
      <c r="F87" s="62">
        <v>0.177533</v>
      </c>
      <c r="G87" s="62">
        <v>0.173564</v>
      </c>
      <c r="H87" s="62">
        <v>0.16933100000000001</v>
      </c>
      <c r="I87" s="62">
        <v>0.16511300000000001</v>
      </c>
      <c r="J87" s="62">
        <v>0.16119700000000001</v>
      </c>
      <c r="K87" s="62">
        <v>0.15751399999999999</v>
      </c>
      <c r="L87" s="62">
        <v>0.15406400000000001</v>
      </c>
      <c r="M87" s="62">
        <v>0.15079200000000001</v>
      </c>
      <c r="N87" s="62">
        <v>0.147725</v>
      </c>
      <c r="O87" s="62">
        <v>0.14485999999999999</v>
      </c>
      <c r="P87" s="62">
        <v>0.142206</v>
      </c>
      <c r="Q87" s="62">
        <v>0.14000699999999999</v>
      </c>
      <c r="R87" s="62">
        <v>0.13813600000000001</v>
      </c>
      <c r="S87" s="62">
        <v>0.136488</v>
      </c>
      <c r="T87" s="62">
        <v>0.135023</v>
      </c>
      <c r="U87" s="62">
        <v>0.13378000000000001</v>
      </c>
      <c r="V87" s="62">
        <v>0.13266700000000001</v>
      </c>
      <c r="W87" s="62">
        <v>0.13175500000000001</v>
      </c>
      <c r="X87" s="62">
        <v>0.13100999999999999</v>
      </c>
      <c r="Y87" s="62">
        <v>0.13051299999999999</v>
      </c>
      <c r="Z87" s="62">
        <v>0.130242</v>
      </c>
      <c r="AA87" s="62">
        <v>0.130137</v>
      </c>
      <c r="AB87" s="62">
        <v>0.13028100000000001</v>
      </c>
      <c r="AC87" s="62">
        <v>0.13052900000000001</v>
      </c>
      <c r="AD87" s="62">
        <v>0.13089000000000001</v>
      </c>
      <c r="AE87" s="62">
        <v>0.131355</v>
      </c>
      <c r="AF87" s="62">
        <v>0.131991</v>
      </c>
      <c r="AG87" s="78">
        <v>-1.2588999999999999E-2</v>
      </c>
    </row>
    <row r="88" spans="1:33" ht="15" customHeight="1" x14ac:dyDescent="0.25">
      <c r="A88" s="61" t="s">
        <v>346</v>
      </c>
      <c r="B88" s="76" t="s">
        <v>493</v>
      </c>
      <c r="C88" s="62">
        <v>0.12254</v>
      </c>
      <c r="D88" s="62">
        <v>0.120642</v>
      </c>
      <c r="E88" s="62">
        <v>0.118626</v>
      </c>
      <c r="F88" s="62">
        <v>0.11645999999999999</v>
      </c>
      <c r="G88" s="62">
        <v>0.11401799999999999</v>
      </c>
      <c r="H88" s="62">
        <v>0.111151</v>
      </c>
      <c r="I88" s="62">
        <v>0.108074</v>
      </c>
      <c r="J88" s="62">
        <v>0.105006</v>
      </c>
      <c r="K88" s="62">
        <v>0.101909</v>
      </c>
      <c r="L88" s="62">
        <v>9.8815E-2</v>
      </c>
      <c r="M88" s="62">
        <v>9.5691999999999999E-2</v>
      </c>
      <c r="N88" s="62">
        <v>9.2605000000000007E-2</v>
      </c>
      <c r="O88" s="62">
        <v>8.9555999999999997E-2</v>
      </c>
      <c r="P88" s="62">
        <v>8.6572999999999997E-2</v>
      </c>
      <c r="Q88" s="62">
        <v>8.3811999999999998E-2</v>
      </c>
      <c r="R88" s="62">
        <v>8.1226999999999994E-2</v>
      </c>
      <c r="S88" s="62">
        <v>7.8728999999999993E-2</v>
      </c>
      <c r="T88" s="62">
        <v>7.6351000000000002E-2</v>
      </c>
      <c r="U88" s="62">
        <v>7.4117000000000002E-2</v>
      </c>
      <c r="V88" s="62">
        <v>7.1984999999999993E-2</v>
      </c>
      <c r="W88" s="62">
        <v>7.0014999999999994E-2</v>
      </c>
      <c r="X88" s="62">
        <v>6.8220000000000003E-2</v>
      </c>
      <c r="Y88" s="62">
        <v>6.6650000000000001E-2</v>
      </c>
      <c r="Z88" s="62">
        <v>6.5319000000000002E-2</v>
      </c>
      <c r="AA88" s="62">
        <v>6.4184000000000005E-2</v>
      </c>
      <c r="AB88" s="62">
        <v>6.3372999999999999E-2</v>
      </c>
      <c r="AC88" s="62">
        <v>6.2765000000000001E-2</v>
      </c>
      <c r="AD88" s="62">
        <v>6.2357000000000003E-2</v>
      </c>
      <c r="AE88" s="62">
        <v>6.2153E-2</v>
      </c>
      <c r="AF88" s="62">
        <v>6.2146E-2</v>
      </c>
      <c r="AG88" s="78">
        <v>-2.3140000000000001E-2</v>
      </c>
    </row>
    <row r="89" spans="1:33" ht="15" customHeight="1" x14ac:dyDescent="0.25">
      <c r="A89" s="61" t="s">
        <v>347</v>
      </c>
      <c r="B89" s="76" t="s">
        <v>68</v>
      </c>
      <c r="C89" s="62">
        <v>8.1726999999999994E-2</v>
      </c>
      <c r="D89" s="62">
        <v>8.6350999999999997E-2</v>
      </c>
      <c r="E89" s="62">
        <v>8.1643999999999994E-2</v>
      </c>
      <c r="F89" s="62">
        <v>8.2217999999999999E-2</v>
      </c>
      <c r="G89" s="62">
        <v>8.2794999999999994E-2</v>
      </c>
      <c r="H89" s="62">
        <v>8.3181000000000005E-2</v>
      </c>
      <c r="I89" s="62">
        <v>8.3486000000000005E-2</v>
      </c>
      <c r="J89" s="62">
        <v>8.3602999999999997E-2</v>
      </c>
      <c r="K89" s="62">
        <v>8.3548999999999998E-2</v>
      </c>
      <c r="L89" s="62">
        <v>8.3384E-2</v>
      </c>
      <c r="M89" s="62">
        <v>8.3085999999999993E-2</v>
      </c>
      <c r="N89" s="62">
        <v>8.2588999999999996E-2</v>
      </c>
      <c r="O89" s="62">
        <v>8.1886E-2</v>
      </c>
      <c r="P89" s="62">
        <v>8.1034999999999996E-2</v>
      </c>
      <c r="Q89" s="62">
        <v>8.0085000000000003E-2</v>
      </c>
      <c r="R89" s="62">
        <v>7.9031000000000004E-2</v>
      </c>
      <c r="S89" s="62">
        <v>7.7850000000000003E-2</v>
      </c>
      <c r="T89" s="62">
        <v>7.6550000000000007E-2</v>
      </c>
      <c r="U89" s="62">
        <v>7.5212000000000001E-2</v>
      </c>
      <c r="V89" s="62">
        <v>7.3925000000000005E-2</v>
      </c>
      <c r="W89" s="62">
        <v>7.2672E-2</v>
      </c>
      <c r="X89" s="62">
        <v>7.1480000000000002E-2</v>
      </c>
      <c r="Y89" s="62">
        <v>7.0406999999999997E-2</v>
      </c>
      <c r="Z89" s="62">
        <v>6.9449999999999998E-2</v>
      </c>
      <c r="AA89" s="62">
        <v>6.8598000000000006E-2</v>
      </c>
      <c r="AB89" s="62">
        <v>6.7849999999999994E-2</v>
      </c>
      <c r="AC89" s="62">
        <v>6.7191000000000001E-2</v>
      </c>
      <c r="AD89" s="62">
        <v>6.6628000000000007E-2</v>
      </c>
      <c r="AE89" s="62">
        <v>6.6155000000000005E-2</v>
      </c>
      <c r="AF89" s="62">
        <v>6.5777000000000002E-2</v>
      </c>
      <c r="AG89" s="78">
        <v>-7.4590000000000004E-3</v>
      </c>
    </row>
    <row r="90" spans="1:33" ht="15" customHeight="1" x14ac:dyDescent="0.25">
      <c r="A90" s="61" t="s">
        <v>348</v>
      </c>
      <c r="B90" s="76" t="s">
        <v>494</v>
      </c>
      <c r="C90" s="62">
        <v>2.0863679999999998</v>
      </c>
      <c r="D90" s="62">
        <v>2.0457679999999998</v>
      </c>
      <c r="E90" s="62">
        <v>2.0896919999999999</v>
      </c>
      <c r="F90" s="62">
        <v>2.1236329999999999</v>
      </c>
      <c r="G90" s="62">
        <v>2.1578330000000001</v>
      </c>
      <c r="H90" s="62">
        <v>2.1886969999999999</v>
      </c>
      <c r="I90" s="62">
        <v>2.2162510000000002</v>
      </c>
      <c r="J90" s="62">
        <v>2.2462300000000002</v>
      </c>
      <c r="K90" s="62">
        <v>2.2761779999999998</v>
      </c>
      <c r="L90" s="62">
        <v>2.3067069999999998</v>
      </c>
      <c r="M90" s="62">
        <v>2.3363619999999998</v>
      </c>
      <c r="N90" s="62">
        <v>2.366425</v>
      </c>
      <c r="O90" s="62">
        <v>2.397418</v>
      </c>
      <c r="P90" s="62">
        <v>2.4272399999999998</v>
      </c>
      <c r="Q90" s="62">
        <v>2.459724</v>
      </c>
      <c r="R90" s="62">
        <v>2.4944160000000002</v>
      </c>
      <c r="S90" s="62">
        <v>2.5305749999999998</v>
      </c>
      <c r="T90" s="62">
        <v>2.5670660000000001</v>
      </c>
      <c r="U90" s="62">
        <v>2.604403</v>
      </c>
      <c r="V90" s="62">
        <v>2.6412170000000001</v>
      </c>
      <c r="W90" s="62">
        <v>2.6770930000000002</v>
      </c>
      <c r="X90" s="62">
        <v>2.7139540000000002</v>
      </c>
      <c r="Y90" s="62">
        <v>2.751986</v>
      </c>
      <c r="Z90" s="62">
        <v>2.7910699999999999</v>
      </c>
      <c r="AA90" s="62">
        <v>2.8311139999999999</v>
      </c>
      <c r="AB90" s="62">
        <v>2.87392</v>
      </c>
      <c r="AC90" s="62">
        <v>2.917173</v>
      </c>
      <c r="AD90" s="62">
        <v>2.96157</v>
      </c>
      <c r="AE90" s="62">
        <v>3.0077389999999999</v>
      </c>
      <c r="AF90" s="62">
        <v>3.0583819999999999</v>
      </c>
      <c r="AG90" s="78">
        <v>1.3276E-2</v>
      </c>
    </row>
    <row r="91" spans="1:33" ht="15" customHeight="1" x14ac:dyDescent="0.2">
      <c r="A91" s="61" t="s">
        <v>495</v>
      </c>
      <c r="B91" s="73" t="s">
        <v>496</v>
      </c>
      <c r="C91" s="74">
        <v>11.551346000000001</v>
      </c>
      <c r="D91" s="74">
        <v>11.573475999999999</v>
      </c>
      <c r="E91" s="74">
        <v>11.539688</v>
      </c>
      <c r="F91" s="74">
        <v>11.576233999999999</v>
      </c>
      <c r="G91" s="74">
        <v>11.614405</v>
      </c>
      <c r="H91" s="74">
        <v>11.634548000000001</v>
      </c>
      <c r="I91" s="74">
        <v>11.642229</v>
      </c>
      <c r="J91" s="74">
        <v>11.645496</v>
      </c>
      <c r="K91" s="74">
        <v>11.642771</v>
      </c>
      <c r="L91" s="74">
        <v>11.639153</v>
      </c>
      <c r="M91" s="74">
        <v>11.638062</v>
      </c>
      <c r="N91" s="74">
        <v>11.638413</v>
      </c>
      <c r="O91" s="74">
        <v>11.641349</v>
      </c>
      <c r="P91" s="74">
        <v>11.648254</v>
      </c>
      <c r="Q91" s="74">
        <v>11.669105</v>
      </c>
      <c r="R91" s="74">
        <v>11.699512</v>
      </c>
      <c r="S91" s="74">
        <v>11.734348000000001</v>
      </c>
      <c r="T91" s="74">
        <v>11.769564000000001</v>
      </c>
      <c r="U91" s="74">
        <v>11.8056</v>
      </c>
      <c r="V91" s="74">
        <v>11.838881000000001</v>
      </c>
      <c r="W91" s="74">
        <v>11.871727999999999</v>
      </c>
      <c r="X91" s="74">
        <v>11.908151999999999</v>
      </c>
      <c r="Y91" s="74">
        <v>11.951174999999999</v>
      </c>
      <c r="Z91" s="74">
        <v>11.998811999999999</v>
      </c>
      <c r="AA91" s="74">
        <v>12.046920999999999</v>
      </c>
      <c r="AB91" s="74">
        <v>12.100917000000001</v>
      </c>
      <c r="AC91" s="74">
        <v>12.153995</v>
      </c>
      <c r="AD91" s="74">
        <v>12.208019999999999</v>
      </c>
      <c r="AE91" s="74">
        <v>12.262948</v>
      </c>
      <c r="AF91" s="74">
        <v>12.323603</v>
      </c>
      <c r="AG91" s="75">
        <v>2.2339999999999999E-3</v>
      </c>
    </row>
    <row r="92" spans="1:33" x14ac:dyDescent="0.25">
      <c r="A92" s="61" t="s">
        <v>497</v>
      </c>
      <c r="B92" s="76" t="s">
        <v>498</v>
      </c>
      <c r="C92" s="62">
        <v>9.6773999999999999E-2</v>
      </c>
      <c r="D92" s="62">
        <v>0.10704900000000001</v>
      </c>
      <c r="E92" s="62">
        <v>0.117365</v>
      </c>
      <c r="F92" s="62">
        <v>0.125197</v>
      </c>
      <c r="G92" s="62">
        <v>0.13267799999999999</v>
      </c>
      <c r="H92" s="62">
        <v>0.14006299999999999</v>
      </c>
      <c r="I92" s="62">
        <v>0.14744599999999999</v>
      </c>
      <c r="J92" s="62">
        <v>0.15514800000000001</v>
      </c>
      <c r="K92" s="62">
        <v>0.16309000000000001</v>
      </c>
      <c r="L92" s="62">
        <v>0.17113300000000001</v>
      </c>
      <c r="M92" s="62">
        <v>0.179503</v>
      </c>
      <c r="N92" s="62">
        <v>0.18815100000000001</v>
      </c>
      <c r="O92" s="62">
        <v>0.19745199999999999</v>
      </c>
      <c r="P92" s="62">
        <v>0.20738100000000001</v>
      </c>
      <c r="Q92" s="62">
        <v>0.21725800000000001</v>
      </c>
      <c r="R92" s="62">
        <v>0.227242</v>
      </c>
      <c r="S92" s="62">
        <v>0.23796500000000001</v>
      </c>
      <c r="T92" s="62">
        <v>0.2487</v>
      </c>
      <c r="U92" s="62">
        <v>0.25990799999999997</v>
      </c>
      <c r="V92" s="62">
        <v>0.27201700000000001</v>
      </c>
      <c r="W92" s="62">
        <v>0.28448499999999999</v>
      </c>
      <c r="X92" s="62">
        <v>0.29792400000000002</v>
      </c>
      <c r="Y92" s="62">
        <v>0.31203399999999998</v>
      </c>
      <c r="Z92" s="62">
        <v>0.326403</v>
      </c>
      <c r="AA92" s="62">
        <v>0.34159400000000001</v>
      </c>
      <c r="AB92" s="62">
        <v>0.35733300000000001</v>
      </c>
      <c r="AC92" s="62">
        <v>0.37381300000000001</v>
      </c>
      <c r="AD92" s="62">
        <v>0.39113999999999999</v>
      </c>
      <c r="AE92" s="62">
        <v>0.40933199999999997</v>
      </c>
      <c r="AF92" s="62">
        <v>0.42791299999999999</v>
      </c>
      <c r="AG92" s="78">
        <v>5.2596999999999998E-2</v>
      </c>
    </row>
    <row r="93" spans="1:33" ht="15" customHeight="1" x14ac:dyDescent="0.2">
      <c r="A93" s="61" t="s">
        <v>349</v>
      </c>
      <c r="B93" s="73" t="s">
        <v>499</v>
      </c>
      <c r="C93" s="74">
        <v>11.454572000000001</v>
      </c>
      <c r="D93" s="74">
        <v>11.466426999999999</v>
      </c>
      <c r="E93" s="74">
        <v>11.422323</v>
      </c>
      <c r="F93" s="74">
        <v>11.451036999999999</v>
      </c>
      <c r="G93" s="74">
        <v>11.481726999999999</v>
      </c>
      <c r="H93" s="74">
        <v>11.494484999999999</v>
      </c>
      <c r="I93" s="74">
        <v>11.494783</v>
      </c>
      <c r="J93" s="74">
        <v>11.490349</v>
      </c>
      <c r="K93" s="74">
        <v>11.479680999999999</v>
      </c>
      <c r="L93" s="74">
        <v>11.468021</v>
      </c>
      <c r="M93" s="74">
        <v>11.458558999999999</v>
      </c>
      <c r="N93" s="74">
        <v>11.450262</v>
      </c>
      <c r="O93" s="74">
        <v>11.443897</v>
      </c>
      <c r="P93" s="74">
        <v>11.440873</v>
      </c>
      <c r="Q93" s="74">
        <v>11.451846</v>
      </c>
      <c r="R93" s="74">
        <v>11.47227</v>
      </c>
      <c r="S93" s="74">
        <v>11.496383</v>
      </c>
      <c r="T93" s="74">
        <v>11.520864</v>
      </c>
      <c r="U93" s="74">
        <v>11.545692000000001</v>
      </c>
      <c r="V93" s="74">
        <v>11.566865</v>
      </c>
      <c r="W93" s="74">
        <v>11.587243000000001</v>
      </c>
      <c r="X93" s="74">
        <v>11.610227999999999</v>
      </c>
      <c r="Y93" s="74">
        <v>11.639139999999999</v>
      </c>
      <c r="Z93" s="74">
        <v>11.672408000000001</v>
      </c>
      <c r="AA93" s="74">
        <v>11.705327</v>
      </c>
      <c r="AB93" s="74">
        <v>11.743584999999999</v>
      </c>
      <c r="AC93" s="74">
        <v>11.780181000000001</v>
      </c>
      <c r="AD93" s="74">
        <v>11.816879999999999</v>
      </c>
      <c r="AE93" s="74">
        <v>11.853616000000001</v>
      </c>
      <c r="AF93" s="74">
        <v>11.89569</v>
      </c>
      <c r="AG93" s="75">
        <v>1.304E-3</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
      <c r="A95" s="61" t="s">
        <v>350</v>
      </c>
      <c r="B95" s="73" t="s">
        <v>24</v>
      </c>
      <c r="C95" s="74">
        <v>9.377542</v>
      </c>
      <c r="D95" s="74">
        <v>9.1963310000000007</v>
      </c>
      <c r="E95" s="74">
        <v>9.3147649999999995</v>
      </c>
      <c r="F95" s="74">
        <v>9.184469</v>
      </c>
      <c r="G95" s="74">
        <v>9.0870949999999997</v>
      </c>
      <c r="H95" s="74">
        <v>9.0249279999999992</v>
      </c>
      <c r="I95" s="74">
        <v>8.956861</v>
      </c>
      <c r="J95" s="74">
        <v>8.8754849999999994</v>
      </c>
      <c r="K95" s="74">
        <v>8.864312</v>
      </c>
      <c r="L95" s="74">
        <v>8.8607410000000009</v>
      </c>
      <c r="M95" s="74">
        <v>8.8675859999999993</v>
      </c>
      <c r="N95" s="74">
        <v>8.8757260000000002</v>
      </c>
      <c r="O95" s="74">
        <v>8.8423300000000005</v>
      </c>
      <c r="P95" s="74">
        <v>8.8421749999999992</v>
      </c>
      <c r="Q95" s="74">
        <v>8.8506970000000003</v>
      </c>
      <c r="R95" s="74">
        <v>8.8824009999999998</v>
      </c>
      <c r="S95" s="74">
        <v>8.9188469999999995</v>
      </c>
      <c r="T95" s="74">
        <v>8.9518529999999998</v>
      </c>
      <c r="U95" s="74">
        <v>9.0008339999999993</v>
      </c>
      <c r="V95" s="74">
        <v>9.0408740000000005</v>
      </c>
      <c r="W95" s="74">
        <v>9.0822369999999992</v>
      </c>
      <c r="X95" s="74">
        <v>9.1199980000000007</v>
      </c>
      <c r="Y95" s="74">
        <v>9.1570750000000007</v>
      </c>
      <c r="Z95" s="74">
        <v>9.2039639999999991</v>
      </c>
      <c r="AA95" s="74">
        <v>9.2492990000000006</v>
      </c>
      <c r="AB95" s="74">
        <v>9.2903389999999995</v>
      </c>
      <c r="AC95" s="74">
        <v>9.3359839999999998</v>
      </c>
      <c r="AD95" s="74">
        <v>9.39344</v>
      </c>
      <c r="AE95" s="74">
        <v>9.4465240000000001</v>
      </c>
      <c r="AF95" s="74">
        <v>9.5187679999999997</v>
      </c>
      <c r="AG95" s="75">
        <v>5.1599999999999997E-4</v>
      </c>
    </row>
    <row r="96" spans="1:33" ht="15" customHeight="1" x14ac:dyDescent="0.25">
      <c r="B96"/>
      <c r="C96"/>
      <c r="D96"/>
      <c r="E96"/>
      <c r="F96"/>
      <c r="G96"/>
      <c r="H96"/>
      <c r="I96"/>
      <c r="J96"/>
      <c r="K96"/>
      <c r="L96"/>
      <c r="M96"/>
      <c r="N96"/>
      <c r="O96"/>
      <c r="P96"/>
      <c r="Q96"/>
      <c r="R96"/>
      <c r="S96"/>
      <c r="T96"/>
      <c r="U96"/>
      <c r="V96"/>
      <c r="W96"/>
      <c r="X96"/>
      <c r="Y96"/>
      <c r="Z96"/>
      <c r="AA96"/>
      <c r="AB96"/>
      <c r="AC96"/>
      <c r="AD96"/>
      <c r="AE96"/>
      <c r="AF96"/>
      <c r="AG96"/>
    </row>
    <row r="97" spans="1:33" ht="15" customHeight="1" x14ac:dyDescent="0.25">
      <c r="B97" s="73" t="s">
        <v>500</v>
      </c>
      <c r="C97"/>
      <c r="D97"/>
      <c r="E97"/>
      <c r="F97"/>
      <c r="G97"/>
      <c r="H97"/>
      <c r="I97"/>
      <c r="J97"/>
      <c r="K97"/>
      <c r="L97"/>
      <c r="M97"/>
      <c r="N97"/>
      <c r="O97"/>
      <c r="P97"/>
      <c r="Q97"/>
      <c r="R97"/>
      <c r="S97"/>
      <c r="T97"/>
      <c r="U97"/>
      <c r="V97"/>
      <c r="W97"/>
      <c r="X97"/>
      <c r="Y97"/>
      <c r="Z97"/>
      <c r="AA97"/>
      <c r="AB97"/>
      <c r="AC97"/>
      <c r="AD97"/>
      <c r="AE97"/>
      <c r="AF97"/>
      <c r="AG97"/>
    </row>
    <row r="98" spans="1:33" ht="15" customHeight="1" x14ac:dyDescent="0.25">
      <c r="A98" s="61" t="s">
        <v>351</v>
      </c>
      <c r="B98" s="76" t="s">
        <v>60</v>
      </c>
      <c r="C98" s="62">
        <v>6.7396729999999998</v>
      </c>
      <c r="D98" s="62">
        <v>6.9052930000000003</v>
      </c>
      <c r="E98" s="62">
        <v>6.6020500000000002</v>
      </c>
      <c r="F98" s="62">
        <v>6.5519759999999998</v>
      </c>
      <c r="G98" s="62">
        <v>6.5068700000000002</v>
      </c>
      <c r="H98" s="62">
        <v>6.4556680000000002</v>
      </c>
      <c r="I98" s="62">
        <v>6.3968670000000003</v>
      </c>
      <c r="J98" s="62">
        <v>6.3294779999999999</v>
      </c>
      <c r="K98" s="62">
        <v>6.2651849999999998</v>
      </c>
      <c r="L98" s="62">
        <v>6.2012489999999998</v>
      </c>
      <c r="M98" s="62">
        <v>6.1406330000000002</v>
      </c>
      <c r="N98" s="62">
        <v>6.0802319999999996</v>
      </c>
      <c r="O98" s="62">
        <v>6.0147589999999997</v>
      </c>
      <c r="P98" s="62">
        <v>5.9564769999999996</v>
      </c>
      <c r="Q98" s="62">
        <v>5.9042190000000003</v>
      </c>
      <c r="R98" s="62">
        <v>5.8576750000000004</v>
      </c>
      <c r="S98" s="62">
        <v>5.8124390000000004</v>
      </c>
      <c r="T98" s="62">
        <v>5.7674599999999998</v>
      </c>
      <c r="U98" s="62">
        <v>5.7237419999999997</v>
      </c>
      <c r="V98" s="62">
        <v>5.6822499999999998</v>
      </c>
      <c r="W98" s="62">
        <v>5.6400940000000004</v>
      </c>
      <c r="X98" s="62">
        <v>5.5986269999999996</v>
      </c>
      <c r="Y98" s="62">
        <v>5.5594530000000004</v>
      </c>
      <c r="Z98" s="62">
        <v>5.5223120000000003</v>
      </c>
      <c r="AA98" s="62">
        <v>5.4839060000000002</v>
      </c>
      <c r="AB98" s="62">
        <v>5.4454200000000004</v>
      </c>
      <c r="AC98" s="62">
        <v>5.4056889999999997</v>
      </c>
      <c r="AD98" s="62">
        <v>5.3658999999999999</v>
      </c>
      <c r="AE98" s="62">
        <v>5.3247559999999998</v>
      </c>
      <c r="AF98" s="62">
        <v>5.2845560000000003</v>
      </c>
      <c r="AG98" s="78">
        <v>-8.352E-3</v>
      </c>
    </row>
    <row r="99" spans="1:33" ht="15" customHeight="1" x14ac:dyDescent="0.25">
      <c r="A99" s="61" t="s">
        <v>352</v>
      </c>
      <c r="B99" s="76" t="s">
        <v>61</v>
      </c>
      <c r="C99" s="62">
        <v>2.3368630000000001</v>
      </c>
      <c r="D99" s="62">
        <v>2.1514389999999999</v>
      </c>
      <c r="E99" s="62">
        <v>2.52176</v>
      </c>
      <c r="F99" s="62">
        <v>2.5312800000000002</v>
      </c>
      <c r="G99" s="62">
        <v>2.5477259999999999</v>
      </c>
      <c r="H99" s="62">
        <v>2.5694539999999999</v>
      </c>
      <c r="I99" s="62">
        <v>2.5867260000000001</v>
      </c>
      <c r="J99" s="62">
        <v>2.6001099999999999</v>
      </c>
      <c r="K99" s="62">
        <v>2.6248550000000002</v>
      </c>
      <c r="L99" s="62">
        <v>2.6524160000000001</v>
      </c>
      <c r="M99" s="62">
        <v>2.6837740000000001</v>
      </c>
      <c r="N99" s="62">
        <v>2.717355</v>
      </c>
      <c r="O99" s="62">
        <v>2.7444090000000001</v>
      </c>
      <c r="P99" s="62">
        <v>2.779026</v>
      </c>
      <c r="Q99" s="62">
        <v>2.8184100000000001</v>
      </c>
      <c r="R99" s="62">
        <v>2.8649580000000001</v>
      </c>
      <c r="S99" s="62">
        <v>2.9154779999999998</v>
      </c>
      <c r="T99" s="62">
        <v>2.9641009999999999</v>
      </c>
      <c r="U99" s="62">
        <v>3.0159750000000001</v>
      </c>
      <c r="V99" s="62">
        <v>3.065741</v>
      </c>
      <c r="W99" s="62">
        <v>3.116555</v>
      </c>
      <c r="X99" s="62">
        <v>3.1670950000000002</v>
      </c>
      <c r="Y99" s="62">
        <v>3.2186360000000001</v>
      </c>
      <c r="Z99" s="62">
        <v>3.2731140000000001</v>
      </c>
      <c r="AA99" s="62">
        <v>3.3263199999999999</v>
      </c>
      <c r="AB99" s="62">
        <v>3.3796059999999999</v>
      </c>
      <c r="AC99" s="62">
        <v>3.4338289999999998</v>
      </c>
      <c r="AD99" s="62">
        <v>3.4912860000000001</v>
      </c>
      <c r="AE99" s="62">
        <v>3.5469650000000001</v>
      </c>
      <c r="AF99" s="62">
        <v>3.606249</v>
      </c>
      <c r="AG99" s="78">
        <v>1.5073E-2</v>
      </c>
    </row>
    <row r="100" spans="1:33" ht="15" customHeight="1" x14ac:dyDescent="0.25">
      <c r="A100" s="61" t="s">
        <v>353</v>
      </c>
      <c r="B100" s="76" t="s">
        <v>62</v>
      </c>
      <c r="C100" s="62">
        <v>2.8115770000000002</v>
      </c>
      <c r="D100" s="62">
        <v>2.8080129999999999</v>
      </c>
      <c r="E100" s="62">
        <v>2.7991739999999998</v>
      </c>
      <c r="F100" s="62">
        <v>2.7877550000000002</v>
      </c>
      <c r="G100" s="62">
        <v>2.7816000000000001</v>
      </c>
      <c r="H100" s="62">
        <v>2.7768760000000001</v>
      </c>
      <c r="I100" s="62">
        <v>2.7713960000000002</v>
      </c>
      <c r="J100" s="62">
        <v>2.7624559999999998</v>
      </c>
      <c r="K100" s="62">
        <v>2.7609279999999998</v>
      </c>
      <c r="L100" s="62">
        <v>2.761568</v>
      </c>
      <c r="M100" s="62">
        <v>2.7633760000000001</v>
      </c>
      <c r="N100" s="62">
        <v>2.7635999999999998</v>
      </c>
      <c r="O100" s="62">
        <v>2.759204</v>
      </c>
      <c r="P100" s="62">
        <v>2.7598889999999998</v>
      </c>
      <c r="Q100" s="62">
        <v>2.7639860000000001</v>
      </c>
      <c r="R100" s="62">
        <v>2.7716599999999998</v>
      </c>
      <c r="S100" s="62">
        <v>2.7794080000000001</v>
      </c>
      <c r="T100" s="62">
        <v>2.7859500000000001</v>
      </c>
      <c r="U100" s="62">
        <v>2.7928649999999999</v>
      </c>
      <c r="V100" s="62">
        <v>2.7981099999999999</v>
      </c>
      <c r="W100" s="62">
        <v>2.8027479999999998</v>
      </c>
      <c r="X100" s="62">
        <v>2.8066200000000001</v>
      </c>
      <c r="Y100" s="62">
        <v>2.8114919999999999</v>
      </c>
      <c r="Z100" s="62">
        <v>2.817796</v>
      </c>
      <c r="AA100" s="62">
        <v>2.8239589999999999</v>
      </c>
      <c r="AB100" s="62">
        <v>2.8302830000000001</v>
      </c>
      <c r="AC100" s="62">
        <v>2.836954</v>
      </c>
      <c r="AD100" s="62">
        <v>2.8450000000000002</v>
      </c>
      <c r="AE100" s="62">
        <v>2.8524310000000002</v>
      </c>
      <c r="AF100" s="62">
        <v>2.8618929999999998</v>
      </c>
      <c r="AG100" s="78">
        <v>6.1200000000000002E-4</v>
      </c>
    </row>
    <row r="101" spans="1:33" x14ac:dyDescent="0.25">
      <c r="A101" s="61" t="s">
        <v>354</v>
      </c>
      <c r="B101" s="76" t="s">
        <v>63</v>
      </c>
      <c r="C101" s="62">
        <v>0.84280699999999997</v>
      </c>
      <c r="D101" s="62">
        <v>0.837534</v>
      </c>
      <c r="E101" s="62">
        <v>0.82632799999999995</v>
      </c>
      <c r="F101" s="62">
        <v>0.81005400000000005</v>
      </c>
      <c r="G101" s="62">
        <v>0.796624</v>
      </c>
      <c r="H101" s="62">
        <v>0.78655900000000001</v>
      </c>
      <c r="I101" s="62">
        <v>0.77734400000000003</v>
      </c>
      <c r="J101" s="62">
        <v>0.76777700000000004</v>
      </c>
      <c r="K101" s="62">
        <v>0.76271199999999995</v>
      </c>
      <c r="L101" s="62">
        <v>0.75876200000000005</v>
      </c>
      <c r="M101" s="62">
        <v>0.75608200000000003</v>
      </c>
      <c r="N101" s="62">
        <v>0.75433499999999998</v>
      </c>
      <c r="O101" s="62">
        <v>0.75112400000000001</v>
      </c>
      <c r="P101" s="62">
        <v>0.75042299999999995</v>
      </c>
      <c r="Q101" s="62">
        <v>0.75024000000000002</v>
      </c>
      <c r="R101" s="62">
        <v>0.75156800000000001</v>
      </c>
      <c r="S101" s="62">
        <v>0.75370800000000004</v>
      </c>
      <c r="T101" s="62">
        <v>0.756525</v>
      </c>
      <c r="U101" s="62">
        <v>0.76092400000000004</v>
      </c>
      <c r="V101" s="62">
        <v>0.76615</v>
      </c>
      <c r="W101" s="62">
        <v>0.77215400000000001</v>
      </c>
      <c r="X101" s="62">
        <v>0.77848899999999999</v>
      </c>
      <c r="Y101" s="62">
        <v>0.78436600000000001</v>
      </c>
      <c r="Z101" s="62">
        <v>0.79037199999999996</v>
      </c>
      <c r="AA101" s="62">
        <v>0.79615499999999995</v>
      </c>
      <c r="AB101" s="62">
        <v>0.80107499999999998</v>
      </c>
      <c r="AC101" s="62">
        <v>0.80608800000000003</v>
      </c>
      <c r="AD101" s="62">
        <v>0.81137199999999998</v>
      </c>
      <c r="AE101" s="62">
        <v>0.81608199999999997</v>
      </c>
      <c r="AF101" s="62">
        <v>0.82101999999999997</v>
      </c>
      <c r="AG101" s="78">
        <v>-9.0300000000000005E-4</v>
      </c>
    </row>
    <row r="102" spans="1:33" x14ac:dyDescent="0.25">
      <c r="A102" s="61" t="s">
        <v>355</v>
      </c>
      <c r="B102" s="76" t="s">
        <v>64</v>
      </c>
      <c r="C102" s="62">
        <v>0.277804</v>
      </c>
      <c r="D102" s="62">
        <v>0.27845500000000001</v>
      </c>
      <c r="E102" s="62">
        <v>0.27797500000000003</v>
      </c>
      <c r="F102" s="62">
        <v>0.27637800000000001</v>
      </c>
      <c r="G102" s="62">
        <v>0.275171</v>
      </c>
      <c r="H102" s="62">
        <v>0.27444000000000002</v>
      </c>
      <c r="I102" s="62">
        <v>0.27370299999999997</v>
      </c>
      <c r="J102" s="62">
        <v>0.27275899999999997</v>
      </c>
      <c r="K102" s="62">
        <v>0.27258300000000002</v>
      </c>
      <c r="L102" s="62">
        <v>0.272476</v>
      </c>
      <c r="M102" s="62">
        <v>0.27244000000000002</v>
      </c>
      <c r="N102" s="62">
        <v>0.272424</v>
      </c>
      <c r="O102" s="62">
        <v>0.27211600000000002</v>
      </c>
      <c r="P102" s="62">
        <v>0.27229399999999998</v>
      </c>
      <c r="Q102" s="62">
        <v>0.27257599999999998</v>
      </c>
      <c r="R102" s="62">
        <v>0.27317399999999997</v>
      </c>
      <c r="S102" s="62">
        <v>0.27397100000000002</v>
      </c>
      <c r="T102" s="62">
        <v>0.27473799999999998</v>
      </c>
      <c r="U102" s="62">
        <v>0.275675</v>
      </c>
      <c r="V102" s="62">
        <v>0.27662999999999999</v>
      </c>
      <c r="W102" s="62">
        <v>0.27758699999999997</v>
      </c>
      <c r="X102" s="62">
        <v>0.27846900000000002</v>
      </c>
      <c r="Y102" s="62">
        <v>0.27927800000000003</v>
      </c>
      <c r="Z102" s="62">
        <v>0.280136</v>
      </c>
      <c r="AA102" s="62">
        <v>0.28098099999999998</v>
      </c>
      <c r="AB102" s="62">
        <v>0.28169300000000003</v>
      </c>
      <c r="AC102" s="62">
        <v>0.28245900000000002</v>
      </c>
      <c r="AD102" s="62">
        <v>0.283306</v>
      </c>
      <c r="AE102" s="62">
        <v>0.284076</v>
      </c>
      <c r="AF102" s="62">
        <v>0.284918</v>
      </c>
      <c r="AG102" s="78">
        <v>8.7200000000000005E-4</v>
      </c>
    </row>
    <row r="103" spans="1:33" ht="15" customHeight="1" x14ac:dyDescent="0.25">
      <c r="A103" s="61" t="s">
        <v>356</v>
      </c>
      <c r="B103" s="76" t="s">
        <v>65</v>
      </c>
      <c r="C103" s="62">
        <v>0.66285799999999995</v>
      </c>
      <c r="D103" s="62">
        <v>0.67498899999999995</v>
      </c>
      <c r="E103" s="62">
        <v>0.68182200000000004</v>
      </c>
      <c r="F103" s="62">
        <v>0.68417499999999998</v>
      </c>
      <c r="G103" s="62">
        <v>0.68773600000000001</v>
      </c>
      <c r="H103" s="62">
        <v>0.691832</v>
      </c>
      <c r="I103" s="62">
        <v>0.69518000000000002</v>
      </c>
      <c r="J103" s="62">
        <v>0.69757599999999997</v>
      </c>
      <c r="K103" s="62">
        <v>0.70313300000000001</v>
      </c>
      <c r="L103" s="62">
        <v>0.70919100000000002</v>
      </c>
      <c r="M103" s="62">
        <v>0.71557099999999996</v>
      </c>
      <c r="N103" s="62">
        <v>0.72189199999999998</v>
      </c>
      <c r="O103" s="62">
        <v>0.72611400000000004</v>
      </c>
      <c r="P103" s="62">
        <v>0.73233899999999996</v>
      </c>
      <c r="Q103" s="62">
        <v>0.73949399999999998</v>
      </c>
      <c r="R103" s="62">
        <v>0.74806099999999998</v>
      </c>
      <c r="S103" s="62">
        <v>0.75656999999999996</v>
      </c>
      <c r="T103" s="62">
        <v>0.76457200000000003</v>
      </c>
      <c r="U103" s="62">
        <v>0.77319800000000005</v>
      </c>
      <c r="V103" s="62">
        <v>0.78129800000000005</v>
      </c>
      <c r="W103" s="62">
        <v>0.78935200000000005</v>
      </c>
      <c r="X103" s="62">
        <v>0.79685899999999998</v>
      </c>
      <c r="Y103" s="62">
        <v>0.80441700000000005</v>
      </c>
      <c r="Z103" s="62">
        <v>0.81230500000000005</v>
      </c>
      <c r="AA103" s="62">
        <v>0.81971899999999998</v>
      </c>
      <c r="AB103" s="62">
        <v>0.82691599999999998</v>
      </c>
      <c r="AC103" s="62">
        <v>0.83403099999999997</v>
      </c>
      <c r="AD103" s="62">
        <v>0.84163699999999997</v>
      </c>
      <c r="AE103" s="62">
        <v>0.84886300000000003</v>
      </c>
      <c r="AF103" s="62">
        <v>0.85694499999999996</v>
      </c>
      <c r="AG103" s="78">
        <v>8.8950000000000001E-3</v>
      </c>
    </row>
    <row r="104" spans="1:33" ht="15" customHeight="1" x14ac:dyDescent="0.25">
      <c r="A104" s="61" t="s">
        <v>357</v>
      </c>
      <c r="B104" s="76" t="s">
        <v>66</v>
      </c>
      <c r="C104" s="62">
        <v>0.196376</v>
      </c>
      <c r="D104" s="62">
        <v>0.195794</v>
      </c>
      <c r="E104" s="62">
        <v>0.193883</v>
      </c>
      <c r="F104" s="62">
        <v>0.190581</v>
      </c>
      <c r="G104" s="62">
        <v>0.187752</v>
      </c>
      <c r="H104" s="62">
        <v>0.185532</v>
      </c>
      <c r="I104" s="62">
        <v>0.18332100000000001</v>
      </c>
      <c r="J104" s="62">
        <v>0.180946</v>
      </c>
      <c r="K104" s="62">
        <v>0.17955099999999999</v>
      </c>
      <c r="L104" s="62">
        <v>0.17832899999999999</v>
      </c>
      <c r="M104" s="62">
        <v>0.17727499999999999</v>
      </c>
      <c r="N104" s="62">
        <v>0.176288</v>
      </c>
      <c r="O104" s="62">
        <v>0.17482600000000001</v>
      </c>
      <c r="P104" s="62">
        <v>0.17383100000000001</v>
      </c>
      <c r="Q104" s="62">
        <v>0.17283299999999999</v>
      </c>
      <c r="R104" s="62">
        <v>0.17208100000000001</v>
      </c>
      <c r="S104" s="62">
        <v>0.171408</v>
      </c>
      <c r="T104" s="62">
        <v>0.170794</v>
      </c>
      <c r="U104" s="62">
        <v>0.170457</v>
      </c>
      <c r="V104" s="62">
        <v>0.17022699999999999</v>
      </c>
      <c r="W104" s="62">
        <v>0.17011699999999999</v>
      </c>
      <c r="X104" s="62">
        <v>0.17003299999999999</v>
      </c>
      <c r="Y104" s="62">
        <v>0.16999400000000001</v>
      </c>
      <c r="Z104" s="62">
        <v>0.17014599999999999</v>
      </c>
      <c r="AA104" s="62">
        <v>0.17041600000000001</v>
      </c>
      <c r="AB104" s="62">
        <v>0.17067199999999999</v>
      </c>
      <c r="AC104" s="62">
        <v>0.171097</v>
      </c>
      <c r="AD104" s="62">
        <v>0.17161699999999999</v>
      </c>
      <c r="AE104" s="62">
        <v>0.17205200000000001</v>
      </c>
      <c r="AF104" s="62">
        <v>0.172573</v>
      </c>
      <c r="AG104" s="78">
        <v>-4.4460000000000003E-3</v>
      </c>
    </row>
    <row r="105" spans="1:33" ht="15" customHeight="1" x14ac:dyDescent="0.25">
      <c r="A105" s="61" t="s">
        <v>358</v>
      </c>
      <c r="B105" s="76" t="s">
        <v>67</v>
      </c>
      <c r="C105" s="62">
        <v>0.57584800000000003</v>
      </c>
      <c r="D105" s="62">
        <v>0.57133599999999996</v>
      </c>
      <c r="E105" s="62">
        <v>0.56688400000000005</v>
      </c>
      <c r="F105" s="62">
        <v>0.56043699999999996</v>
      </c>
      <c r="G105" s="62">
        <v>0.55148900000000001</v>
      </c>
      <c r="H105" s="62">
        <v>0.54432400000000003</v>
      </c>
      <c r="I105" s="62">
        <v>0.53900800000000004</v>
      </c>
      <c r="J105" s="62">
        <v>0.53487200000000001</v>
      </c>
      <c r="K105" s="62">
        <v>0.53420400000000001</v>
      </c>
      <c r="L105" s="62">
        <v>0.52744199999999997</v>
      </c>
      <c r="M105" s="62">
        <v>0.522509</v>
      </c>
      <c r="N105" s="62">
        <v>0.518598</v>
      </c>
      <c r="O105" s="62">
        <v>0.51389399999999996</v>
      </c>
      <c r="P105" s="62">
        <v>0.51139999999999997</v>
      </c>
      <c r="Q105" s="62">
        <v>0.51023099999999999</v>
      </c>
      <c r="R105" s="62">
        <v>0.51023799999999997</v>
      </c>
      <c r="S105" s="62">
        <v>0.51034199999999996</v>
      </c>
      <c r="T105" s="62">
        <v>0.510297</v>
      </c>
      <c r="U105" s="62">
        <v>0.51088</v>
      </c>
      <c r="V105" s="62">
        <v>0.50273299999999999</v>
      </c>
      <c r="W105" s="62">
        <v>0.49626100000000001</v>
      </c>
      <c r="X105" s="62">
        <v>0.49067899999999998</v>
      </c>
      <c r="Y105" s="62">
        <v>0.486321</v>
      </c>
      <c r="Z105" s="62">
        <v>0.48320600000000002</v>
      </c>
      <c r="AA105" s="62">
        <v>0.48044999999999999</v>
      </c>
      <c r="AB105" s="62">
        <v>0.47791</v>
      </c>
      <c r="AC105" s="62">
        <v>0.475522</v>
      </c>
      <c r="AD105" s="62">
        <v>0.47360099999999999</v>
      </c>
      <c r="AE105" s="62">
        <v>0.47158899999999998</v>
      </c>
      <c r="AF105" s="62">
        <v>0.47072199999999997</v>
      </c>
      <c r="AG105" s="78">
        <v>-6.927E-3</v>
      </c>
    </row>
    <row r="106" spans="1:33" ht="15" customHeight="1" x14ac:dyDescent="0.25">
      <c r="A106" s="61" t="s">
        <v>359</v>
      </c>
      <c r="B106" s="76" t="s">
        <v>490</v>
      </c>
      <c r="C106" s="62">
        <v>0.105185</v>
      </c>
      <c r="D106" s="62">
        <v>0.105945</v>
      </c>
      <c r="E106" s="62">
        <v>0.105986</v>
      </c>
      <c r="F106" s="62">
        <v>0.105282</v>
      </c>
      <c r="G106" s="62">
        <v>0.104841</v>
      </c>
      <c r="H106" s="62">
        <v>0.104739</v>
      </c>
      <c r="I106" s="62">
        <v>0.10465000000000001</v>
      </c>
      <c r="J106" s="62">
        <v>0.104433</v>
      </c>
      <c r="K106" s="62">
        <v>0.10474799999999999</v>
      </c>
      <c r="L106" s="62">
        <v>0.10517899999999999</v>
      </c>
      <c r="M106" s="62">
        <v>0.10567600000000001</v>
      </c>
      <c r="N106" s="62">
        <v>0.106188</v>
      </c>
      <c r="O106" s="62">
        <v>0.106375</v>
      </c>
      <c r="P106" s="62">
        <v>0.106796</v>
      </c>
      <c r="Q106" s="62">
        <v>0.107159</v>
      </c>
      <c r="R106" s="62">
        <v>0.10760599999999999</v>
      </c>
      <c r="S106" s="62">
        <v>0.10804800000000001</v>
      </c>
      <c r="T106" s="62">
        <v>0.10846500000000001</v>
      </c>
      <c r="U106" s="62">
        <v>0.108997</v>
      </c>
      <c r="V106" s="62">
        <v>0.10953499999999999</v>
      </c>
      <c r="W106" s="62">
        <v>0.110073</v>
      </c>
      <c r="X106" s="62">
        <v>0.110554</v>
      </c>
      <c r="Y106" s="62">
        <v>0.11097899999999999</v>
      </c>
      <c r="Z106" s="62">
        <v>0.11143400000000001</v>
      </c>
      <c r="AA106" s="62">
        <v>0.111874</v>
      </c>
      <c r="AB106" s="62">
        <v>0.11221200000000001</v>
      </c>
      <c r="AC106" s="62">
        <v>0.112584</v>
      </c>
      <c r="AD106" s="62">
        <v>0.11301600000000001</v>
      </c>
      <c r="AE106" s="62">
        <v>0.11339299999999999</v>
      </c>
      <c r="AF106" s="62">
        <v>0.113827</v>
      </c>
      <c r="AG106" s="78">
        <v>2.7260000000000001E-3</v>
      </c>
    </row>
    <row r="107" spans="1:33" ht="15" customHeight="1" x14ac:dyDescent="0.25">
      <c r="A107" s="61" t="s">
        <v>360</v>
      </c>
      <c r="B107" s="76" t="s">
        <v>491</v>
      </c>
      <c r="C107" s="62">
        <v>7.7044000000000001E-2</v>
      </c>
      <c r="D107" s="62">
        <v>7.8203999999999996E-2</v>
      </c>
      <c r="E107" s="62">
        <v>7.8805E-2</v>
      </c>
      <c r="F107" s="62">
        <v>7.8811000000000006E-2</v>
      </c>
      <c r="G107" s="62">
        <v>7.8971E-2</v>
      </c>
      <c r="H107" s="62">
        <v>7.9343999999999998E-2</v>
      </c>
      <c r="I107" s="62">
        <v>7.9685000000000006E-2</v>
      </c>
      <c r="J107" s="62">
        <v>8.0013000000000001E-2</v>
      </c>
      <c r="K107" s="62">
        <v>8.0833000000000002E-2</v>
      </c>
      <c r="L107" s="62">
        <v>8.1786999999999999E-2</v>
      </c>
      <c r="M107" s="62">
        <v>8.2882999999999998E-2</v>
      </c>
      <c r="N107" s="62">
        <v>8.4087999999999996E-2</v>
      </c>
      <c r="O107" s="62">
        <v>8.5135000000000002E-2</v>
      </c>
      <c r="P107" s="62">
        <v>8.6474999999999996E-2</v>
      </c>
      <c r="Q107" s="62">
        <v>8.7756000000000001E-2</v>
      </c>
      <c r="R107" s="62">
        <v>8.9094000000000007E-2</v>
      </c>
      <c r="S107" s="62">
        <v>9.042E-2</v>
      </c>
      <c r="T107" s="62">
        <v>9.1716000000000006E-2</v>
      </c>
      <c r="U107" s="62">
        <v>9.3104000000000006E-2</v>
      </c>
      <c r="V107" s="62">
        <v>9.4492000000000007E-2</v>
      </c>
      <c r="W107" s="62">
        <v>9.5877000000000004E-2</v>
      </c>
      <c r="X107" s="62">
        <v>9.7209000000000004E-2</v>
      </c>
      <c r="Y107" s="62">
        <v>9.8488000000000006E-2</v>
      </c>
      <c r="Z107" s="62">
        <v>9.9791000000000005E-2</v>
      </c>
      <c r="AA107" s="62">
        <v>0.101077</v>
      </c>
      <c r="AB107" s="62">
        <v>0.10226499999999999</v>
      </c>
      <c r="AC107" s="62">
        <v>0.103481</v>
      </c>
      <c r="AD107" s="62">
        <v>0.10474899999999999</v>
      </c>
      <c r="AE107" s="62">
        <v>0.105961</v>
      </c>
      <c r="AF107" s="62">
        <v>0.107223</v>
      </c>
      <c r="AG107" s="78">
        <v>1.1462999999999999E-2</v>
      </c>
    </row>
    <row r="108" spans="1:33" ht="15" customHeight="1" x14ac:dyDescent="0.25">
      <c r="A108" s="61" t="s">
        <v>361</v>
      </c>
      <c r="B108" s="76" t="s">
        <v>492</v>
      </c>
      <c r="C108" s="62">
        <v>0.54205899999999996</v>
      </c>
      <c r="D108" s="62">
        <v>0.52856000000000003</v>
      </c>
      <c r="E108" s="62">
        <v>0.51308299999999996</v>
      </c>
      <c r="F108" s="62">
        <v>0.49500300000000003</v>
      </c>
      <c r="G108" s="62">
        <v>0.47875400000000001</v>
      </c>
      <c r="H108" s="62">
        <v>0.46374599999999999</v>
      </c>
      <c r="I108" s="62">
        <v>0.44913199999999998</v>
      </c>
      <c r="J108" s="62">
        <v>0.43485400000000002</v>
      </c>
      <c r="K108" s="62">
        <v>0.42348799999999998</v>
      </c>
      <c r="L108" s="62">
        <v>0.413078</v>
      </c>
      <c r="M108" s="62">
        <v>0.403474</v>
      </c>
      <c r="N108" s="62">
        <v>0.39432299999999998</v>
      </c>
      <c r="O108" s="62">
        <v>0.384548</v>
      </c>
      <c r="P108" s="62">
        <v>0.37632199999999999</v>
      </c>
      <c r="Q108" s="62">
        <v>0.36920700000000001</v>
      </c>
      <c r="R108" s="62">
        <v>0.36332900000000001</v>
      </c>
      <c r="S108" s="62">
        <v>0.358047</v>
      </c>
      <c r="T108" s="62">
        <v>0.35318899999999998</v>
      </c>
      <c r="U108" s="62">
        <v>0.34930699999999998</v>
      </c>
      <c r="V108" s="62">
        <v>0.34579500000000002</v>
      </c>
      <c r="W108" s="62">
        <v>0.34285399999999999</v>
      </c>
      <c r="X108" s="62">
        <v>0.34024199999999999</v>
      </c>
      <c r="Y108" s="62">
        <v>0.33815800000000001</v>
      </c>
      <c r="Z108" s="62">
        <v>0.33679900000000002</v>
      </c>
      <c r="AA108" s="62">
        <v>0.335864</v>
      </c>
      <c r="AB108" s="62">
        <v>0.33529900000000001</v>
      </c>
      <c r="AC108" s="62">
        <v>0.33514100000000002</v>
      </c>
      <c r="AD108" s="62">
        <v>0.33549699999999999</v>
      </c>
      <c r="AE108" s="62">
        <v>0.33598699999999998</v>
      </c>
      <c r="AF108" s="62">
        <v>0.337121</v>
      </c>
      <c r="AG108" s="78">
        <v>-1.6244000000000001E-2</v>
      </c>
    </row>
    <row r="109" spans="1:33" ht="15" customHeight="1" x14ac:dyDescent="0.25">
      <c r="A109" s="61" t="s">
        <v>362</v>
      </c>
      <c r="B109" s="76" t="s">
        <v>493</v>
      </c>
      <c r="C109" s="62">
        <v>0.34851799999999999</v>
      </c>
      <c r="D109" s="62">
        <v>0.34304200000000001</v>
      </c>
      <c r="E109" s="62">
        <v>0.33520899999999998</v>
      </c>
      <c r="F109" s="62">
        <v>0.324716</v>
      </c>
      <c r="G109" s="62">
        <v>0.31450499999999998</v>
      </c>
      <c r="H109" s="62">
        <v>0.30441099999999999</v>
      </c>
      <c r="I109" s="62">
        <v>0.29397800000000002</v>
      </c>
      <c r="J109" s="62">
        <v>0.283271</v>
      </c>
      <c r="K109" s="62">
        <v>0.27399099999999998</v>
      </c>
      <c r="L109" s="62">
        <v>0.26494600000000001</v>
      </c>
      <c r="M109" s="62">
        <v>0.25604199999999999</v>
      </c>
      <c r="N109" s="62">
        <v>0.24719099999999999</v>
      </c>
      <c r="O109" s="62">
        <v>0.237736</v>
      </c>
      <c r="P109" s="62">
        <v>0.229099</v>
      </c>
      <c r="Q109" s="62">
        <v>0.22101699999999999</v>
      </c>
      <c r="R109" s="62">
        <v>0.213644</v>
      </c>
      <c r="S109" s="62">
        <v>0.20652899999999999</v>
      </c>
      <c r="T109" s="62">
        <v>0.19971800000000001</v>
      </c>
      <c r="U109" s="62">
        <v>0.193523</v>
      </c>
      <c r="V109" s="62">
        <v>0.18762899999999999</v>
      </c>
      <c r="W109" s="62">
        <v>0.18219299999999999</v>
      </c>
      <c r="X109" s="62">
        <v>0.177173</v>
      </c>
      <c r="Y109" s="62">
        <v>0.17268900000000001</v>
      </c>
      <c r="Z109" s="62">
        <v>0.16891300000000001</v>
      </c>
      <c r="AA109" s="62">
        <v>0.16564799999999999</v>
      </c>
      <c r="AB109" s="62">
        <v>0.163101</v>
      </c>
      <c r="AC109" s="62">
        <v>0.16115299999999999</v>
      </c>
      <c r="AD109" s="62">
        <v>0.159834</v>
      </c>
      <c r="AE109" s="62">
        <v>0.15897800000000001</v>
      </c>
      <c r="AF109" s="62">
        <v>0.15872800000000001</v>
      </c>
      <c r="AG109" s="78">
        <v>-2.6755999999999999E-2</v>
      </c>
    </row>
    <row r="110" spans="1:33" ht="15" customHeight="1" x14ac:dyDescent="0.25">
      <c r="A110" s="61" t="s">
        <v>363</v>
      </c>
      <c r="B110" s="76" t="s">
        <v>68</v>
      </c>
      <c r="C110" s="62">
        <v>0.23244200000000001</v>
      </c>
      <c r="D110" s="62">
        <v>0.24553800000000001</v>
      </c>
      <c r="E110" s="62">
        <v>0.23070599999999999</v>
      </c>
      <c r="F110" s="62">
        <v>0.229242</v>
      </c>
      <c r="G110" s="62">
        <v>0.22838</v>
      </c>
      <c r="H110" s="62">
        <v>0.22780900000000001</v>
      </c>
      <c r="I110" s="62">
        <v>0.22709299999999999</v>
      </c>
      <c r="J110" s="62">
        <v>0.22553100000000001</v>
      </c>
      <c r="K110" s="62">
        <v>0.22462799999999999</v>
      </c>
      <c r="L110" s="62">
        <v>0.22357199999999999</v>
      </c>
      <c r="M110" s="62">
        <v>0.22231200000000001</v>
      </c>
      <c r="N110" s="62">
        <v>0.22045400000000001</v>
      </c>
      <c r="O110" s="62">
        <v>0.21737699999999999</v>
      </c>
      <c r="P110" s="62">
        <v>0.214444</v>
      </c>
      <c r="Q110" s="62">
        <v>0.21118899999999999</v>
      </c>
      <c r="R110" s="62">
        <v>0.20787</v>
      </c>
      <c r="S110" s="62">
        <v>0.20422299999999999</v>
      </c>
      <c r="T110" s="62">
        <v>0.200237</v>
      </c>
      <c r="U110" s="62">
        <v>0.196383</v>
      </c>
      <c r="V110" s="62">
        <v>0.192685</v>
      </c>
      <c r="W110" s="62">
        <v>0.189109</v>
      </c>
      <c r="X110" s="62">
        <v>0.185638</v>
      </c>
      <c r="Y110" s="62">
        <v>0.182423</v>
      </c>
      <c r="Z110" s="62">
        <v>0.179595</v>
      </c>
      <c r="AA110" s="62">
        <v>0.17704</v>
      </c>
      <c r="AB110" s="62">
        <v>0.174623</v>
      </c>
      <c r="AC110" s="62">
        <v>0.172518</v>
      </c>
      <c r="AD110" s="62">
        <v>0.17078099999999999</v>
      </c>
      <c r="AE110" s="62">
        <v>0.169214</v>
      </c>
      <c r="AF110" s="62">
        <v>0.16800300000000001</v>
      </c>
      <c r="AG110" s="78">
        <v>-1.1133000000000001E-2</v>
      </c>
    </row>
    <row r="111" spans="1:33" ht="15" customHeight="1" x14ac:dyDescent="0.25">
      <c r="A111" s="61" t="s">
        <v>364</v>
      </c>
      <c r="B111" s="76" t="s">
        <v>494</v>
      </c>
      <c r="C111" s="62">
        <v>5.3584769999999997</v>
      </c>
      <c r="D111" s="62">
        <v>5.2432049999999997</v>
      </c>
      <c r="E111" s="62">
        <v>5.3352789999999999</v>
      </c>
      <c r="F111" s="62">
        <v>5.3591160000000002</v>
      </c>
      <c r="G111" s="62">
        <v>5.3946120000000004</v>
      </c>
      <c r="H111" s="62">
        <v>5.4385130000000004</v>
      </c>
      <c r="I111" s="62">
        <v>5.4748869999999998</v>
      </c>
      <c r="J111" s="62">
        <v>5.5105550000000001</v>
      </c>
      <c r="K111" s="62">
        <v>5.5719079999999996</v>
      </c>
      <c r="L111" s="62">
        <v>5.6378969999999997</v>
      </c>
      <c r="M111" s="62">
        <v>5.7046939999999999</v>
      </c>
      <c r="N111" s="62">
        <v>5.7715639999999997</v>
      </c>
      <c r="O111" s="62">
        <v>5.8230940000000002</v>
      </c>
      <c r="P111" s="62">
        <v>5.8833700000000002</v>
      </c>
      <c r="Q111" s="62">
        <v>5.9475020000000001</v>
      </c>
      <c r="R111" s="62">
        <v>6.0217790000000004</v>
      </c>
      <c r="S111" s="62">
        <v>6.0992749999999996</v>
      </c>
      <c r="T111" s="62">
        <v>6.1759000000000004</v>
      </c>
      <c r="U111" s="62">
        <v>6.260548</v>
      </c>
      <c r="V111" s="62">
        <v>6.343909</v>
      </c>
      <c r="W111" s="62">
        <v>6.4252500000000001</v>
      </c>
      <c r="X111" s="62">
        <v>6.506742</v>
      </c>
      <c r="Y111" s="62">
        <v>6.588495</v>
      </c>
      <c r="Z111" s="62">
        <v>6.675033</v>
      </c>
      <c r="AA111" s="62">
        <v>6.7633570000000001</v>
      </c>
      <c r="AB111" s="62">
        <v>6.8530660000000001</v>
      </c>
      <c r="AC111" s="62">
        <v>6.9459910000000002</v>
      </c>
      <c r="AD111" s="62">
        <v>7.0459079999999998</v>
      </c>
      <c r="AE111" s="62">
        <v>7.1474399999999996</v>
      </c>
      <c r="AF111" s="62">
        <v>7.2642860000000002</v>
      </c>
      <c r="AG111" s="78">
        <v>1.0548E-2</v>
      </c>
    </row>
    <row r="112" spans="1:33" ht="15" customHeight="1" x14ac:dyDescent="0.2">
      <c r="A112" s="61" t="s">
        <v>365</v>
      </c>
      <c r="B112" s="73" t="s">
        <v>501</v>
      </c>
      <c r="C112" s="74">
        <v>21.107531000000002</v>
      </c>
      <c r="D112" s="74">
        <v>20.967345999999999</v>
      </c>
      <c r="E112" s="74">
        <v>21.068943000000001</v>
      </c>
      <c r="F112" s="74">
        <v>20.984804</v>
      </c>
      <c r="G112" s="74">
        <v>20.935032</v>
      </c>
      <c r="H112" s="74">
        <v>20.903248000000001</v>
      </c>
      <c r="I112" s="74">
        <v>20.852969999999999</v>
      </c>
      <c r="J112" s="74">
        <v>20.78463</v>
      </c>
      <c r="K112" s="74">
        <v>20.782748999999999</v>
      </c>
      <c r="L112" s="74">
        <v>20.787890999999998</v>
      </c>
      <c r="M112" s="74">
        <v>20.806743999999998</v>
      </c>
      <c r="N112" s="74">
        <v>20.828531000000002</v>
      </c>
      <c r="O112" s="74">
        <v>20.810711000000001</v>
      </c>
      <c r="P112" s="74">
        <v>20.832186</v>
      </c>
      <c r="Q112" s="74">
        <v>20.875820000000001</v>
      </c>
      <c r="R112" s="74">
        <v>20.952736000000002</v>
      </c>
      <c r="S112" s="74">
        <v>21.039867000000001</v>
      </c>
      <c r="T112" s="74">
        <v>21.123660999999998</v>
      </c>
      <c r="U112" s="74">
        <v>21.225576</v>
      </c>
      <c r="V112" s="74">
        <v>21.317184000000001</v>
      </c>
      <c r="W112" s="74">
        <v>21.410222999999998</v>
      </c>
      <c r="X112" s="74">
        <v>21.504428999999998</v>
      </c>
      <c r="Y112" s="74">
        <v>21.60519</v>
      </c>
      <c r="Z112" s="74">
        <v>21.720953000000002</v>
      </c>
      <c r="AA112" s="74">
        <v>21.836766999999998</v>
      </c>
      <c r="AB112" s="74">
        <v>21.954139999999999</v>
      </c>
      <c r="AC112" s="74">
        <v>22.076533999999999</v>
      </c>
      <c r="AD112" s="74">
        <v>22.213502999999999</v>
      </c>
      <c r="AE112" s="74">
        <v>22.347785999999999</v>
      </c>
      <c r="AF112" s="74">
        <v>22.508064000000001</v>
      </c>
      <c r="AG112" s="75">
        <v>2.2179999999999999E-3</v>
      </c>
    </row>
    <row r="113" spans="1:33" ht="15" customHeight="1" x14ac:dyDescent="0.25">
      <c r="A113" s="61" t="s">
        <v>502</v>
      </c>
      <c r="B113" s="76" t="s">
        <v>503</v>
      </c>
      <c r="C113" s="62">
        <v>9.6773999999999999E-2</v>
      </c>
      <c r="D113" s="62">
        <v>0.10704900000000001</v>
      </c>
      <c r="E113" s="62">
        <v>0.117365</v>
      </c>
      <c r="F113" s="62">
        <v>0.125197</v>
      </c>
      <c r="G113" s="62">
        <v>0.13267799999999999</v>
      </c>
      <c r="H113" s="62">
        <v>0.14006299999999999</v>
      </c>
      <c r="I113" s="62">
        <v>0.14744599999999999</v>
      </c>
      <c r="J113" s="62">
        <v>0.15514800000000001</v>
      </c>
      <c r="K113" s="62">
        <v>0.16309000000000001</v>
      </c>
      <c r="L113" s="62">
        <v>0.17113300000000001</v>
      </c>
      <c r="M113" s="62">
        <v>0.179503</v>
      </c>
      <c r="N113" s="62">
        <v>0.18815100000000001</v>
      </c>
      <c r="O113" s="62">
        <v>0.19745199999999999</v>
      </c>
      <c r="P113" s="62">
        <v>0.20738100000000001</v>
      </c>
      <c r="Q113" s="62">
        <v>0.21725800000000001</v>
      </c>
      <c r="R113" s="62">
        <v>0.227242</v>
      </c>
      <c r="S113" s="62">
        <v>0.23796500000000001</v>
      </c>
      <c r="T113" s="62">
        <v>0.2487</v>
      </c>
      <c r="U113" s="62">
        <v>0.25990799999999997</v>
      </c>
      <c r="V113" s="62">
        <v>0.27201700000000001</v>
      </c>
      <c r="W113" s="62">
        <v>0.28448499999999999</v>
      </c>
      <c r="X113" s="62">
        <v>0.29792400000000002</v>
      </c>
      <c r="Y113" s="62">
        <v>0.31203399999999998</v>
      </c>
      <c r="Z113" s="62">
        <v>0.326403</v>
      </c>
      <c r="AA113" s="62">
        <v>0.34159400000000001</v>
      </c>
      <c r="AB113" s="62">
        <v>0.35733300000000001</v>
      </c>
      <c r="AC113" s="62">
        <v>0.37381300000000001</v>
      </c>
      <c r="AD113" s="62">
        <v>0.39113999999999999</v>
      </c>
      <c r="AE113" s="62">
        <v>0.40933199999999997</v>
      </c>
      <c r="AF113" s="62">
        <v>0.42791299999999999</v>
      </c>
      <c r="AG113" s="78">
        <v>5.2596999999999998E-2</v>
      </c>
    </row>
    <row r="114" spans="1:33" ht="15" customHeight="1" x14ac:dyDescent="0.2">
      <c r="A114" s="61" t="s">
        <v>504</v>
      </c>
      <c r="B114" s="73" t="s">
        <v>505</v>
      </c>
      <c r="C114" s="74">
        <v>21.010757000000002</v>
      </c>
      <c r="D114" s="74">
        <v>20.860296000000002</v>
      </c>
      <c r="E114" s="74">
        <v>20.951578000000001</v>
      </c>
      <c r="F114" s="74">
        <v>20.859608000000001</v>
      </c>
      <c r="G114" s="74">
        <v>20.802353</v>
      </c>
      <c r="H114" s="74">
        <v>20.763186000000001</v>
      </c>
      <c r="I114" s="74">
        <v>20.705524</v>
      </c>
      <c r="J114" s="74">
        <v>20.629481999999999</v>
      </c>
      <c r="K114" s="74">
        <v>20.619658999999999</v>
      </c>
      <c r="L114" s="74">
        <v>20.616758000000001</v>
      </c>
      <c r="M114" s="74">
        <v>20.627241000000001</v>
      </c>
      <c r="N114" s="74">
        <v>20.640381000000001</v>
      </c>
      <c r="O114" s="74">
        <v>20.61326</v>
      </c>
      <c r="P114" s="74">
        <v>20.624804999999999</v>
      </c>
      <c r="Q114" s="74">
        <v>20.658562</v>
      </c>
      <c r="R114" s="74">
        <v>20.725494000000001</v>
      </c>
      <c r="S114" s="74">
        <v>20.801902999999999</v>
      </c>
      <c r="T114" s="74">
        <v>20.874962</v>
      </c>
      <c r="U114" s="74">
        <v>20.965668000000001</v>
      </c>
      <c r="V114" s="74">
        <v>21.045168</v>
      </c>
      <c r="W114" s="74">
        <v>21.125737999999998</v>
      </c>
      <c r="X114" s="74">
        <v>21.206505</v>
      </c>
      <c r="Y114" s="74">
        <v>21.293156</v>
      </c>
      <c r="Z114" s="74">
        <v>21.394549999999999</v>
      </c>
      <c r="AA114" s="74">
        <v>21.495173999999999</v>
      </c>
      <c r="AB114" s="74">
        <v>21.596806999999998</v>
      </c>
      <c r="AC114" s="74">
        <v>21.702721</v>
      </c>
      <c r="AD114" s="74">
        <v>21.822362999999999</v>
      </c>
      <c r="AE114" s="74">
        <v>21.938454</v>
      </c>
      <c r="AF114" s="74">
        <v>22.080151000000001</v>
      </c>
      <c r="AG114" s="75">
        <v>1.7129999999999999E-3</v>
      </c>
    </row>
    <row r="115" spans="1:33" ht="15" customHeight="1" x14ac:dyDescent="0.25">
      <c r="B115"/>
      <c r="C115"/>
      <c r="D115"/>
      <c r="E115"/>
      <c r="F115"/>
      <c r="G115"/>
      <c r="H115"/>
      <c r="I115"/>
      <c r="J115"/>
      <c r="K115"/>
      <c r="L115"/>
      <c r="M115"/>
      <c r="N115"/>
      <c r="O115"/>
      <c r="P115"/>
      <c r="Q115"/>
      <c r="R115"/>
      <c r="S115"/>
      <c r="T115"/>
      <c r="U115"/>
      <c r="V115"/>
      <c r="W115"/>
      <c r="X115"/>
      <c r="Y115"/>
      <c r="Z115"/>
      <c r="AA115"/>
      <c r="AB115"/>
      <c r="AC115"/>
      <c r="AD115"/>
      <c r="AE115"/>
      <c r="AF115"/>
      <c r="AG115"/>
    </row>
    <row r="116" spans="1:33" ht="15" customHeight="1" x14ac:dyDescent="0.25">
      <c r="B116" s="73" t="s">
        <v>506</v>
      </c>
      <c r="C116"/>
      <c r="D116"/>
      <c r="E116"/>
      <c r="F116"/>
      <c r="G116"/>
      <c r="H116"/>
      <c r="I116"/>
      <c r="J116"/>
      <c r="K116"/>
      <c r="L116"/>
      <c r="M116"/>
      <c r="N116"/>
      <c r="O116"/>
      <c r="P116"/>
      <c r="Q116"/>
      <c r="R116"/>
      <c r="S116"/>
      <c r="T116"/>
      <c r="U116"/>
      <c r="V116"/>
      <c r="W116"/>
      <c r="X116"/>
      <c r="Y116"/>
      <c r="Z116"/>
      <c r="AA116"/>
      <c r="AB116"/>
      <c r="AC116"/>
      <c r="AD116"/>
      <c r="AE116"/>
      <c r="AF116"/>
      <c r="AG116"/>
    </row>
    <row r="117" spans="1:33" ht="15" customHeight="1" x14ac:dyDescent="0.25">
      <c r="A117" s="61" t="s">
        <v>366</v>
      </c>
      <c r="B117" s="76" t="s">
        <v>69</v>
      </c>
      <c r="C117" s="62">
        <v>1.3916E-2</v>
      </c>
      <c r="D117" s="62">
        <v>1.5650000000000001E-2</v>
      </c>
      <c r="E117" s="62">
        <v>1.7245E-2</v>
      </c>
      <c r="F117" s="62">
        <v>1.8103999999999999E-2</v>
      </c>
      <c r="G117" s="62">
        <v>1.9044999999999999E-2</v>
      </c>
      <c r="H117" s="62">
        <v>1.9845999999999999E-2</v>
      </c>
      <c r="I117" s="62">
        <v>2.0566000000000001E-2</v>
      </c>
      <c r="J117" s="62">
        <v>2.1271999999999999E-2</v>
      </c>
      <c r="K117" s="62">
        <v>2.197E-2</v>
      </c>
      <c r="L117" s="62">
        <v>2.2662999999999999E-2</v>
      </c>
      <c r="M117" s="62">
        <v>2.3252999999999999E-2</v>
      </c>
      <c r="N117" s="62">
        <v>2.3845000000000002E-2</v>
      </c>
      <c r="O117" s="62">
        <v>2.4421000000000002E-2</v>
      </c>
      <c r="P117" s="62">
        <v>2.4924999999999999E-2</v>
      </c>
      <c r="Q117" s="62">
        <v>2.5409999999999999E-2</v>
      </c>
      <c r="R117" s="62">
        <v>2.5918E-2</v>
      </c>
      <c r="S117" s="62">
        <v>2.6393E-2</v>
      </c>
      <c r="T117" s="62">
        <v>2.6922999999999999E-2</v>
      </c>
      <c r="U117" s="62">
        <v>2.7501999999999999E-2</v>
      </c>
      <c r="V117" s="62">
        <v>2.8138E-2</v>
      </c>
      <c r="W117" s="62">
        <v>2.8794E-2</v>
      </c>
      <c r="X117" s="62">
        <v>2.9492000000000001E-2</v>
      </c>
      <c r="Y117" s="62">
        <v>3.0227E-2</v>
      </c>
      <c r="Z117" s="62">
        <v>3.0984000000000001E-2</v>
      </c>
      <c r="AA117" s="62">
        <v>3.1743E-2</v>
      </c>
      <c r="AB117" s="62">
        <v>3.2532999999999999E-2</v>
      </c>
      <c r="AC117" s="62">
        <v>3.3385999999999999E-2</v>
      </c>
      <c r="AD117" s="62">
        <v>3.4241000000000001E-2</v>
      </c>
      <c r="AE117" s="62">
        <v>3.5097999999999997E-2</v>
      </c>
      <c r="AF117" s="62">
        <v>3.5983000000000001E-2</v>
      </c>
      <c r="AG117" s="78">
        <v>3.3300999999999997E-2</v>
      </c>
    </row>
    <row r="118" spans="1:33" ht="15" customHeight="1" x14ac:dyDescent="0.25">
      <c r="A118" s="61" t="s">
        <v>367</v>
      </c>
      <c r="B118" s="76" t="s">
        <v>70</v>
      </c>
      <c r="C118" s="62">
        <v>4.8445000000000002E-2</v>
      </c>
      <c r="D118" s="62">
        <v>5.4163000000000003E-2</v>
      </c>
      <c r="E118" s="62">
        <v>5.7647999999999998E-2</v>
      </c>
      <c r="F118" s="62">
        <v>5.7015000000000003E-2</v>
      </c>
      <c r="G118" s="62">
        <v>5.6885999999999999E-2</v>
      </c>
      <c r="H118" s="62">
        <v>5.6571999999999997E-2</v>
      </c>
      <c r="I118" s="62">
        <v>5.6569000000000001E-2</v>
      </c>
      <c r="J118" s="62">
        <v>5.6689999999999997E-2</v>
      </c>
      <c r="K118" s="62">
        <v>5.6779000000000003E-2</v>
      </c>
      <c r="L118" s="62">
        <v>5.6772999999999997E-2</v>
      </c>
      <c r="M118" s="62">
        <v>5.6855999999999997E-2</v>
      </c>
      <c r="N118" s="62">
        <v>5.7213E-2</v>
      </c>
      <c r="O118" s="62">
        <v>5.7431000000000003E-2</v>
      </c>
      <c r="P118" s="62">
        <v>5.7514999999999997E-2</v>
      </c>
      <c r="Q118" s="62">
        <v>5.7547000000000001E-2</v>
      </c>
      <c r="R118" s="62">
        <v>5.7618999999999997E-2</v>
      </c>
      <c r="S118" s="62">
        <v>5.7757999999999997E-2</v>
      </c>
      <c r="T118" s="62">
        <v>5.8098999999999998E-2</v>
      </c>
      <c r="U118" s="62">
        <v>5.8430999999999997E-2</v>
      </c>
      <c r="V118" s="62">
        <v>5.8702999999999998E-2</v>
      </c>
      <c r="W118" s="62">
        <v>5.8959999999999999E-2</v>
      </c>
      <c r="X118" s="62">
        <v>5.9111999999999998E-2</v>
      </c>
      <c r="Y118" s="62">
        <v>5.9450999999999997E-2</v>
      </c>
      <c r="Z118" s="62">
        <v>5.9602000000000002E-2</v>
      </c>
      <c r="AA118" s="62">
        <v>5.9852000000000002E-2</v>
      </c>
      <c r="AB118" s="62">
        <v>6.0192000000000002E-2</v>
      </c>
      <c r="AC118" s="62">
        <v>6.0316000000000002E-2</v>
      </c>
      <c r="AD118" s="62">
        <v>6.0858000000000002E-2</v>
      </c>
      <c r="AE118" s="62">
        <v>6.0950999999999998E-2</v>
      </c>
      <c r="AF118" s="62">
        <v>6.1275000000000003E-2</v>
      </c>
      <c r="AG118" s="78">
        <v>8.1349999999999999E-3</v>
      </c>
    </row>
    <row r="119" spans="1:33" ht="15" customHeight="1" x14ac:dyDescent="0.25">
      <c r="A119" s="61" t="s">
        <v>368</v>
      </c>
      <c r="B119" s="76" t="s">
        <v>27</v>
      </c>
      <c r="C119" s="62">
        <v>0.277555</v>
      </c>
      <c r="D119" s="62">
        <v>0.30805700000000003</v>
      </c>
      <c r="E119" s="62">
        <v>0.33670600000000001</v>
      </c>
      <c r="F119" s="62">
        <v>0.35755799999999999</v>
      </c>
      <c r="G119" s="62">
        <v>0.37832300000000002</v>
      </c>
      <c r="H119" s="62">
        <v>0.39463399999999998</v>
      </c>
      <c r="I119" s="62">
        <v>0.41504400000000002</v>
      </c>
      <c r="J119" s="62">
        <v>0.43620300000000001</v>
      </c>
      <c r="K119" s="62">
        <v>0.45814700000000003</v>
      </c>
      <c r="L119" s="62">
        <v>0.47954799999999997</v>
      </c>
      <c r="M119" s="62">
        <v>0.50221400000000005</v>
      </c>
      <c r="N119" s="62">
        <v>0.52819899999999997</v>
      </c>
      <c r="O119" s="62">
        <v>0.55421299999999996</v>
      </c>
      <c r="P119" s="62">
        <v>0.58063399999999998</v>
      </c>
      <c r="Q119" s="62">
        <v>0.60695299999999996</v>
      </c>
      <c r="R119" s="62">
        <v>0.63433300000000004</v>
      </c>
      <c r="S119" s="62">
        <v>0.66400499999999996</v>
      </c>
      <c r="T119" s="62">
        <v>0.69608300000000001</v>
      </c>
      <c r="U119" s="62">
        <v>0.72950300000000001</v>
      </c>
      <c r="V119" s="62">
        <v>0.76487899999999998</v>
      </c>
      <c r="W119" s="62">
        <v>0.800346</v>
      </c>
      <c r="X119" s="62">
        <v>0.83840899999999996</v>
      </c>
      <c r="Y119" s="62">
        <v>0.88090900000000005</v>
      </c>
      <c r="Z119" s="62">
        <v>0.92092300000000005</v>
      </c>
      <c r="AA119" s="62">
        <v>0.96540300000000001</v>
      </c>
      <c r="AB119" s="62">
        <v>1.0121260000000001</v>
      </c>
      <c r="AC119" s="62">
        <v>1.058214</v>
      </c>
      <c r="AD119" s="62">
        <v>1.1136360000000001</v>
      </c>
      <c r="AE119" s="62">
        <v>1.164774</v>
      </c>
      <c r="AF119" s="62">
        <v>1.2198960000000001</v>
      </c>
      <c r="AG119" s="78">
        <v>5.2377E-2</v>
      </c>
    </row>
    <row r="120" spans="1:33" ht="15" customHeight="1" x14ac:dyDescent="0.25">
      <c r="A120" s="61" t="s">
        <v>369</v>
      </c>
      <c r="B120" s="76" t="s">
        <v>28</v>
      </c>
      <c r="C120" s="62">
        <v>1.7200000000000001E-4</v>
      </c>
      <c r="D120" s="62">
        <v>1.7200000000000001E-4</v>
      </c>
      <c r="E120" s="62">
        <v>1.7000000000000001E-4</v>
      </c>
      <c r="F120" s="62">
        <v>1.6799999999999999E-4</v>
      </c>
      <c r="G120" s="62">
        <v>1.6699999999999999E-4</v>
      </c>
      <c r="H120" s="62">
        <v>1.65E-4</v>
      </c>
      <c r="I120" s="62">
        <v>1.64E-4</v>
      </c>
      <c r="J120" s="62">
        <v>1.64E-4</v>
      </c>
      <c r="K120" s="62">
        <v>1.6200000000000001E-4</v>
      </c>
      <c r="L120" s="62">
        <v>1.6200000000000001E-4</v>
      </c>
      <c r="M120" s="62">
        <v>1.6200000000000001E-4</v>
      </c>
      <c r="N120" s="62">
        <v>1.6200000000000001E-4</v>
      </c>
      <c r="O120" s="62">
        <v>1.6100000000000001E-4</v>
      </c>
      <c r="P120" s="62">
        <v>1.6100000000000001E-4</v>
      </c>
      <c r="Q120" s="62">
        <v>1.6000000000000001E-4</v>
      </c>
      <c r="R120" s="62">
        <v>1.6000000000000001E-4</v>
      </c>
      <c r="S120" s="62">
        <v>1.6000000000000001E-4</v>
      </c>
      <c r="T120" s="62">
        <v>1.6000000000000001E-4</v>
      </c>
      <c r="U120" s="62">
        <v>1.6000000000000001E-4</v>
      </c>
      <c r="V120" s="62">
        <v>1.6200000000000001E-4</v>
      </c>
      <c r="W120" s="62">
        <v>1.63E-4</v>
      </c>
      <c r="X120" s="62">
        <v>1.65E-4</v>
      </c>
      <c r="Y120" s="62">
        <v>1.6699999999999999E-4</v>
      </c>
      <c r="Z120" s="62">
        <v>1.6899999999999999E-4</v>
      </c>
      <c r="AA120" s="62">
        <v>1.7100000000000001E-4</v>
      </c>
      <c r="AB120" s="62">
        <v>1.7200000000000001E-4</v>
      </c>
      <c r="AC120" s="62">
        <v>1.74E-4</v>
      </c>
      <c r="AD120" s="62">
        <v>1.76E-4</v>
      </c>
      <c r="AE120" s="62">
        <v>1.7799999999999999E-4</v>
      </c>
      <c r="AF120" s="62">
        <v>1.8000000000000001E-4</v>
      </c>
      <c r="AG120" s="78">
        <v>1.6050000000000001E-3</v>
      </c>
    </row>
    <row r="121" spans="1:33" ht="15" customHeight="1" x14ac:dyDescent="0.2">
      <c r="A121" s="61" t="s">
        <v>370</v>
      </c>
      <c r="B121" s="73" t="s">
        <v>29</v>
      </c>
      <c r="C121" s="74">
        <v>0.34008899999999997</v>
      </c>
      <c r="D121" s="74">
        <v>0.37804300000000002</v>
      </c>
      <c r="E121" s="74">
        <v>0.411769</v>
      </c>
      <c r="F121" s="74">
        <v>0.43284600000000001</v>
      </c>
      <c r="G121" s="74">
        <v>0.45442199999999999</v>
      </c>
      <c r="H121" s="74">
        <v>0.47121800000000003</v>
      </c>
      <c r="I121" s="74">
        <v>0.49234299999999998</v>
      </c>
      <c r="J121" s="74">
        <v>0.51432800000000001</v>
      </c>
      <c r="K121" s="74">
        <v>0.53705800000000004</v>
      </c>
      <c r="L121" s="74">
        <v>0.55914600000000003</v>
      </c>
      <c r="M121" s="74">
        <v>0.58248500000000003</v>
      </c>
      <c r="N121" s="74">
        <v>0.60941900000000004</v>
      </c>
      <c r="O121" s="74">
        <v>0.63622699999999999</v>
      </c>
      <c r="P121" s="74">
        <v>0.66323500000000002</v>
      </c>
      <c r="Q121" s="74">
        <v>0.69007099999999999</v>
      </c>
      <c r="R121" s="74">
        <v>0.71802900000000003</v>
      </c>
      <c r="S121" s="74">
        <v>0.74831499999999995</v>
      </c>
      <c r="T121" s="74">
        <v>0.78126399999999996</v>
      </c>
      <c r="U121" s="74">
        <v>0.81559700000000002</v>
      </c>
      <c r="V121" s="74">
        <v>0.85188200000000003</v>
      </c>
      <c r="W121" s="74">
        <v>0.88826300000000002</v>
      </c>
      <c r="X121" s="74">
        <v>0.92717899999999998</v>
      </c>
      <c r="Y121" s="74">
        <v>0.97075500000000003</v>
      </c>
      <c r="Z121" s="74">
        <v>1.0116780000000001</v>
      </c>
      <c r="AA121" s="74">
        <v>1.057169</v>
      </c>
      <c r="AB121" s="74">
        <v>1.1050230000000001</v>
      </c>
      <c r="AC121" s="74">
        <v>1.1520900000000001</v>
      </c>
      <c r="AD121" s="74">
        <v>1.208912</v>
      </c>
      <c r="AE121" s="74">
        <v>1.261002</v>
      </c>
      <c r="AF121" s="74">
        <v>1.3173349999999999</v>
      </c>
      <c r="AG121" s="75">
        <v>4.7802999999999998E-2</v>
      </c>
    </row>
    <row r="122" spans="1:33" ht="15" customHeight="1" x14ac:dyDescent="0.25">
      <c r="B122"/>
      <c r="C122"/>
      <c r="D122"/>
      <c r="E122"/>
      <c r="F122"/>
      <c r="G122"/>
      <c r="H122"/>
      <c r="I122"/>
      <c r="J122"/>
      <c r="K122"/>
      <c r="L122"/>
      <c r="M122"/>
      <c r="N122"/>
      <c r="O122"/>
      <c r="P122"/>
      <c r="Q122"/>
      <c r="R122"/>
      <c r="S122"/>
      <c r="T122"/>
      <c r="U122"/>
      <c r="V122"/>
      <c r="W122"/>
      <c r="X122"/>
      <c r="Y122"/>
      <c r="Z122"/>
      <c r="AA122"/>
      <c r="AB122"/>
      <c r="AC122"/>
      <c r="AD122"/>
      <c r="AE122"/>
      <c r="AF122"/>
      <c r="AG122"/>
    </row>
    <row r="123" spans="1:33" ht="15" customHeight="1" x14ac:dyDescent="0.25">
      <c r="B123" s="73" t="s">
        <v>30</v>
      </c>
      <c r="C123"/>
      <c r="D123"/>
      <c r="E123"/>
      <c r="F123"/>
      <c r="G123"/>
      <c r="H123"/>
      <c r="I123"/>
      <c r="J123"/>
      <c r="K123"/>
      <c r="L123"/>
      <c r="M123"/>
      <c r="N123"/>
      <c r="O123"/>
      <c r="P123"/>
      <c r="Q123"/>
      <c r="R123"/>
      <c r="S123"/>
      <c r="T123"/>
      <c r="U123"/>
      <c r="V123"/>
      <c r="W123"/>
      <c r="X123"/>
      <c r="Y123"/>
      <c r="Z123"/>
      <c r="AA123"/>
      <c r="AB123"/>
      <c r="AC123"/>
      <c r="AD123"/>
      <c r="AE123"/>
      <c r="AF123"/>
      <c r="AG123"/>
    </row>
    <row r="124" spans="1:33" ht="15" customHeight="1" x14ac:dyDescent="0.25">
      <c r="A124" s="61" t="s">
        <v>371</v>
      </c>
      <c r="B124" s="76" t="s">
        <v>31</v>
      </c>
      <c r="C124" s="77">
        <v>5890</v>
      </c>
      <c r="D124" s="77">
        <v>6269</v>
      </c>
      <c r="E124" s="77">
        <v>6083</v>
      </c>
      <c r="F124" s="77">
        <v>6065</v>
      </c>
      <c r="G124" s="77">
        <v>6048</v>
      </c>
      <c r="H124" s="77">
        <v>6030</v>
      </c>
      <c r="I124" s="77">
        <v>6012</v>
      </c>
      <c r="J124" s="77">
        <v>5994</v>
      </c>
      <c r="K124" s="77">
        <v>5976</v>
      </c>
      <c r="L124" s="77">
        <v>5958</v>
      </c>
      <c r="M124" s="77">
        <v>5940</v>
      </c>
      <c r="N124" s="77">
        <v>5922</v>
      </c>
      <c r="O124" s="77">
        <v>5904</v>
      </c>
      <c r="P124" s="77">
        <v>5886</v>
      </c>
      <c r="Q124" s="77">
        <v>5868</v>
      </c>
      <c r="R124" s="77">
        <v>5850</v>
      </c>
      <c r="S124" s="77">
        <v>5832</v>
      </c>
      <c r="T124" s="77">
        <v>5814</v>
      </c>
      <c r="U124" s="77">
        <v>5795</v>
      </c>
      <c r="V124" s="77">
        <v>5777</v>
      </c>
      <c r="W124" s="77">
        <v>5759</v>
      </c>
      <c r="X124" s="77">
        <v>5741</v>
      </c>
      <c r="Y124" s="77">
        <v>5723</v>
      </c>
      <c r="Z124" s="77">
        <v>5704</v>
      </c>
      <c r="AA124" s="77">
        <v>5686</v>
      </c>
      <c r="AB124" s="77">
        <v>5668</v>
      </c>
      <c r="AC124" s="77">
        <v>5650</v>
      </c>
      <c r="AD124" s="77">
        <v>5632</v>
      </c>
      <c r="AE124" s="77">
        <v>5614</v>
      </c>
      <c r="AF124" s="77">
        <v>5595</v>
      </c>
      <c r="AG124" s="78">
        <v>-1.7700000000000001E-3</v>
      </c>
    </row>
    <row r="125" spans="1:33" ht="15" customHeight="1" x14ac:dyDescent="0.25">
      <c r="A125" s="61" t="s">
        <v>372</v>
      </c>
      <c r="B125" s="76" t="s">
        <v>32</v>
      </c>
      <c r="C125" s="77">
        <v>5356</v>
      </c>
      <c r="D125" s="77">
        <v>5620</v>
      </c>
      <c r="E125" s="77">
        <v>5448</v>
      </c>
      <c r="F125" s="77">
        <v>5431</v>
      </c>
      <c r="G125" s="77">
        <v>5414</v>
      </c>
      <c r="H125" s="77">
        <v>5397</v>
      </c>
      <c r="I125" s="77">
        <v>5380</v>
      </c>
      <c r="J125" s="77">
        <v>5363</v>
      </c>
      <c r="K125" s="77">
        <v>5347</v>
      </c>
      <c r="L125" s="77">
        <v>5330</v>
      </c>
      <c r="M125" s="77">
        <v>5313</v>
      </c>
      <c r="N125" s="77">
        <v>5296</v>
      </c>
      <c r="O125" s="77">
        <v>5279</v>
      </c>
      <c r="P125" s="77">
        <v>5262</v>
      </c>
      <c r="Q125" s="77">
        <v>5245</v>
      </c>
      <c r="R125" s="77">
        <v>5228</v>
      </c>
      <c r="S125" s="77">
        <v>5211</v>
      </c>
      <c r="T125" s="77">
        <v>5194</v>
      </c>
      <c r="U125" s="77">
        <v>5177</v>
      </c>
      <c r="V125" s="77">
        <v>5160</v>
      </c>
      <c r="W125" s="77">
        <v>5143</v>
      </c>
      <c r="X125" s="77">
        <v>5127</v>
      </c>
      <c r="Y125" s="77">
        <v>5110</v>
      </c>
      <c r="Z125" s="77">
        <v>5093</v>
      </c>
      <c r="AA125" s="77">
        <v>5076</v>
      </c>
      <c r="AB125" s="77">
        <v>5059</v>
      </c>
      <c r="AC125" s="77">
        <v>5042</v>
      </c>
      <c r="AD125" s="77">
        <v>5025</v>
      </c>
      <c r="AE125" s="77">
        <v>5008</v>
      </c>
      <c r="AF125" s="77">
        <v>4991</v>
      </c>
      <c r="AG125" s="78">
        <v>-2.431E-3</v>
      </c>
    </row>
    <row r="126" spans="1:33" ht="15" customHeight="1" x14ac:dyDescent="0.25">
      <c r="A126" s="61" t="s">
        <v>373</v>
      </c>
      <c r="B126" s="76" t="s">
        <v>33</v>
      </c>
      <c r="C126" s="77">
        <v>5925</v>
      </c>
      <c r="D126" s="77">
        <v>6246</v>
      </c>
      <c r="E126" s="77">
        <v>6075</v>
      </c>
      <c r="F126" s="77">
        <v>6065</v>
      </c>
      <c r="G126" s="77">
        <v>6055</v>
      </c>
      <c r="H126" s="77">
        <v>6045</v>
      </c>
      <c r="I126" s="77">
        <v>6035</v>
      </c>
      <c r="J126" s="77">
        <v>6026</v>
      </c>
      <c r="K126" s="77">
        <v>6016</v>
      </c>
      <c r="L126" s="77">
        <v>6006</v>
      </c>
      <c r="M126" s="77">
        <v>5996</v>
      </c>
      <c r="N126" s="77">
        <v>5986</v>
      </c>
      <c r="O126" s="77">
        <v>5976</v>
      </c>
      <c r="P126" s="77">
        <v>5966</v>
      </c>
      <c r="Q126" s="77">
        <v>5956</v>
      </c>
      <c r="R126" s="77">
        <v>5946</v>
      </c>
      <c r="S126" s="77">
        <v>5936</v>
      </c>
      <c r="T126" s="77">
        <v>5926</v>
      </c>
      <c r="U126" s="77">
        <v>5916</v>
      </c>
      <c r="V126" s="77">
        <v>5906</v>
      </c>
      <c r="W126" s="77">
        <v>5896</v>
      </c>
      <c r="X126" s="77">
        <v>5886</v>
      </c>
      <c r="Y126" s="77">
        <v>5876</v>
      </c>
      <c r="Z126" s="77">
        <v>5867</v>
      </c>
      <c r="AA126" s="77">
        <v>5857</v>
      </c>
      <c r="AB126" s="77">
        <v>5847</v>
      </c>
      <c r="AC126" s="77">
        <v>5837</v>
      </c>
      <c r="AD126" s="77">
        <v>5827</v>
      </c>
      <c r="AE126" s="77">
        <v>5817</v>
      </c>
      <c r="AF126" s="77">
        <v>5807</v>
      </c>
      <c r="AG126" s="78">
        <v>-6.9300000000000004E-4</v>
      </c>
    </row>
    <row r="127" spans="1:33" ht="15" customHeight="1" x14ac:dyDescent="0.25">
      <c r="A127" s="61" t="s">
        <v>374</v>
      </c>
      <c r="B127" s="76" t="s">
        <v>34</v>
      </c>
      <c r="C127" s="77">
        <v>6356</v>
      </c>
      <c r="D127" s="77">
        <v>6592</v>
      </c>
      <c r="E127" s="77">
        <v>6430</v>
      </c>
      <c r="F127" s="77">
        <v>6425</v>
      </c>
      <c r="G127" s="77">
        <v>6419</v>
      </c>
      <c r="H127" s="77">
        <v>6413</v>
      </c>
      <c r="I127" s="77">
        <v>6407</v>
      </c>
      <c r="J127" s="77">
        <v>6401</v>
      </c>
      <c r="K127" s="77">
        <v>6394</v>
      </c>
      <c r="L127" s="77">
        <v>6388</v>
      </c>
      <c r="M127" s="77">
        <v>6381</v>
      </c>
      <c r="N127" s="77">
        <v>6375</v>
      </c>
      <c r="O127" s="77">
        <v>6368</v>
      </c>
      <c r="P127" s="77">
        <v>6361</v>
      </c>
      <c r="Q127" s="77">
        <v>6355</v>
      </c>
      <c r="R127" s="77">
        <v>6348</v>
      </c>
      <c r="S127" s="77">
        <v>6341</v>
      </c>
      <c r="T127" s="77">
        <v>6334</v>
      </c>
      <c r="U127" s="77">
        <v>6328</v>
      </c>
      <c r="V127" s="77">
        <v>6321</v>
      </c>
      <c r="W127" s="77">
        <v>6314</v>
      </c>
      <c r="X127" s="77">
        <v>6307</v>
      </c>
      <c r="Y127" s="77">
        <v>6300</v>
      </c>
      <c r="Z127" s="77">
        <v>6293</v>
      </c>
      <c r="AA127" s="77">
        <v>6286</v>
      </c>
      <c r="AB127" s="77">
        <v>6279</v>
      </c>
      <c r="AC127" s="77">
        <v>6272</v>
      </c>
      <c r="AD127" s="77">
        <v>6265</v>
      </c>
      <c r="AE127" s="77">
        <v>6257</v>
      </c>
      <c r="AF127" s="77">
        <v>6250</v>
      </c>
      <c r="AG127" s="78">
        <v>-5.8E-4</v>
      </c>
    </row>
    <row r="128" spans="1:33" ht="15" customHeight="1" x14ac:dyDescent="0.25">
      <c r="A128" s="61" t="s">
        <v>375</v>
      </c>
      <c r="B128" s="76" t="s">
        <v>35</v>
      </c>
      <c r="C128" s="77">
        <v>2454</v>
      </c>
      <c r="D128" s="77">
        <v>2507</v>
      </c>
      <c r="E128" s="77">
        <v>2434</v>
      </c>
      <c r="F128" s="77">
        <v>2420</v>
      </c>
      <c r="G128" s="77">
        <v>2406</v>
      </c>
      <c r="H128" s="77">
        <v>2393</v>
      </c>
      <c r="I128" s="77">
        <v>2379</v>
      </c>
      <c r="J128" s="77">
        <v>2366</v>
      </c>
      <c r="K128" s="77">
        <v>2352</v>
      </c>
      <c r="L128" s="77">
        <v>2338</v>
      </c>
      <c r="M128" s="77">
        <v>2325</v>
      </c>
      <c r="N128" s="77">
        <v>2311</v>
      </c>
      <c r="O128" s="77">
        <v>2297</v>
      </c>
      <c r="P128" s="77">
        <v>2284</v>
      </c>
      <c r="Q128" s="77">
        <v>2270</v>
      </c>
      <c r="R128" s="77">
        <v>2257</v>
      </c>
      <c r="S128" s="77">
        <v>2243</v>
      </c>
      <c r="T128" s="77">
        <v>2230</v>
      </c>
      <c r="U128" s="77">
        <v>2216</v>
      </c>
      <c r="V128" s="77">
        <v>2203</v>
      </c>
      <c r="W128" s="77">
        <v>2189</v>
      </c>
      <c r="X128" s="77">
        <v>2176</v>
      </c>
      <c r="Y128" s="77">
        <v>2162</v>
      </c>
      <c r="Z128" s="77">
        <v>2149</v>
      </c>
      <c r="AA128" s="77">
        <v>2136</v>
      </c>
      <c r="AB128" s="77">
        <v>2122</v>
      </c>
      <c r="AC128" s="77">
        <v>2109</v>
      </c>
      <c r="AD128" s="77">
        <v>2096</v>
      </c>
      <c r="AE128" s="77">
        <v>2082</v>
      </c>
      <c r="AF128" s="77">
        <v>2069</v>
      </c>
      <c r="AG128" s="78">
        <v>-5.8669999999999998E-3</v>
      </c>
    </row>
    <row r="129" spans="1:33" ht="15" customHeight="1" x14ac:dyDescent="0.25">
      <c r="A129" s="61" t="s">
        <v>376</v>
      </c>
      <c r="B129" s="76" t="s">
        <v>36</v>
      </c>
      <c r="C129" s="77">
        <v>3318</v>
      </c>
      <c r="D129" s="77">
        <v>3345</v>
      </c>
      <c r="E129" s="77">
        <v>3230</v>
      </c>
      <c r="F129" s="77">
        <v>3221</v>
      </c>
      <c r="G129" s="77">
        <v>3211</v>
      </c>
      <c r="H129" s="77">
        <v>3202</v>
      </c>
      <c r="I129" s="77">
        <v>3192</v>
      </c>
      <c r="J129" s="77">
        <v>3183</v>
      </c>
      <c r="K129" s="77">
        <v>3173</v>
      </c>
      <c r="L129" s="77">
        <v>3163</v>
      </c>
      <c r="M129" s="77">
        <v>3154</v>
      </c>
      <c r="N129" s="77">
        <v>3144</v>
      </c>
      <c r="O129" s="77">
        <v>3134</v>
      </c>
      <c r="P129" s="77">
        <v>3124</v>
      </c>
      <c r="Q129" s="77">
        <v>3114</v>
      </c>
      <c r="R129" s="77">
        <v>3104</v>
      </c>
      <c r="S129" s="77">
        <v>3094</v>
      </c>
      <c r="T129" s="77">
        <v>3084</v>
      </c>
      <c r="U129" s="77">
        <v>3074</v>
      </c>
      <c r="V129" s="77">
        <v>3064</v>
      </c>
      <c r="W129" s="77">
        <v>3054</v>
      </c>
      <c r="X129" s="77">
        <v>3044</v>
      </c>
      <c r="Y129" s="77">
        <v>3034</v>
      </c>
      <c r="Z129" s="77">
        <v>3024</v>
      </c>
      <c r="AA129" s="77">
        <v>3014</v>
      </c>
      <c r="AB129" s="77">
        <v>3004</v>
      </c>
      <c r="AC129" s="77">
        <v>2994</v>
      </c>
      <c r="AD129" s="77">
        <v>2984</v>
      </c>
      <c r="AE129" s="77">
        <v>2974</v>
      </c>
      <c r="AF129" s="77">
        <v>2963</v>
      </c>
      <c r="AG129" s="78">
        <v>-3.8939999999999999E-3</v>
      </c>
    </row>
    <row r="130" spans="1:33" ht="15" customHeight="1" x14ac:dyDescent="0.25">
      <c r="A130" s="61" t="s">
        <v>377</v>
      </c>
      <c r="B130" s="76" t="s">
        <v>37</v>
      </c>
      <c r="C130" s="77">
        <v>2149</v>
      </c>
      <c r="D130" s="77">
        <v>2015</v>
      </c>
      <c r="E130" s="77">
        <v>1961</v>
      </c>
      <c r="F130" s="77">
        <v>1953</v>
      </c>
      <c r="G130" s="77">
        <v>1945</v>
      </c>
      <c r="H130" s="77">
        <v>1937</v>
      </c>
      <c r="I130" s="77">
        <v>1929</v>
      </c>
      <c r="J130" s="77">
        <v>1921</v>
      </c>
      <c r="K130" s="77">
        <v>1913</v>
      </c>
      <c r="L130" s="77">
        <v>1905</v>
      </c>
      <c r="M130" s="77">
        <v>1897</v>
      </c>
      <c r="N130" s="77">
        <v>1889</v>
      </c>
      <c r="O130" s="77">
        <v>1881</v>
      </c>
      <c r="P130" s="77">
        <v>1873</v>
      </c>
      <c r="Q130" s="77">
        <v>1866</v>
      </c>
      <c r="R130" s="77">
        <v>1858</v>
      </c>
      <c r="S130" s="77">
        <v>1850</v>
      </c>
      <c r="T130" s="77">
        <v>1842</v>
      </c>
      <c r="U130" s="77">
        <v>1834</v>
      </c>
      <c r="V130" s="77">
        <v>1827</v>
      </c>
      <c r="W130" s="77">
        <v>1819</v>
      </c>
      <c r="X130" s="77">
        <v>1811</v>
      </c>
      <c r="Y130" s="77">
        <v>1804</v>
      </c>
      <c r="Z130" s="77">
        <v>1796</v>
      </c>
      <c r="AA130" s="77">
        <v>1788</v>
      </c>
      <c r="AB130" s="77">
        <v>1781</v>
      </c>
      <c r="AC130" s="77">
        <v>1773</v>
      </c>
      <c r="AD130" s="77">
        <v>1765</v>
      </c>
      <c r="AE130" s="77">
        <v>1758</v>
      </c>
      <c r="AF130" s="77">
        <v>1750</v>
      </c>
      <c r="AG130" s="78">
        <v>-7.0569999999999999E-3</v>
      </c>
    </row>
    <row r="131" spans="1:33" ht="15" customHeight="1" x14ac:dyDescent="0.25">
      <c r="A131" s="61" t="s">
        <v>378</v>
      </c>
      <c r="B131" s="76" t="s">
        <v>38</v>
      </c>
      <c r="C131" s="77">
        <v>4954</v>
      </c>
      <c r="D131" s="77">
        <v>4959</v>
      </c>
      <c r="E131" s="77">
        <v>4809</v>
      </c>
      <c r="F131" s="77">
        <v>4797</v>
      </c>
      <c r="G131" s="77">
        <v>4785</v>
      </c>
      <c r="H131" s="77">
        <v>4773</v>
      </c>
      <c r="I131" s="77">
        <v>4761</v>
      </c>
      <c r="J131" s="77">
        <v>4748</v>
      </c>
      <c r="K131" s="77">
        <v>4736</v>
      </c>
      <c r="L131" s="77">
        <v>4723</v>
      </c>
      <c r="M131" s="77">
        <v>4710</v>
      </c>
      <c r="N131" s="77">
        <v>4698</v>
      </c>
      <c r="O131" s="77">
        <v>4685</v>
      </c>
      <c r="P131" s="77">
        <v>4672</v>
      </c>
      <c r="Q131" s="77">
        <v>4659</v>
      </c>
      <c r="R131" s="77">
        <v>4645</v>
      </c>
      <c r="S131" s="77">
        <v>4632</v>
      </c>
      <c r="T131" s="77">
        <v>4619</v>
      </c>
      <c r="U131" s="77">
        <v>4606</v>
      </c>
      <c r="V131" s="77">
        <v>4593</v>
      </c>
      <c r="W131" s="77">
        <v>4580</v>
      </c>
      <c r="X131" s="77">
        <v>4566</v>
      </c>
      <c r="Y131" s="77">
        <v>4553</v>
      </c>
      <c r="Z131" s="77">
        <v>4540</v>
      </c>
      <c r="AA131" s="77">
        <v>4527</v>
      </c>
      <c r="AB131" s="77">
        <v>4514</v>
      </c>
      <c r="AC131" s="77">
        <v>4500</v>
      </c>
      <c r="AD131" s="77">
        <v>4487</v>
      </c>
      <c r="AE131" s="77">
        <v>4474</v>
      </c>
      <c r="AF131" s="77">
        <v>4461</v>
      </c>
      <c r="AG131" s="78">
        <v>-3.6080000000000001E-3</v>
      </c>
    </row>
    <row r="132" spans="1:33" ht="15" customHeight="1" x14ac:dyDescent="0.25">
      <c r="A132" s="61" t="s">
        <v>379</v>
      </c>
      <c r="B132" s="76" t="s">
        <v>39</v>
      </c>
      <c r="C132" s="77">
        <v>3424</v>
      </c>
      <c r="D132" s="77">
        <v>3480</v>
      </c>
      <c r="E132" s="77">
        <v>3247</v>
      </c>
      <c r="F132" s="77">
        <v>3237</v>
      </c>
      <c r="G132" s="77">
        <v>3228</v>
      </c>
      <c r="H132" s="77">
        <v>3218</v>
      </c>
      <c r="I132" s="77">
        <v>3208</v>
      </c>
      <c r="J132" s="77">
        <v>3198</v>
      </c>
      <c r="K132" s="77">
        <v>3188</v>
      </c>
      <c r="L132" s="77">
        <v>3178</v>
      </c>
      <c r="M132" s="77">
        <v>3167</v>
      </c>
      <c r="N132" s="77">
        <v>3157</v>
      </c>
      <c r="O132" s="77">
        <v>3147</v>
      </c>
      <c r="P132" s="77">
        <v>3137</v>
      </c>
      <c r="Q132" s="77">
        <v>3127</v>
      </c>
      <c r="R132" s="77">
        <v>3116</v>
      </c>
      <c r="S132" s="77">
        <v>3106</v>
      </c>
      <c r="T132" s="77">
        <v>3096</v>
      </c>
      <c r="U132" s="77">
        <v>3085</v>
      </c>
      <c r="V132" s="77">
        <v>3075</v>
      </c>
      <c r="W132" s="77">
        <v>3065</v>
      </c>
      <c r="X132" s="77">
        <v>3054</v>
      </c>
      <c r="Y132" s="77">
        <v>3044</v>
      </c>
      <c r="Z132" s="77">
        <v>3034</v>
      </c>
      <c r="AA132" s="77">
        <v>3023</v>
      </c>
      <c r="AB132" s="77">
        <v>3013</v>
      </c>
      <c r="AC132" s="77">
        <v>3003</v>
      </c>
      <c r="AD132" s="77">
        <v>2992</v>
      </c>
      <c r="AE132" s="77">
        <v>2982</v>
      </c>
      <c r="AF132" s="77">
        <v>2972</v>
      </c>
      <c r="AG132" s="78">
        <v>-4.8700000000000002E-3</v>
      </c>
    </row>
    <row r="133" spans="1:33" ht="15" customHeight="1" x14ac:dyDescent="0.2">
      <c r="A133" s="61" t="s">
        <v>380</v>
      </c>
      <c r="B133" s="73" t="s">
        <v>40</v>
      </c>
      <c r="C133" s="60">
        <v>4071.6916500000002</v>
      </c>
      <c r="D133" s="60">
        <v>4181.7236329999996</v>
      </c>
      <c r="E133" s="60">
        <v>4034.5815429999998</v>
      </c>
      <c r="F133" s="60">
        <v>4018.084961</v>
      </c>
      <c r="G133" s="60">
        <v>4001.724365</v>
      </c>
      <c r="H133" s="60">
        <v>3985.4624020000001</v>
      </c>
      <c r="I133" s="60">
        <v>3968.9880370000001</v>
      </c>
      <c r="J133" s="60">
        <v>3952.8745119999999</v>
      </c>
      <c r="K133" s="60">
        <v>3936.5290530000002</v>
      </c>
      <c r="L133" s="60">
        <v>3920.0708009999998</v>
      </c>
      <c r="M133" s="60">
        <v>3903.6604000000002</v>
      </c>
      <c r="N133" s="60">
        <v>3887.3151859999998</v>
      </c>
      <c r="O133" s="60">
        <v>3870.8471679999998</v>
      </c>
      <c r="P133" s="60">
        <v>3854.6083979999999</v>
      </c>
      <c r="Q133" s="60">
        <v>3838.3706050000001</v>
      </c>
      <c r="R133" s="60">
        <v>3821.8947750000002</v>
      </c>
      <c r="S133" s="60">
        <v>3805.4589839999999</v>
      </c>
      <c r="T133" s="60">
        <v>3789.2316890000002</v>
      </c>
      <c r="U133" s="60">
        <v>3772.6372070000002</v>
      </c>
      <c r="V133" s="60">
        <v>3756.5234380000002</v>
      </c>
      <c r="W133" s="60">
        <v>3740.0522460000002</v>
      </c>
      <c r="X133" s="60">
        <v>3723.6364749999998</v>
      </c>
      <c r="Y133" s="60">
        <v>3707.2749020000001</v>
      </c>
      <c r="Z133" s="60">
        <v>3691.0686040000001</v>
      </c>
      <c r="AA133" s="60">
        <v>3674.6044919999999</v>
      </c>
      <c r="AB133" s="60">
        <v>3658.2719729999999</v>
      </c>
      <c r="AC133" s="60">
        <v>3642.0092770000001</v>
      </c>
      <c r="AD133" s="60">
        <v>3625.7854000000002</v>
      </c>
      <c r="AE133" s="60">
        <v>3609.7651369999999</v>
      </c>
      <c r="AF133" s="60">
        <v>3593.8842770000001</v>
      </c>
      <c r="AG133" s="75">
        <v>-4.2950000000000002E-3</v>
      </c>
    </row>
    <row r="134" spans="1:33" ht="15" customHeight="1" x14ac:dyDescent="0.25">
      <c r="B134"/>
      <c r="C134"/>
      <c r="D134"/>
      <c r="E134"/>
      <c r="F134"/>
      <c r="G134"/>
      <c r="H134"/>
      <c r="I134"/>
      <c r="J134"/>
      <c r="K134"/>
      <c r="L134"/>
      <c r="M134"/>
      <c r="N134"/>
      <c r="O134"/>
      <c r="P134"/>
      <c r="Q134"/>
      <c r="R134"/>
      <c r="S134"/>
      <c r="T134"/>
      <c r="U134"/>
      <c r="V134"/>
      <c r="W134"/>
      <c r="X134"/>
      <c r="Y134"/>
      <c r="Z134"/>
      <c r="AA134"/>
      <c r="AB134"/>
      <c r="AC134"/>
      <c r="AD134"/>
      <c r="AE134"/>
      <c r="AF134"/>
      <c r="AG134"/>
    </row>
    <row r="135" spans="1:33" ht="15" customHeight="1" x14ac:dyDescent="0.25">
      <c r="B135" s="73" t="s">
        <v>41</v>
      </c>
      <c r="C135"/>
      <c r="D135"/>
      <c r="E135"/>
      <c r="F135"/>
      <c r="G135"/>
      <c r="H135"/>
      <c r="I135"/>
      <c r="J135"/>
      <c r="K135"/>
      <c r="L135"/>
      <c r="M135"/>
      <c r="N135"/>
      <c r="O135"/>
      <c r="P135"/>
      <c r="Q135"/>
      <c r="R135"/>
      <c r="S135"/>
      <c r="T135"/>
      <c r="U135"/>
      <c r="V135"/>
      <c r="W135"/>
      <c r="X135"/>
      <c r="Y135"/>
      <c r="Z135"/>
      <c r="AA135"/>
      <c r="AB135"/>
      <c r="AC135"/>
      <c r="AD135"/>
      <c r="AE135"/>
      <c r="AF135"/>
      <c r="AG135"/>
    </row>
    <row r="136" spans="1:33" ht="15" customHeight="1" x14ac:dyDescent="0.25">
      <c r="A136" s="61" t="s">
        <v>381</v>
      </c>
      <c r="B136" s="76" t="s">
        <v>31</v>
      </c>
      <c r="C136" s="77">
        <v>600</v>
      </c>
      <c r="D136" s="77">
        <v>485</v>
      </c>
      <c r="E136" s="77">
        <v>598</v>
      </c>
      <c r="F136" s="77">
        <v>604</v>
      </c>
      <c r="G136" s="77">
        <v>611</v>
      </c>
      <c r="H136" s="77">
        <v>618</v>
      </c>
      <c r="I136" s="77">
        <v>624</v>
      </c>
      <c r="J136" s="77">
        <v>631</v>
      </c>
      <c r="K136" s="77">
        <v>638</v>
      </c>
      <c r="L136" s="77">
        <v>644</v>
      </c>
      <c r="M136" s="77">
        <v>651</v>
      </c>
      <c r="N136" s="77">
        <v>658</v>
      </c>
      <c r="O136" s="77">
        <v>664</v>
      </c>
      <c r="P136" s="77">
        <v>671</v>
      </c>
      <c r="Q136" s="77">
        <v>678</v>
      </c>
      <c r="R136" s="77">
        <v>685</v>
      </c>
      <c r="S136" s="77">
        <v>691</v>
      </c>
      <c r="T136" s="77">
        <v>698</v>
      </c>
      <c r="U136" s="77">
        <v>705</v>
      </c>
      <c r="V136" s="77">
        <v>712</v>
      </c>
      <c r="W136" s="77">
        <v>718</v>
      </c>
      <c r="X136" s="77">
        <v>725</v>
      </c>
      <c r="Y136" s="77">
        <v>732</v>
      </c>
      <c r="Z136" s="77">
        <v>739</v>
      </c>
      <c r="AA136" s="77">
        <v>745</v>
      </c>
      <c r="AB136" s="77">
        <v>752</v>
      </c>
      <c r="AC136" s="77">
        <v>759</v>
      </c>
      <c r="AD136" s="77">
        <v>766</v>
      </c>
      <c r="AE136" s="77">
        <v>772</v>
      </c>
      <c r="AF136" s="77">
        <v>779</v>
      </c>
      <c r="AG136" s="78">
        <v>9.0430000000000007E-3</v>
      </c>
    </row>
    <row r="137" spans="1:33" ht="15" customHeight="1" x14ac:dyDescent="0.25">
      <c r="A137" s="61" t="s">
        <v>382</v>
      </c>
      <c r="B137" s="76" t="s">
        <v>32</v>
      </c>
      <c r="C137" s="77">
        <v>835</v>
      </c>
      <c r="D137" s="77">
        <v>682</v>
      </c>
      <c r="E137" s="77">
        <v>839</v>
      </c>
      <c r="F137" s="77">
        <v>847</v>
      </c>
      <c r="G137" s="77">
        <v>856</v>
      </c>
      <c r="H137" s="77">
        <v>864</v>
      </c>
      <c r="I137" s="77">
        <v>872</v>
      </c>
      <c r="J137" s="77">
        <v>881</v>
      </c>
      <c r="K137" s="77">
        <v>889</v>
      </c>
      <c r="L137" s="77">
        <v>897</v>
      </c>
      <c r="M137" s="77">
        <v>906</v>
      </c>
      <c r="N137" s="77">
        <v>914</v>
      </c>
      <c r="O137" s="77">
        <v>922</v>
      </c>
      <c r="P137" s="77">
        <v>931</v>
      </c>
      <c r="Q137" s="77">
        <v>939</v>
      </c>
      <c r="R137" s="77">
        <v>947</v>
      </c>
      <c r="S137" s="77">
        <v>956</v>
      </c>
      <c r="T137" s="77">
        <v>964</v>
      </c>
      <c r="U137" s="77">
        <v>972</v>
      </c>
      <c r="V137" s="77">
        <v>981</v>
      </c>
      <c r="W137" s="77">
        <v>989</v>
      </c>
      <c r="X137" s="77">
        <v>998</v>
      </c>
      <c r="Y137" s="77">
        <v>1006</v>
      </c>
      <c r="Z137" s="77">
        <v>1014</v>
      </c>
      <c r="AA137" s="77">
        <v>1023</v>
      </c>
      <c r="AB137" s="77">
        <v>1031</v>
      </c>
      <c r="AC137" s="77">
        <v>1039</v>
      </c>
      <c r="AD137" s="77">
        <v>1048</v>
      </c>
      <c r="AE137" s="77">
        <v>1056</v>
      </c>
      <c r="AF137" s="77">
        <v>1064</v>
      </c>
      <c r="AG137" s="78">
        <v>8.3920000000000002E-3</v>
      </c>
    </row>
    <row r="138" spans="1:33" ht="15" customHeight="1" x14ac:dyDescent="0.25">
      <c r="A138" s="61" t="s">
        <v>383</v>
      </c>
      <c r="B138" s="76" t="s">
        <v>33</v>
      </c>
      <c r="C138" s="77">
        <v>909</v>
      </c>
      <c r="D138" s="77">
        <v>733</v>
      </c>
      <c r="E138" s="77">
        <v>856</v>
      </c>
      <c r="F138" s="77">
        <v>862</v>
      </c>
      <c r="G138" s="77">
        <v>868</v>
      </c>
      <c r="H138" s="77">
        <v>873</v>
      </c>
      <c r="I138" s="77">
        <v>879</v>
      </c>
      <c r="J138" s="77">
        <v>885</v>
      </c>
      <c r="K138" s="77">
        <v>891</v>
      </c>
      <c r="L138" s="77">
        <v>897</v>
      </c>
      <c r="M138" s="77">
        <v>902</v>
      </c>
      <c r="N138" s="77">
        <v>908</v>
      </c>
      <c r="O138" s="77">
        <v>914</v>
      </c>
      <c r="P138" s="77">
        <v>920</v>
      </c>
      <c r="Q138" s="77">
        <v>926</v>
      </c>
      <c r="R138" s="77">
        <v>931</v>
      </c>
      <c r="S138" s="77">
        <v>937</v>
      </c>
      <c r="T138" s="77">
        <v>943</v>
      </c>
      <c r="U138" s="77">
        <v>949</v>
      </c>
      <c r="V138" s="77">
        <v>955</v>
      </c>
      <c r="W138" s="77">
        <v>960</v>
      </c>
      <c r="X138" s="77">
        <v>966</v>
      </c>
      <c r="Y138" s="77">
        <v>972</v>
      </c>
      <c r="Z138" s="77">
        <v>978</v>
      </c>
      <c r="AA138" s="77">
        <v>984</v>
      </c>
      <c r="AB138" s="77">
        <v>990</v>
      </c>
      <c r="AC138" s="77">
        <v>995</v>
      </c>
      <c r="AD138" s="77">
        <v>1001</v>
      </c>
      <c r="AE138" s="77">
        <v>1007</v>
      </c>
      <c r="AF138" s="77">
        <v>1013</v>
      </c>
      <c r="AG138" s="78">
        <v>3.7420000000000001E-3</v>
      </c>
    </row>
    <row r="139" spans="1:33" ht="15" customHeight="1" x14ac:dyDescent="0.25">
      <c r="A139" s="61" t="s">
        <v>384</v>
      </c>
      <c r="B139" s="76" t="s">
        <v>34</v>
      </c>
      <c r="C139" s="77">
        <v>1089</v>
      </c>
      <c r="D139" s="77">
        <v>918</v>
      </c>
      <c r="E139" s="77">
        <v>1036</v>
      </c>
      <c r="F139" s="77">
        <v>1042</v>
      </c>
      <c r="G139" s="77">
        <v>1047</v>
      </c>
      <c r="H139" s="77">
        <v>1053</v>
      </c>
      <c r="I139" s="77">
        <v>1058</v>
      </c>
      <c r="J139" s="77">
        <v>1064</v>
      </c>
      <c r="K139" s="77">
        <v>1070</v>
      </c>
      <c r="L139" s="77">
        <v>1076</v>
      </c>
      <c r="M139" s="77">
        <v>1081</v>
      </c>
      <c r="N139" s="77">
        <v>1087</v>
      </c>
      <c r="O139" s="77">
        <v>1093</v>
      </c>
      <c r="P139" s="77">
        <v>1099</v>
      </c>
      <c r="Q139" s="77">
        <v>1104</v>
      </c>
      <c r="R139" s="77">
        <v>1110</v>
      </c>
      <c r="S139" s="77">
        <v>1116</v>
      </c>
      <c r="T139" s="77">
        <v>1122</v>
      </c>
      <c r="U139" s="77">
        <v>1128</v>
      </c>
      <c r="V139" s="77">
        <v>1134</v>
      </c>
      <c r="W139" s="77">
        <v>1139</v>
      </c>
      <c r="X139" s="77">
        <v>1145</v>
      </c>
      <c r="Y139" s="77">
        <v>1151</v>
      </c>
      <c r="Z139" s="77">
        <v>1157</v>
      </c>
      <c r="AA139" s="77">
        <v>1163</v>
      </c>
      <c r="AB139" s="77">
        <v>1169</v>
      </c>
      <c r="AC139" s="77">
        <v>1175</v>
      </c>
      <c r="AD139" s="77">
        <v>1180</v>
      </c>
      <c r="AE139" s="77">
        <v>1186</v>
      </c>
      <c r="AF139" s="77">
        <v>1192</v>
      </c>
      <c r="AG139" s="78">
        <v>3.1210000000000001E-3</v>
      </c>
    </row>
    <row r="140" spans="1:33" ht="15" customHeight="1" x14ac:dyDescent="0.25">
      <c r="A140" s="61" t="s">
        <v>385</v>
      </c>
      <c r="B140" s="76" t="s">
        <v>35</v>
      </c>
      <c r="C140" s="77">
        <v>2213</v>
      </c>
      <c r="D140" s="77">
        <v>2190</v>
      </c>
      <c r="E140" s="77">
        <v>2386</v>
      </c>
      <c r="F140" s="77">
        <v>2402</v>
      </c>
      <c r="G140" s="77">
        <v>2418</v>
      </c>
      <c r="H140" s="77">
        <v>2435</v>
      </c>
      <c r="I140" s="77">
        <v>2451</v>
      </c>
      <c r="J140" s="77">
        <v>2467</v>
      </c>
      <c r="K140" s="77">
        <v>2483</v>
      </c>
      <c r="L140" s="77">
        <v>2500</v>
      </c>
      <c r="M140" s="77">
        <v>2516</v>
      </c>
      <c r="N140" s="77">
        <v>2532</v>
      </c>
      <c r="O140" s="77">
        <v>2549</v>
      </c>
      <c r="P140" s="77">
        <v>2565</v>
      </c>
      <c r="Q140" s="77">
        <v>2582</v>
      </c>
      <c r="R140" s="77">
        <v>2598</v>
      </c>
      <c r="S140" s="77">
        <v>2615</v>
      </c>
      <c r="T140" s="77">
        <v>2631</v>
      </c>
      <c r="U140" s="77">
        <v>2648</v>
      </c>
      <c r="V140" s="77">
        <v>2664</v>
      </c>
      <c r="W140" s="77">
        <v>2681</v>
      </c>
      <c r="X140" s="77">
        <v>2698</v>
      </c>
      <c r="Y140" s="77">
        <v>2714</v>
      </c>
      <c r="Z140" s="77">
        <v>2731</v>
      </c>
      <c r="AA140" s="77">
        <v>2748</v>
      </c>
      <c r="AB140" s="77">
        <v>2764</v>
      </c>
      <c r="AC140" s="77">
        <v>2781</v>
      </c>
      <c r="AD140" s="77">
        <v>2798</v>
      </c>
      <c r="AE140" s="77">
        <v>2815</v>
      </c>
      <c r="AF140" s="77">
        <v>2831</v>
      </c>
      <c r="AG140" s="78">
        <v>8.5290000000000001E-3</v>
      </c>
    </row>
    <row r="141" spans="1:33" x14ac:dyDescent="0.25">
      <c r="A141" s="61" t="s">
        <v>386</v>
      </c>
      <c r="B141" s="76" t="s">
        <v>36</v>
      </c>
      <c r="C141" s="77">
        <v>1605</v>
      </c>
      <c r="D141" s="77">
        <v>1628</v>
      </c>
      <c r="E141" s="77">
        <v>1803</v>
      </c>
      <c r="F141" s="77">
        <v>1813</v>
      </c>
      <c r="G141" s="77">
        <v>1822</v>
      </c>
      <c r="H141" s="77">
        <v>1832</v>
      </c>
      <c r="I141" s="77">
        <v>1841</v>
      </c>
      <c r="J141" s="77">
        <v>1851</v>
      </c>
      <c r="K141" s="77">
        <v>1860</v>
      </c>
      <c r="L141" s="77">
        <v>1870</v>
      </c>
      <c r="M141" s="77">
        <v>1880</v>
      </c>
      <c r="N141" s="77">
        <v>1889</v>
      </c>
      <c r="O141" s="77">
        <v>1899</v>
      </c>
      <c r="P141" s="77">
        <v>1909</v>
      </c>
      <c r="Q141" s="77">
        <v>1919</v>
      </c>
      <c r="R141" s="77">
        <v>1928</v>
      </c>
      <c r="S141" s="77">
        <v>1938</v>
      </c>
      <c r="T141" s="77">
        <v>1948</v>
      </c>
      <c r="U141" s="77">
        <v>1958</v>
      </c>
      <c r="V141" s="77">
        <v>1967</v>
      </c>
      <c r="W141" s="77">
        <v>1977</v>
      </c>
      <c r="X141" s="77">
        <v>1987</v>
      </c>
      <c r="Y141" s="77">
        <v>1997</v>
      </c>
      <c r="Z141" s="77">
        <v>2007</v>
      </c>
      <c r="AA141" s="77">
        <v>2016</v>
      </c>
      <c r="AB141" s="77">
        <v>2026</v>
      </c>
      <c r="AC141" s="77">
        <v>2036</v>
      </c>
      <c r="AD141" s="77">
        <v>2046</v>
      </c>
      <c r="AE141" s="77">
        <v>2056</v>
      </c>
      <c r="AF141" s="77">
        <v>2065</v>
      </c>
      <c r="AG141" s="78">
        <v>8.7279999999999996E-3</v>
      </c>
    </row>
    <row r="142" spans="1:33" x14ac:dyDescent="0.25">
      <c r="A142" s="61" t="s">
        <v>387</v>
      </c>
      <c r="B142" s="76" t="s">
        <v>37</v>
      </c>
      <c r="C142" s="77">
        <v>2605</v>
      </c>
      <c r="D142" s="77">
        <v>2648</v>
      </c>
      <c r="E142" s="77">
        <v>2872</v>
      </c>
      <c r="F142" s="77">
        <v>2887</v>
      </c>
      <c r="G142" s="77">
        <v>2901</v>
      </c>
      <c r="H142" s="77">
        <v>2916</v>
      </c>
      <c r="I142" s="77">
        <v>2930</v>
      </c>
      <c r="J142" s="77">
        <v>2945</v>
      </c>
      <c r="K142" s="77">
        <v>2960</v>
      </c>
      <c r="L142" s="77">
        <v>2974</v>
      </c>
      <c r="M142" s="77">
        <v>2989</v>
      </c>
      <c r="N142" s="77">
        <v>3003</v>
      </c>
      <c r="O142" s="77">
        <v>3018</v>
      </c>
      <c r="P142" s="77">
        <v>3033</v>
      </c>
      <c r="Q142" s="77">
        <v>3047</v>
      </c>
      <c r="R142" s="77">
        <v>3062</v>
      </c>
      <c r="S142" s="77">
        <v>3076</v>
      </c>
      <c r="T142" s="77">
        <v>3091</v>
      </c>
      <c r="U142" s="77">
        <v>3106</v>
      </c>
      <c r="V142" s="77">
        <v>3120</v>
      </c>
      <c r="W142" s="77">
        <v>3135</v>
      </c>
      <c r="X142" s="77">
        <v>3149</v>
      </c>
      <c r="Y142" s="77">
        <v>3164</v>
      </c>
      <c r="Z142" s="77">
        <v>3178</v>
      </c>
      <c r="AA142" s="77">
        <v>3193</v>
      </c>
      <c r="AB142" s="77">
        <v>3207</v>
      </c>
      <c r="AC142" s="77">
        <v>3222</v>
      </c>
      <c r="AD142" s="77">
        <v>3237</v>
      </c>
      <c r="AE142" s="77">
        <v>3251</v>
      </c>
      <c r="AF142" s="77">
        <v>3266</v>
      </c>
      <c r="AG142" s="78">
        <v>7.8279999999999999E-3</v>
      </c>
    </row>
    <row r="143" spans="1:33" x14ac:dyDescent="0.25">
      <c r="A143" s="61" t="s">
        <v>388</v>
      </c>
      <c r="B143" s="76" t="s">
        <v>38</v>
      </c>
      <c r="C143" s="77">
        <v>1561</v>
      </c>
      <c r="D143" s="77">
        <v>1450</v>
      </c>
      <c r="E143" s="77">
        <v>1575</v>
      </c>
      <c r="F143" s="77">
        <v>1585</v>
      </c>
      <c r="G143" s="77">
        <v>1594</v>
      </c>
      <c r="H143" s="77">
        <v>1604</v>
      </c>
      <c r="I143" s="77">
        <v>1614</v>
      </c>
      <c r="J143" s="77">
        <v>1624</v>
      </c>
      <c r="K143" s="77">
        <v>1634</v>
      </c>
      <c r="L143" s="77">
        <v>1643</v>
      </c>
      <c r="M143" s="77">
        <v>1654</v>
      </c>
      <c r="N143" s="77">
        <v>1664</v>
      </c>
      <c r="O143" s="77">
        <v>1674</v>
      </c>
      <c r="P143" s="77">
        <v>1684</v>
      </c>
      <c r="Q143" s="77">
        <v>1694</v>
      </c>
      <c r="R143" s="77">
        <v>1705</v>
      </c>
      <c r="S143" s="77">
        <v>1715</v>
      </c>
      <c r="T143" s="77">
        <v>1725</v>
      </c>
      <c r="U143" s="77">
        <v>1735</v>
      </c>
      <c r="V143" s="77">
        <v>1746</v>
      </c>
      <c r="W143" s="77">
        <v>1756</v>
      </c>
      <c r="X143" s="77">
        <v>1767</v>
      </c>
      <c r="Y143" s="77">
        <v>1777</v>
      </c>
      <c r="Z143" s="77">
        <v>1788</v>
      </c>
      <c r="AA143" s="77">
        <v>1798</v>
      </c>
      <c r="AB143" s="77">
        <v>1808</v>
      </c>
      <c r="AC143" s="77">
        <v>1819</v>
      </c>
      <c r="AD143" s="77">
        <v>1829</v>
      </c>
      <c r="AE143" s="77">
        <v>1840</v>
      </c>
      <c r="AF143" s="77">
        <v>1850</v>
      </c>
      <c r="AG143" s="78">
        <v>5.8739999999999999E-3</v>
      </c>
    </row>
    <row r="144" spans="1:33" x14ac:dyDescent="0.25">
      <c r="A144" s="61" t="s">
        <v>389</v>
      </c>
      <c r="B144" s="76" t="s">
        <v>39</v>
      </c>
      <c r="C144" s="77">
        <v>1017</v>
      </c>
      <c r="D144" s="77">
        <v>853</v>
      </c>
      <c r="E144" s="77">
        <v>990</v>
      </c>
      <c r="F144" s="77">
        <v>997</v>
      </c>
      <c r="G144" s="77">
        <v>1004</v>
      </c>
      <c r="H144" s="77">
        <v>1012</v>
      </c>
      <c r="I144" s="77">
        <v>1019</v>
      </c>
      <c r="J144" s="77">
        <v>1026</v>
      </c>
      <c r="K144" s="77">
        <v>1033</v>
      </c>
      <c r="L144" s="77">
        <v>1041</v>
      </c>
      <c r="M144" s="77">
        <v>1048</v>
      </c>
      <c r="N144" s="77">
        <v>1055</v>
      </c>
      <c r="O144" s="77">
        <v>1063</v>
      </c>
      <c r="P144" s="77">
        <v>1070</v>
      </c>
      <c r="Q144" s="77">
        <v>1077</v>
      </c>
      <c r="R144" s="77">
        <v>1085</v>
      </c>
      <c r="S144" s="77">
        <v>1092</v>
      </c>
      <c r="T144" s="77">
        <v>1100</v>
      </c>
      <c r="U144" s="77">
        <v>1107</v>
      </c>
      <c r="V144" s="77">
        <v>1114</v>
      </c>
      <c r="W144" s="77">
        <v>1122</v>
      </c>
      <c r="X144" s="77">
        <v>1129</v>
      </c>
      <c r="Y144" s="77">
        <v>1137</v>
      </c>
      <c r="Z144" s="77">
        <v>1144</v>
      </c>
      <c r="AA144" s="77">
        <v>1151</v>
      </c>
      <c r="AB144" s="77">
        <v>1159</v>
      </c>
      <c r="AC144" s="77">
        <v>1166</v>
      </c>
      <c r="AD144" s="77">
        <v>1174</v>
      </c>
      <c r="AE144" s="77">
        <v>1181</v>
      </c>
      <c r="AF144" s="77">
        <v>1188</v>
      </c>
      <c r="AG144" s="78">
        <v>5.3730000000000002E-3</v>
      </c>
    </row>
    <row r="145" spans="1:33" ht="12" x14ac:dyDescent="0.2">
      <c r="A145" s="61" t="s">
        <v>390</v>
      </c>
      <c r="B145" s="73" t="s">
        <v>40</v>
      </c>
      <c r="C145" s="60">
        <v>1480.0982670000001</v>
      </c>
      <c r="D145" s="60">
        <v>1388.9644780000001</v>
      </c>
      <c r="E145" s="60">
        <v>1550.6990969999999</v>
      </c>
      <c r="F145" s="60">
        <v>1563.199707</v>
      </c>
      <c r="G145" s="60">
        <v>1575.5548100000001</v>
      </c>
      <c r="H145" s="60">
        <v>1588.360962</v>
      </c>
      <c r="I145" s="60">
        <v>1600.6530760000001</v>
      </c>
      <c r="J145" s="60">
        <v>1613.3710940000001</v>
      </c>
      <c r="K145" s="60">
        <v>1625.9259030000001</v>
      </c>
      <c r="L145" s="60">
        <v>1638.6750489999999</v>
      </c>
      <c r="M145" s="60">
        <v>1651.329712</v>
      </c>
      <c r="N145" s="60">
        <v>1663.8204350000001</v>
      </c>
      <c r="O145" s="60">
        <v>1676.8538820000001</v>
      </c>
      <c r="P145" s="60">
        <v>1689.6938479999999</v>
      </c>
      <c r="Q145" s="60">
        <v>1702.456543</v>
      </c>
      <c r="R145" s="60">
        <v>1715.2974850000001</v>
      </c>
      <c r="S145" s="60">
        <v>1728.24585</v>
      </c>
      <c r="T145" s="60">
        <v>1741.2354740000001</v>
      </c>
      <c r="U145" s="60">
        <v>1754.2924800000001</v>
      </c>
      <c r="V145" s="60">
        <v>1767.1669919999999</v>
      </c>
      <c r="W145" s="60">
        <v>1780.2073969999999</v>
      </c>
      <c r="X145" s="60">
        <v>1793.3945309999999</v>
      </c>
      <c r="Y145" s="60">
        <v>1806.5004879999999</v>
      </c>
      <c r="Z145" s="60">
        <v>1819.6241460000001</v>
      </c>
      <c r="AA145" s="60">
        <v>1832.8323969999999</v>
      </c>
      <c r="AB145" s="60">
        <v>1845.8476559999999</v>
      </c>
      <c r="AC145" s="60">
        <v>1859.011841</v>
      </c>
      <c r="AD145" s="60">
        <v>1872.3980710000001</v>
      </c>
      <c r="AE145" s="60">
        <v>1885.389404</v>
      </c>
      <c r="AF145" s="60">
        <v>1898.128052</v>
      </c>
      <c r="AG145" s="75">
        <v>8.6149999999999994E-3</v>
      </c>
    </row>
    <row r="146" spans="1:33" ht="15.75" thickBot="1" x14ac:dyDescent="0.3">
      <c r="B146"/>
      <c r="C146"/>
      <c r="D146"/>
      <c r="E146"/>
      <c r="F146"/>
      <c r="G146"/>
      <c r="H146"/>
      <c r="I146"/>
      <c r="J146"/>
      <c r="K146"/>
      <c r="L146"/>
      <c r="M146"/>
      <c r="N146"/>
      <c r="O146"/>
      <c r="P146"/>
      <c r="Q146"/>
      <c r="R146"/>
      <c r="S146"/>
      <c r="T146"/>
      <c r="U146"/>
      <c r="V146"/>
      <c r="W146"/>
      <c r="X146"/>
      <c r="Y146"/>
      <c r="Z146"/>
      <c r="AA146"/>
      <c r="AB146"/>
      <c r="AC146"/>
      <c r="AD146"/>
      <c r="AE146"/>
      <c r="AF146"/>
      <c r="AG146"/>
    </row>
    <row r="147" spans="1:33" ht="36" x14ac:dyDescent="0.2">
      <c r="B147" s="59" t="s">
        <v>507</v>
      </c>
    </row>
    <row r="148" spans="1:33" ht="12" x14ac:dyDescent="0.2">
      <c r="B148" s="58" t="s">
        <v>508</v>
      </c>
    </row>
    <row r="149" spans="1:33" ht="12" x14ac:dyDescent="0.2">
      <c r="B149" s="58" t="s">
        <v>509</v>
      </c>
    </row>
    <row r="150" spans="1:33" ht="15" customHeight="1" x14ac:dyDescent="0.2">
      <c r="B150" s="58" t="s">
        <v>639</v>
      </c>
    </row>
    <row r="151" spans="1:33" ht="15" customHeight="1" x14ac:dyDescent="0.2">
      <c r="B151" s="58" t="s">
        <v>510</v>
      </c>
    </row>
    <row r="152" spans="1:33" ht="15" customHeight="1" x14ac:dyDescent="0.2">
      <c r="B152" s="58" t="s">
        <v>511</v>
      </c>
    </row>
    <row r="153" spans="1:33" ht="15" customHeight="1" x14ac:dyDescent="0.2">
      <c r="B153" s="58" t="s">
        <v>71</v>
      </c>
    </row>
    <row r="154" spans="1:33" ht="15" customHeight="1" x14ac:dyDescent="0.2">
      <c r="B154" s="58" t="s">
        <v>512</v>
      </c>
    </row>
    <row r="155" spans="1:33" ht="15" customHeight="1" x14ac:dyDescent="0.2">
      <c r="B155" s="58" t="s">
        <v>513</v>
      </c>
    </row>
    <row r="156" spans="1:33" ht="15" customHeight="1" x14ac:dyDescent="0.2">
      <c r="B156" s="58" t="s">
        <v>514</v>
      </c>
    </row>
    <row r="157" spans="1:33" ht="15" customHeight="1" x14ac:dyDescent="0.2">
      <c r="B157" s="58" t="s">
        <v>515</v>
      </c>
    </row>
    <row r="158" spans="1:33" ht="15" customHeight="1" x14ac:dyDescent="0.2">
      <c r="B158" s="58" t="s">
        <v>516</v>
      </c>
    </row>
    <row r="159" spans="1:33" ht="15" customHeight="1" x14ac:dyDescent="0.2">
      <c r="B159" s="58" t="s">
        <v>267</v>
      </c>
    </row>
    <row r="160" spans="1:33" ht="15" customHeight="1" x14ac:dyDescent="0.2">
      <c r="B160" s="58" t="s">
        <v>517</v>
      </c>
    </row>
    <row r="161" spans="2:2" ht="15" customHeight="1" x14ac:dyDescent="0.2">
      <c r="B161" s="58" t="s">
        <v>275</v>
      </c>
    </row>
    <row r="162" spans="2:2" ht="15" customHeight="1" x14ac:dyDescent="0.2">
      <c r="B162" s="58" t="s">
        <v>518</v>
      </c>
    </row>
    <row r="163" spans="2:2" ht="15" customHeight="1" x14ac:dyDescent="0.2">
      <c r="B163" s="58" t="s">
        <v>519</v>
      </c>
    </row>
    <row r="164" spans="2:2" ht="15" customHeight="1" x14ac:dyDescent="0.2">
      <c r="B164" s="58" t="s">
        <v>520</v>
      </c>
    </row>
    <row r="165" spans="2:2" ht="12" x14ac:dyDescent="0.2">
      <c r="B165" s="58" t="s">
        <v>521</v>
      </c>
    </row>
    <row r="166" spans="2:2" ht="15" customHeight="1" x14ac:dyDescent="0.2">
      <c r="B166" s="58" t="s">
        <v>638</v>
      </c>
    </row>
    <row r="167" spans="2:2" ht="15" customHeight="1" x14ac:dyDescent="0.2">
      <c r="B167" s="58" t="s">
        <v>637</v>
      </c>
    </row>
    <row r="180" ht="12" x14ac:dyDescent="0.2"/>
    <row r="205" ht="12" x14ac:dyDescent="0.2"/>
    <row r="206" ht="12" x14ac:dyDescent="0.2"/>
    <row r="308" spans="2:33" ht="15" customHeight="1" x14ac:dyDescent="0.2">
      <c r="B308" s="135"/>
      <c r="C308" s="135"/>
      <c r="D308" s="135"/>
      <c r="E308" s="135"/>
      <c r="F308" s="135"/>
      <c r="G308" s="135"/>
      <c r="H308" s="135"/>
      <c r="I308" s="135"/>
      <c r="J308" s="135"/>
      <c r="K308" s="135"/>
      <c r="L308" s="135"/>
      <c r="M308" s="135"/>
      <c r="N308" s="135"/>
      <c r="O308" s="135"/>
      <c r="P308" s="135"/>
      <c r="Q308" s="135"/>
      <c r="R308" s="135"/>
      <c r="S308" s="135"/>
      <c r="T308" s="135"/>
      <c r="U308" s="135"/>
      <c r="V308" s="135"/>
      <c r="W308" s="135"/>
      <c r="X308" s="135"/>
      <c r="Y308" s="135"/>
      <c r="Z308" s="135"/>
      <c r="AA308" s="135"/>
      <c r="AB308" s="135"/>
      <c r="AC308" s="135"/>
      <c r="AD308" s="135"/>
      <c r="AE308" s="135"/>
      <c r="AF308" s="135"/>
      <c r="AG308" s="135"/>
    </row>
    <row r="511" spans="2:33" ht="15" customHeight="1" x14ac:dyDescent="0.2">
      <c r="B511" s="135"/>
      <c r="C511" s="135"/>
      <c r="D511" s="135"/>
      <c r="E511" s="135"/>
      <c r="F511" s="135"/>
      <c r="G511" s="135"/>
      <c r="H511" s="135"/>
      <c r="I511" s="135"/>
      <c r="J511" s="135"/>
      <c r="K511" s="135"/>
      <c r="L511" s="135"/>
      <c r="M511" s="135"/>
      <c r="N511" s="135"/>
      <c r="O511" s="135"/>
      <c r="P511" s="135"/>
      <c r="Q511" s="135"/>
      <c r="R511" s="135"/>
      <c r="S511" s="135"/>
      <c r="T511" s="135"/>
      <c r="U511" s="135"/>
      <c r="V511" s="135"/>
      <c r="W511" s="135"/>
      <c r="X511" s="135"/>
      <c r="Y511" s="135"/>
      <c r="Z511" s="135"/>
      <c r="AA511" s="135"/>
      <c r="AB511" s="135"/>
      <c r="AC511" s="135"/>
      <c r="AD511" s="135"/>
      <c r="AE511" s="135"/>
      <c r="AF511" s="135"/>
      <c r="AG511" s="135"/>
    </row>
    <row r="712" spans="2:33" ht="15" customHeight="1" x14ac:dyDescent="0.2">
      <c r="B712" s="135"/>
      <c r="C712" s="135"/>
      <c r="D712" s="135"/>
      <c r="E712" s="135"/>
      <c r="F712" s="135"/>
      <c r="G712" s="135"/>
      <c r="H712" s="135"/>
      <c r="I712" s="135"/>
      <c r="J712" s="135"/>
      <c r="K712" s="135"/>
      <c r="L712" s="135"/>
      <c r="M712" s="135"/>
      <c r="N712" s="135"/>
      <c r="O712" s="135"/>
      <c r="P712" s="135"/>
      <c r="Q712" s="135"/>
      <c r="R712" s="135"/>
      <c r="S712" s="135"/>
      <c r="T712" s="135"/>
      <c r="U712" s="135"/>
      <c r="V712" s="135"/>
      <c r="W712" s="135"/>
      <c r="X712" s="135"/>
      <c r="Y712" s="135"/>
      <c r="Z712" s="135"/>
      <c r="AA712" s="135"/>
      <c r="AB712" s="135"/>
      <c r="AC712" s="135"/>
      <c r="AD712" s="135"/>
      <c r="AE712" s="135"/>
      <c r="AF712" s="135"/>
      <c r="AG712" s="135"/>
    </row>
    <row r="887" spans="2:33" ht="15" customHeight="1" x14ac:dyDescent="0.2">
      <c r="B887" s="135"/>
      <c r="C887" s="135"/>
      <c r="D887" s="135"/>
      <c r="E887" s="135"/>
      <c r="F887" s="135"/>
      <c r="G887" s="135"/>
      <c r="H887" s="135"/>
      <c r="I887" s="135"/>
      <c r="J887" s="135"/>
      <c r="K887" s="135"/>
      <c r="L887" s="135"/>
      <c r="M887" s="135"/>
      <c r="N887" s="135"/>
      <c r="O887" s="135"/>
      <c r="P887" s="135"/>
      <c r="Q887" s="135"/>
      <c r="R887" s="135"/>
      <c r="S887" s="135"/>
      <c r="T887" s="135"/>
      <c r="U887" s="135"/>
      <c r="V887" s="135"/>
      <c r="W887" s="135"/>
      <c r="X887" s="135"/>
      <c r="Y887" s="135"/>
      <c r="Z887" s="135"/>
      <c r="AA887" s="135"/>
      <c r="AB887" s="135"/>
      <c r="AC887" s="135"/>
      <c r="AD887" s="135"/>
      <c r="AE887" s="135"/>
      <c r="AF887" s="135"/>
      <c r="AG887" s="135"/>
    </row>
    <row r="1100" spans="2:33" ht="15" customHeight="1" x14ac:dyDescent="0.2">
      <c r="B1100" s="135"/>
      <c r="C1100" s="135"/>
      <c r="D1100" s="135"/>
      <c r="E1100" s="135"/>
      <c r="F1100" s="135"/>
      <c r="G1100" s="135"/>
      <c r="H1100" s="135"/>
      <c r="I1100" s="135"/>
      <c r="J1100" s="135"/>
      <c r="K1100" s="135"/>
      <c r="L1100" s="135"/>
      <c r="M1100" s="135"/>
      <c r="N1100" s="135"/>
      <c r="O1100" s="135"/>
      <c r="P1100" s="135"/>
      <c r="Q1100" s="135"/>
      <c r="R1100" s="135"/>
      <c r="S1100" s="135"/>
      <c r="T1100" s="135"/>
      <c r="U1100" s="135"/>
      <c r="V1100" s="135"/>
      <c r="W1100" s="135"/>
      <c r="X1100" s="135"/>
      <c r="Y1100" s="135"/>
      <c r="Z1100" s="135"/>
      <c r="AA1100" s="135"/>
      <c r="AB1100" s="135"/>
      <c r="AC1100" s="135"/>
      <c r="AD1100" s="135"/>
      <c r="AE1100" s="135"/>
      <c r="AF1100" s="135"/>
      <c r="AG1100" s="135"/>
    </row>
    <row r="1227" spans="2:33" ht="15" customHeight="1" x14ac:dyDescent="0.2">
      <c r="B1227" s="135"/>
      <c r="C1227" s="135"/>
      <c r="D1227" s="135"/>
      <c r="E1227" s="135"/>
      <c r="F1227" s="135"/>
      <c r="G1227" s="135"/>
      <c r="H1227" s="135"/>
      <c r="I1227" s="135"/>
      <c r="J1227" s="135"/>
      <c r="K1227" s="135"/>
      <c r="L1227" s="135"/>
      <c r="M1227" s="135"/>
      <c r="N1227" s="135"/>
      <c r="O1227" s="135"/>
      <c r="P1227" s="135"/>
      <c r="Q1227" s="135"/>
      <c r="R1227" s="135"/>
      <c r="S1227" s="135"/>
      <c r="T1227" s="135"/>
      <c r="U1227" s="135"/>
      <c r="V1227" s="135"/>
      <c r="W1227" s="135"/>
      <c r="X1227" s="135"/>
      <c r="Y1227" s="135"/>
      <c r="Z1227" s="135"/>
      <c r="AA1227" s="135"/>
      <c r="AB1227" s="135"/>
      <c r="AC1227" s="135"/>
      <c r="AD1227" s="135"/>
      <c r="AE1227" s="135"/>
      <c r="AF1227" s="135"/>
      <c r="AG1227" s="135"/>
    </row>
    <row r="1390" spans="2:33" ht="15" customHeight="1" x14ac:dyDescent="0.2">
      <c r="B1390" s="135"/>
      <c r="C1390" s="135"/>
      <c r="D1390" s="135"/>
      <c r="E1390" s="135"/>
      <c r="F1390" s="135"/>
      <c r="G1390" s="135"/>
      <c r="H1390" s="135"/>
      <c r="I1390" s="135"/>
      <c r="J1390" s="135"/>
      <c r="K1390" s="135"/>
      <c r="L1390" s="135"/>
      <c r="M1390" s="135"/>
      <c r="N1390" s="135"/>
      <c r="O1390" s="135"/>
      <c r="P1390" s="135"/>
      <c r="Q1390" s="135"/>
      <c r="R1390" s="135"/>
      <c r="S1390" s="135"/>
      <c r="T1390" s="135"/>
      <c r="U1390" s="135"/>
      <c r="V1390" s="135"/>
      <c r="W1390" s="135"/>
      <c r="X1390" s="135"/>
      <c r="Y1390" s="135"/>
      <c r="Z1390" s="135"/>
      <c r="AA1390" s="135"/>
      <c r="AB1390" s="135"/>
      <c r="AC1390" s="135"/>
      <c r="AD1390" s="135"/>
      <c r="AE1390" s="135"/>
      <c r="AF1390" s="135"/>
      <c r="AG1390" s="135"/>
    </row>
    <row r="1502" spans="2:33" ht="15" customHeight="1" x14ac:dyDescent="0.2">
      <c r="B1502" s="135"/>
      <c r="C1502" s="135"/>
      <c r="D1502" s="135"/>
      <c r="E1502" s="135"/>
      <c r="F1502" s="135"/>
      <c r="G1502" s="135"/>
      <c r="H1502" s="135"/>
      <c r="I1502" s="135"/>
      <c r="J1502" s="135"/>
      <c r="K1502" s="135"/>
      <c r="L1502" s="135"/>
      <c r="M1502" s="135"/>
      <c r="N1502" s="135"/>
      <c r="O1502" s="135"/>
      <c r="P1502" s="135"/>
      <c r="Q1502" s="135"/>
      <c r="R1502" s="135"/>
      <c r="S1502" s="135"/>
      <c r="T1502" s="135"/>
      <c r="U1502" s="135"/>
      <c r="V1502" s="135"/>
      <c r="W1502" s="135"/>
      <c r="X1502" s="135"/>
      <c r="Y1502" s="135"/>
      <c r="Z1502" s="135"/>
      <c r="AA1502" s="135"/>
      <c r="AB1502" s="135"/>
      <c r="AC1502" s="135"/>
      <c r="AD1502" s="135"/>
      <c r="AE1502" s="135"/>
      <c r="AF1502" s="135"/>
      <c r="AG1502" s="135"/>
    </row>
    <row r="1604" spans="2:33" ht="15" customHeight="1" x14ac:dyDescent="0.2">
      <c r="B1604" s="135"/>
      <c r="C1604" s="135"/>
      <c r="D1604" s="135"/>
      <c r="E1604" s="135"/>
      <c r="F1604" s="135"/>
      <c r="G1604" s="135"/>
      <c r="H1604" s="135"/>
      <c r="I1604" s="135"/>
      <c r="J1604" s="135"/>
      <c r="K1604" s="135"/>
      <c r="L1604" s="135"/>
      <c r="M1604" s="135"/>
      <c r="N1604" s="135"/>
      <c r="O1604" s="135"/>
      <c r="P1604" s="135"/>
      <c r="Q1604" s="135"/>
      <c r="R1604" s="135"/>
      <c r="S1604" s="135"/>
      <c r="T1604" s="135"/>
      <c r="U1604" s="135"/>
      <c r="V1604" s="135"/>
      <c r="W1604" s="135"/>
      <c r="X1604" s="135"/>
      <c r="Y1604" s="135"/>
      <c r="Z1604" s="135"/>
      <c r="AA1604" s="135"/>
      <c r="AB1604" s="135"/>
      <c r="AC1604" s="135"/>
      <c r="AD1604" s="135"/>
      <c r="AE1604" s="135"/>
      <c r="AF1604" s="135"/>
      <c r="AG1604" s="135"/>
    </row>
    <row r="1698" spans="2:33" ht="15" customHeight="1" x14ac:dyDescent="0.2">
      <c r="B1698" s="135"/>
      <c r="C1698" s="135"/>
      <c r="D1698" s="135"/>
      <c r="E1698" s="135"/>
      <c r="F1698" s="135"/>
      <c r="G1698" s="135"/>
      <c r="H1698" s="135"/>
      <c r="I1698" s="135"/>
      <c r="J1698" s="135"/>
      <c r="K1698" s="135"/>
      <c r="L1698" s="135"/>
      <c r="M1698" s="135"/>
      <c r="N1698" s="135"/>
      <c r="O1698" s="135"/>
      <c r="P1698" s="135"/>
      <c r="Q1698" s="135"/>
      <c r="R1698" s="135"/>
      <c r="S1698" s="135"/>
      <c r="T1698" s="135"/>
      <c r="U1698" s="135"/>
      <c r="V1698" s="135"/>
      <c r="W1698" s="135"/>
      <c r="X1698" s="135"/>
      <c r="Y1698" s="135"/>
      <c r="Z1698" s="135"/>
      <c r="AA1698" s="135"/>
      <c r="AB1698" s="135"/>
      <c r="AC1698" s="135"/>
      <c r="AD1698" s="135"/>
      <c r="AE1698" s="135"/>
      <c r="AF1698" s="135"/>
      <c r="AG1698" s="135"/>
    </row>
    <row r="1945" spans="2:33" ht="15" customHeight="1" x14ac:dyDescent="0.2">
      <c r="B1945" s="135"/>
      <c r="C1945" s="135"/>
      <c r="D1945" s="135"/>
      <c r="E1945" s="135"/>
      <c r="F1945" s="135"/>
      <c r="G1945" s="135"/>
      <c r="H1945" s="135"/>
      <c r="I1945" s="135"/>
      <c r="J1945" s="135"/>
      <c r="K1945" s="135"/>
      <c r="L1945" s="135"/>
      <c r="M1945" s="135"/>
      <c r="N1945" s="135"/>
      <c r="O1945" s="135"/>
      <c r="P1945" s="135"/>
      <c r="Q1945" s="135"/>
      <c r="R1945" s="135"/>
      <c r="S1945" s="135"/>
      <c r="T1945" s="135"/>
      <c r="U1945" s="135"/>
      <c r="V1945" s="135"/>
      <c r="W1945" s="135"/>
      <c r="X1945" s="135"/>
      <c r="Y1945" s="135"/>
      <c r="Z1945" s="135"/>
      <c r="AA1945" s="135"/>
      <c r="AB1945" s="135"/>
      <c r="AC1945" s="135"/>
      <c r="AD1945" s="135"/>
      <c r="AE1945" s="135"/>
      <c r="AF1945" s="135"/>
      <c r="AG1945" s="135"/>
    </row>
    <row r="2031" spans="2:33" ht="15" customHeight="1" x14ac:dyDescent="0.2">
      <c r="B2031" s="135"/>
      <c r="C2031" s="135"/>
      <c r="D2031" s="135"/>
      <c r="E2031" s="135"/>
      <c r="F2031" s="135"/>
      <c r="G2031" s="135"/>
      <c r="H2031" s="135"/>
      <c r="I2031" s="135"/>
      <c r="J2031" s="135"/>
      <c r="K2031" s="135"/>
      <c r="L2031" s="135"/>
      <c r="M2031" s="135"/>
      <c r="N2031" s="135"/>
      <c r="O2031" s="135"/>
      <c r="P2031" s="135"/>
      <c r="Q2031" s="135"/>
      <c r="R2031" s="135"/>
      <c r="S2031" s="135"/>
      <c r="T2031" s="135"/>
      <c r="U2031" s="135"/>
      <c r="V2031" s="135"/>
      <c r="W2031" s="135"/>
      <c r="X2031" s="135"/>
      <c r="Y2031" s="135"/>
      <c r="Z2031" s="135"/>
      <c r="AA2031" s="135"/>
      <c r="AB2031" s="135"/>
      <c r="AC2031" s="135"/>
      <c r="AD2031" s="135"/>
      <c r="AE2031" s="135"/>
      <c r="AF2031" s="135"/>
      <c r="AG2031" s="135"/>
    </row>
    <row r="2153" spans="2:33" ht="15" customHeight="1" x14ac:dyDescent="0.2">
      <c r="B2153" s="135"/>
      <c r="C2153" s="135"/>
      <c r="D2153" s="135"/>
      <c r="E2153" s="135"/>
      <c r="F2153" s="135"/>
      <c r="G2153" s="135"/>
      <c r="H2153" s="135"/>
      <c r="I2153" s="135"/>
      <c r="J2153" s="135"/>
      <c r="K2153" s="135"/>
      <c r="L2153" s="135"/>
      <c r="M2153" s="135"/>
      <c r="N2153" s="135"/>
      <c r="O2153" s="135"/>
      <c r="P2153" s="135"/>
      <c r="Q2153" s="135"/>
      <c r="R2153" s="135"/>
      <c r="S2153" s="135"/>
      <c r="T2153" s="135"/>
      <c r="U2153" s="135"/>
      <c r="V2153" s="135"/>
      <c r="W2153" s="135"/>
      <c r="X2153" s="135"/>
      <c r="Y2153" s="135"/>
      <c r="Z2153" s="135"/>
      <c r="AA2153" s="135"/>
      <c r="AB2153" s="135"/>
      <c r="AC2153" s="135"/>
      <c r="AD2153" s="135"/>
      <c r="AE2153" s="135"/>
      <c r="AF2153" s="135"/>
      <c r="AG2153" s="135"/>
    </row>
    <row r="2317" spans="2:33" ht="15" customHeight="1" x14ac:dyDescent="0.2">
      <c r="B2317" s="135"/>
      <c r="C2317" s="135"/>
      <c r="D2317" s="135"/>
      <c r="E2317" s="135"/>
      <c r="F2317" s="135"/>
      <c r="G2317" s="135"/>
      <c r="H2317" s="135"/>
      <c r="I2317" s="135"/>
      <c r="J2317" s="135"/>
      <c r="K2317" s="135"/>
      <c r="L2317" s="135"/>
      <c r="M2317" s="135"/>
      <c r="N2317" s="135"/>
      <c r="O2317" s="135"/>
      <c r="P2317" s="135"/>
      <c r="Q2317" s="135"/>
      <c r="R2317" s="135"/>
      <c r="S2317" s="135"/>
      <c r="T2317" s="135"/>
      <c r="U2317" s="135"/>
      <c r="V2317" s="135"/>
      <c r="W2317" s="135"/>
      <c r="X2317" s="135"/>
      <c r="Y2317" s="135"/>
      <c r="Z2317" s="135"/>
      <c r="AA2317" s="135"/>
      <c r="AB2317" s="135"/>
      <c r="AC2317" s="135"/>
      <c r="AD2317" s="135"/>
      <c r="AE2317" s="135"/>
      <c r="AF2317" s="135"/>
      <c r="AG2317" s="135"/>
    </row>
    <row r="2419" spans="2:33" ht="15" customHeight="1" x14ac:dyDescent="0.2">
      <c r="B2419" s="135"/>
      <c r="C2419" s="135"/>
      <c r="D2419" s="135"/>
      <c r="E2419" s="135"/>
      <c r="F2419" s="135"/>
      <c r="G2419" s="135"/>
      <c r="H2419" s="135"/>
      <c r="I2419" s="135"/>
      <c r="J2419" s="135"/>
      <c r="K2419" s="135"/>
      <c r="L2419" s="135"/>
      <c r="M2419" s="135"/>
      <c r="N2419" s="135"/>
      <c r="O2419" s="135"/>
      <c r="P2419" s="135"/>
      <c r="Q2419" s="135"/>
      <c r="R2419" s="135"/>
      <c r="S2419" s="135"/>
      <c r="T2419" s="135"/>
      <c r="U2419" s="135"/>
      <c r="V2419" s="135"/>
      <c r="W2419" s="135"/>
      <c r="X2419" s="135"/>
      <c r="Y2419" s="135"/>
      <c r="Z2419" s="135"/>
      <c r="AA2419" s="135"/>
      <c r="AB2419" s="135"/>
      <c r="AC2419" s="135"/>
      <c r="AD2419" s="135"/>
      <c r="AE2419" s="135"/>
      <c r="AF2419" s="135"/>
      <c r="AG2419" s="135"/>
    </row>
    <row r="2509" spans="2:33" ht="15" customHeight="1" x14ac:dyDescent="0.2">
      <c r="B2509" s="135"/>
      <c r="C2509" s="135"/>
      <c r="D2509" s="135"/>
      <c r="E2509" s="135"/>
      <c r="F2509" s="135"/>
      <c r="G2509" s="135"/>
      <c r="H2509" s="135"/>
      <c r="I2509" s="135"/>
      <c r="J2509" s="135"/>
      <c r="K2509" s="135"/>
      <c r="L2509" s="135"/>
      <c r="M2509" s="135"/>
      <c r="N2509" s="135"/>
      <c r="O2509" s="135"/>
      <c r="P2509" s="135"/>
      <c r="Q2509" s="135"/>
      <c r="R2509" s="135"/>
      <c r="S2509" s="135"/>
      <c r="T2509" s="135"/>
      <c r="U2509" s="135"/>
      <c r="V2509" s="135"/>
      <c r="W2509" s="135"/>
      <c r="X2509" s="135"/>
      <c r="Y2509" s="135"/>
      <c r="Z2509" s="135"/>
      <c r="AA2509" s="135"/>
      <c r="AB2509" s="135"/>
      <c r="AC2509" s="135"/>
      <c r="AD2509" s="135"/>
      <c r="AE2509" s="135"/>
      <c r="AF2509" s="135"/>
      <c r="AG2509" s="135"/>
    </row>
    <row r="2598" spans="2:33" ht="15" customHeight="1" x14ac:dyDescent="0.2">
      <c r="B2598" s="135"/>
      <c r="C2598" s="135"/>
      <c r="D2598" s="135"/>
      <c r="E2598" s="135"/>
      <c r="F2598" s="135"/>
      <c r="G2598" s="135"/>
      <c r="H2598" s="135"/>
      <c r="I2598" s="135"/>
      <c r="J2598" s="135"/>
      <c r="K2598" s="135"/>
      <c r="L2598" s="135"/>
      <c r="M2598" s="135"/>
      <c r="N2598" s="135"/>
      <c r="O2598" s="135"/>
      <c r="P2598" s="135"/>
      <c r="Q2598" s="135"/>
      <c r="R2598" s="135"/>
      <c r="S2598" s="135"/>
      <c r="T2598" s="135"/>
      <c r="U2598" s="135"/>
      <c r="V2598" s="135"/>
      <c r="W2598" s="135"/>
      <c r="X2598" s="135"/>
      <c r="Y2598" s="135"/>
      <c r="Z2598" s="135"/>
      <c r="AA2598" s="135"/>
      <c r="AB2598" s="135"/>
      <c r="AC2598" s="135"/>
      <c r="AD2598" s="135"/>
      <c r="AE2598" s="135"/>
      <c r="AF2598" s="135"/>
      <c r="AG2598" s="135"/>
    </row>
    <row r="2719" spans="2:33" ht="15" customHeight="1" x14ac:dyDescent="0.2">
      <c r="B2719" s="135"/>
      <c r="C2719" s="135"/>
      <c r="D2719" s="135"/>
      <c r="E2719" s="135"/>
      <c r="F2719" s="135"/>
      <c r="G2719" s="135"/>
      <c r="H2719" s="135"/>
      <c r="I2719" s="135"/>
      <c r="J2719" s="135"/>
      <c r="K2719" s="135"/>
      <c r="L2719" s="135"/>
      <c r="M2719" s="135"/>
      <c r="N2719" s="135"/>
      <c r="O2719" s="135"/>
      <c r="P2719" s="135"/>
      <c r="Q2719" s="135"/>
      <c r="R2719" s="135"/>
      <c r="S2719" s="135"/>
      <c r="T2719" s="135"/>
      <c r="U2719" s="135"/>
      <c r="V2719" s="135"/>
      <c r="W2719" s="135"/>
      <c r="X2719" s="135"/>
      <c r="Y2719" s="135"/>
      <c r="Z2719" s="135"/>
      <c r="AA2719" s="135"/>
      <c r="AB2719" s="135"/>
      <c r="AC2719" s="135"/>
      <c r="AD2719" s="135"/>
      <c r="AE2719" s="135"/>
      <c r="AF2719" s="135"/>
      <c r="AG2719" s="135"/>
    </row>
    <row r="2837" spans="2:33" ht="15" customHeight="1" x14ac:dyDescent="0.2">
      <c r="B2837" s="135"/>
      <c r="C2837" s="135"/>
      <c r="D2837" s="135"/>
      <c r="E2837" s="135"/>
      <c r="F2837" s="135"/>
      <c r="G2837" s="135"/>
      <c r="H2837" s="135"/>
      <c r="I2837" s="135"/>
      <c r="J2837" s="135"/>
      <c r="K2837" s="135"/>
      <c r="L2837" s="135"/>
      <c r="M2837" s="135"/>
      <c r="N2837" s="135"/>
      <c r="O2837" s="135"/>
      <c r="P2837" s="135"/>
      <c r="Q2837" s="135"/>
      <c r="R2837" s="135"/>
      <c r="S2837" s="135"/>
      <c r="T2837" s="135"/>
      <c r="U2837" s="135"/>
      <c r="V2837" s="135"/>
      <c r="W2837" s="135"/>
      <c r="X2837" s="135"/>
      <c r="Y2837" s="135"/>
      <c r="Z2837" s="135"/>
      <c r="AA2837" s="135"/>
      <c r="AB2837" s="135"/>
      <c r="AC2837" s="135"/>
      <c r="AD2837" s="135"/>
      <c r="AE2837" s="135"/>
      <c r="AF2837" s="135"/>
      <c r="AG2837" s="135"/>
    </row>
  </sheetData>
  <mergeCells count="19">
    <mergeCell ref="B308:AG308"/>
    <mergeCell ref="B511:AG511"/>
    <mergeCell ref="B712:AG712"/>
    <mergeCell ref="B887:AG887"/>
    <mergeCell ref="B1100:AG1100"/>
    <mergeCell ref="B1227:AG1227"/>
    <mergeCell ref="B1390:AG1390"/>
    <mergeCell ref="B1502:AG1502"/>
    <mergeCell ref="B2719:AG2719"/>
    <mergeCell ref="B2837:AG2837"/>
    <mergeCell ref="B1604:AG1604"/>
    <mergeCell ref="B1698:AG1698"/>
    <mergeCell ref="B1945:AG1945"/>
    <mergeCell ref="B2031:AG2031"/>
    <mergeCell ref="B2153:AG2153"/>
    <mergeCell ref="B2317:AG2317"/>
    <mergeCell ref="B2419:AG2419"/>
    <mergeCell ref="B2509:AG2509"/>
    <mergeCell ref="B2598:AG2598"/>
  </mergeCells>
  <conditionalFormatting sqref="A1:A1048576">
    <cfRule type="duplicateValues" dxfId="28" priority="1"/>
  </conditionalFormatting>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G11"/>
  <sheetViews>
    <sheetView workbookViewId="0">
      <selection activeCell="B1" sqref="B1:C1048576"/>
    </sheetView>
  </sheetViews>
  <sheetFormatPr defaultRowHeight="15" x14ac:dyDescent="0.25"/>
  <cols>
    <col min="1" max="1" width="29.85546875" customWidth="1"/>
    <col min="2" max="29" width="9.5703125" bestFit="1" customWidth="1"/>
    <col min="30" max="30" width="10.28515625" bestFit="1" customWidth="1"/>
    <col min="31" max="31" width="9.5703125" bestFit="1"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Calculations!K108</f>
        <v>243757539302193.78</v>
      </c>
      <c r="C2" s="7">
        <f>Calculations!L108</f>
        <v>244415865053023.5</v>
      </c>
      <c r="D2" s="7">
        <f>Calculations!M108</f>
        <v>244954750101190</v>
      </c>
      <c r="E2" s="7">
        <f>Calculations!N108</f>
        <v>244727270703472.84</v>
      </c>
      <c r="F2" s="7">
        <f>Calculations!O108</f>
        <v>244309134785072.44</v>
      </c>
      <c r="G2" s="7">
        <f>Calculations!P108</f>
        <v>244162777867724.41</v>
      </c>
      <c r="H2" s="7">
        <f>Calculations!Q108</f>
        <v>244388761920181.34</v>
      </c>
      <c r="I2" s="7">
        <f>Calculations!R108</f>
        <v>244629699425240.84</v>
      </c>
      <c r="J2" s="7">
        <f>Calculations!S108</f>
        <v>241742576582945.25</v>
      </c>
      <c r="K2" s="7">
        <f>Calculations!T108</f>
        <v>239624995795211.38</v>
      </c>
      <c r="L2" s="7">
        <f>Calculations!U108</f>
        <v>237563864291052.31</v>
      </c>
      <c r="M2" s="7">
        <f>Calculations!V108</f>
        <v>235557686725207.81</v>
      </c>
      <c r="N2" s="7">
        <f>Calculations!W108</f>
        <v>233556555949616.66</v>
      </c>
      <c r="O2" s="7">
        <f>Calculations!X108</f>
        <v>231660265636612.53</v>
      </c>
      <c r="P2" s="7">
        <f>Calculations!Y108</f>
        <v>229928417358729.19</v>
      </c>
      <c r="Q2" s="7">
        <f>Calculations!Z108</f>
        <v>228253610926239.19</v>
      </c>
      <c r="R2" s="7">
        <f>Calculations!AA108</f>
        <v>226567474474934.28</v>
      </c>
      <c r="S2" s="7">
        <f>Calculations!AB108</f>
        <v>224860769861477.47</v>
      </c>
      <c r="T2" s="7">
        <f>Calculations!AC108</f>
        <v>223150819766024.34</v>
      </c>
      <c r="U2" s="7">
        <f>Calculations!AD108</f>
        <v>221500148675053.28</v>
      </c>
      <c r="V2" s="7">
        <f>Calculations!AE108</f>
        <v>219974115008168.56</v>
      </c>
      <c r="W2" s="7">
        <f>Calculations!AF108</f>
        <v>221457677646650.72</v>
      </c>
      <c r="X2" s="7">
        <f>Calculations!AG108</f>
        <v>222961422701844.97</v>
      </c>
      <c r="Y2" s="7">
        <f>Calculations!AH108</f>
        <v>224434003596252.38</v>
      </c>
      <c r="Z2" s="7">
        <f>Calculations!AI108</f>
        <v>225943276752327.78</v>
      </c>
      <c r="AA2" s="7">
        <f>Calculations!AJ108</f>
        <v>227403801353017.53</v>
      </c>
      <c r="AB2" s="7">
        <f>Calculations!AK108</f>
        <v>228865307407055</v>
      </c>
      <c r="AC2" s="7">
        <f>Calculations!AL108</f>
        <v>230292343351670.09</v>
      </c>
      <c r="AD2" s="7">
        <f>Calculations!AM108</f>
        <v>231707975061638.47</v>
      </c>
      <c r="AE2" s="7">
        <f>Calculations!AN108</f>
        <v>233072982160049.5</v>
      </c>
    </row>
    <row r="3" spans="1:33" x14ac:dyDescent="0.25">
      <c r="A3" s="1" t="s">
        <v>77</v>
      </c>
      <c r="B3" s="7">
        <f>Calculations!K109</f>
        <v>0</v>
      </c>
      <c r="C3" s="7">
        <f>Calculations!L109</f>
        <v>0</v>
      </c>
      <c r="D3" s="7">
        <f>Calculations!M109</f>
        <v>0</v>
      </c>
      <c r="E3" s="7">
        <f>Calculations!N109</f>
        <v>0</v>
      </c>
      <c r="F3" s="7">
        <f>Calculations!O109</f>
        <v>0</v>
      </c>
      <c r="G3" s="7">
        <f>Calculations!P109</f>
        <v>0</v>
      </c>
      <c r="H3" s="7">
        <f>Calculations!Q109</f>
        <v>0</v>
      </c>
      <c r="I3" s="7">
        <f>Calculations!R109</f>
        <v>0</v>
      </c>
      <c r="J3" s="7">
        <f>Calculations!S109</f>
        <v>0</v>
      </c>
      <c r="K3" s="7">
        <f>Calculations!T109</f>
        <v>0</v>
      </c>
      <c r="L3" s="7">
        <f>Calculations!U109</f>
        <v>0</v>
      </c>
      <c r="M3" s="7">
        <f>Calculations!V109</f>
        <v>0</v>
      </c>
      <c r="N3" s="7">
        <f>Calculations!W109</f>
        <v>0</v>
      </c>
      <c r="O3" s="7">
        <f>Calculations!X109</f>
        <v>0</v>
      </c>
      <c r="P3" s="7">
        <f>Calculations!Y109</f>
        <v>0</v>
      </c>
      <c r="Q3" s="7">
        <f>Calculations!Z109</f>
        <v>0</v>
      </c>
      <c r="R3" s="7">
        <f>Calculations!AA109</f>
        <v>0</v>
      </c>
      <c r="S3" s="7">
        <f>Calculations!AB109</f>
        <v>0</v>
      </c>
      <c r="T3" s="7">
        <f>Calculations!AC109</f>
        <v>0</v>
      </c>
      <c r="U3" s="7">
        <f>Calculations!AD109</f>
        <v>0</v>
      </c>
      <c r="V3" s="7">
        <f>Calculations!AE109</f>
        <v>0</v>
      </c>
      <c r="W3" s="7">
        <f>Calculations!AF109</f>
        <v>0</v>
      </c>
      <c r="X3" s="7">
        <f>Calculations!AG109</f>
        <v>0</v>
      </c>
      <c r="Y3" s="7">
        <f>Calculations!AH109</f>
        <v>0</v>
      </c>
      <c r="Z3" s="7">
        <f>Calculations!AI109</f>
        <v>0</v>
      </c>
      <c r="AA3" s="7">
        <f>Calculations!AJ109</f>
        <v>0</v>
      </c>
      <c r="AB3" s="7">
        <f>Calculations!AK109</f>
        <v>0</v>
      </c>
      <c r="AC3" s="7">
        <f>Calculations!AL109</f>
        <v>0</v>
      </c>
      <c r="AD3" s="7">
        <f>Calculations!AM109</f>
        <v>0</v>
      </c>
      <c r="AE3" s="7">
        <f>Calculations!AN109</f>
        <v>0</v>
      </c>
    </row>
    <row r="4" spans="1:33" x14ac:dyDescent="0.25">
      <c r="A4" s="1" t="s">
        <v>78</v>
      </c>
      <c r="B4" s="7">
        <f>Calculations!K110</f>
        <v>212682021776086.75</v>
      </c>
      <c r="C4" s="7">
        <f>Calculations!L110</f>
        <v>210516201084756.72</v>
      </c>
      <c r="D4" s="7">
        <f>Calculations!M110</f>
        <v>209127586092447.16</v>
      </c>
      <c r="E4" s="7">
        <f>Calculations!N110</f>
        <v>209548899619525.59</v>
      </c>
      <c r="F4" s="7">
        <f>Calculations!O110</f>
        <v>211362192665749.19</v>
      </c>
      <c r="G4" s="7">
        <f>Calculations!P110</f>
        <v>213843531206994.25</v>
      </c>
      <c r="H4" s="7">
        <f>Calculations!Q110</f>
        <v>216578143851695.94</v>
      </c>
      <c r="I4" s="7">
        <f>Calculations!R110</f>
        <v>219303597506678.53</v>
      </c>
      <c r="J4" s="7">
        <f>Calculations!S110</f>
        <v>221660635473164.41</v>
      </c>
      <c r="K4" s="7">
        <f>Calculations!T110</f>
        <v>223897671982514.38</v>
      </c>
      <c r="L4" s="7">
        <f>Calculations!U110</f>
        <v>225776199465716.84</v>
      </c>
      <c r="M4" s="7">
        <f>Calculations!V110</f>
        <v>227421079252003.56</v>
      </c>
      <c r="N4" s="7">
        <f>Calculations!W110</f>
        <v>229060725329879.38</v>
      </c>
      <c r="O4" s="7">
        <f>Calculations!X110</f>
        <v>230638875333927.03</v>
      </c>
      <c r="P4" s="7">
        <f>Calculations!Y110</f>
        <v>232319830324617.5</v>
      </c>
      <c r="Q4" s="7">
        <f>Calculations!Z110</f>
        <v>234056300008095.19</v>
      </c>
      <c r="R4" s="7">
        <f>Calculations!AA110</f>
        <v>235795012709463.25</v>
      </c>
      <c r="S4" s="7">
        <f>Calculations!AB110</f>
        <v>237483070590140.03</v>
      </c>
      <c r="T4" s="7">
        <f>Calculations!AC110</f>
        <v>239140847729296.5</v>
      </c>
      <c r="U4" s="7">
        <f>Calculations!AD110</f>
        <v>240792643487412</v>
      </c>
      <c r="V4" s="7">
        <f>Calculations!AE110</f>
        <v>242419018376102.97</v>
      </c>
      <c r="W4" s="7">
        <f>Calculations!AF110</f>
        <v>244031374402979</v>
      </c>
      <c r="X4" s="7">
        <f>Calculations!AG110</f>
        <v>245735694163361.13</v>
      </c>
      <c r="Y4" s="7">
        <f>Calculations!AH110</f>
        <v>247483752772605.84</v>
      </c>
      <c r="Z4" s="7">
        <f>Calculations!AI110</f>
        <v>249272746458350.22</v>
      </c>
      <c r="AA4" s="7">
        <f>Calculations!AJ110</f>
        <v>251090338622197.03</v>
      </c>
      <c r="AB4" s="7">
        <f>Calculations!AK110</f>
        <v>252911482231037</v>
      </c>
      <c r="AC4" s="7">
        <f>Calculations!AL110</f>
        <v>254750569983000.09</v>
      </c>
      <c r="AD4" s="7">
        <f>Calculations!AM110</f>
        <v>256537320650854.06</v>
      </c>
      <c r="AE4" s="7">
        <f>Calculations!AN110</f>
        <v>258300893467173.94</v>
      </c>
    </row>
    <row r="5" spans="1:33" x14ac:dyDescent="0.25">
      <c r="A5" s="1" t="s">
        <v>79</v>
      </c>
      <c r="B5" s="7">
        <f>Calculations!K111</f>
        <v>8724031166518.2539</v>
      </c>
      <c r="C5" s="7">
        <f>Calculations!L111</f>
        <v>8045518254674.9775</v>
      </c>
      <c r="D5" s="7">
        <f>Calculations!M111</f>
        <v>7536166275398.6885</v>
      </c>
      <c r="E5" s="7">
        <f>Calculations!N111</f>
        <v>7203638873148.2227</v>
      </c>
      <c r="F5" s="7">
        <f>Calculations!O111</f>
        <v>6993729782239.1318</v>
      </c>
      <c r="G5" s="7">
        <f>Calculations!P111</f>
        <v>6799334898405.2451</v>
      </c>
      <c r="H5" s="7">
        <f>Calculations!Q111</f>
        <v>6633164656358.7783</v>
      </c>
      <c r="I5" s="7">
        <f>Calculations!R111</f>
        <v>6495592892414.7969</v>
      </c>
      <c r="J5" s="7">
        <f>Calculations!S111</f>
        <v>6385685015785.6387</v>
      </c>
      <c r="K5" s="7">
        <f>Calculations!T111</f>
        <v>6306244798834.29</v>
      </c>
      <c r="L5" s="7">
        <f>Calculations!U111</f>
        <v>6212785720067.999</v>
      </c>
      <c r="M5" s="7">
        <f>Calculations!V111</f>
        <v>6116709787096.2529</v>
      </c>
      <c r="N5" s="7">
        <f>Calculations!W111</f>
        <v>6014652473083.4609</v>
      </c>
      <c r="O5" s="7">
        <f>Calculations!X111</f>
        <v>5910725977495.3447</v>
      </c>
      <c r="P5" s="7">
        <f>Calculations!Y111</f>
        <v>5808668663482.5547</v>
      </c>
      <c r="Q5" s="7">
        <f>Calculations!Z111</f>
        <v>5705676758682.1016</v>
      </c>
      <c r="R5" s="7">
        <f>Calculations!AA111</f>
        <v>5596329636525.54</v>
      </c>
      <c r="S5" s="7">
        <f>Calculations!AB111</f>
        <v>5490720877519.6299</v>
      </c>
      <c r="T5" s="7">
        <f>Calculations!AC111</f>
        <v>5389785072452.0361</v>
      </c>
      <c r="U5" s="7">
        <f>Calculations!AD111</f>
        <v>5306419574192.5039</v>
      </c>
      <c r="V5" s="7">
        <f>Calculations!AE111</f>
        <v>5224362503035.6992</v>
      </c>
      <c r="W5" s="7">
        <f>Calculations!AF111</f>
        <v>5139875495830.9717</v>
      </c>
      <c r="X5" s="7">
        <f>Calculations!AG111</f>
        <v>5056323079413.9072</v>
      </c>
      <c r="Y5" s="7">
        <f>Calculations!AH111</f>
        <v>4977817453250.2217</v>
      </c>
      <c r="Z5" s="7">
        <f>Calculations!AI111</f>
        <v>4900059499716.667</v>
      </c>
      <c r="AA5" s="7">
        <f>Calculations!AJ111</f>
        <v>4826600663806.3623</v>
      </c>
      <c r="AB5" s="7">
        <f>Calculations!AK111</f>
        <v>4758188618149.4375</v>
      </c>
      <c r="AC5" s="7">
        <f>Calculations!AL111</f>
        <v>4692954181170.5654</v>
      </c>
      <c r="AD5" s="7">
        <f>Calculations!AM111</f>
        <v>4629775843924.5527</v>
      </c>
      <c r="AE5" s="7">
        <f>Calculations!AN111</f>
        <v>4569588197199.0615</v>
      </c>
    </row>
    <row r="6" spans="1:33" x14ac:dyDescent="0.25">
      <c r="A6" s="1" t="s">
        <v>81</v>
      </c>
      <c r="B6" s="7">
        <f>Calculations!K112</f>
        <v>0</v>
      </c>
      <c r="C6" s="7">
        <f>Calculations!L112</f>
        <v>0</v>
      </c>
      <c r="D6" s="7">
        <f>Calculations!M112</f>
        <v>0</v>
      </c>
      <c r="E6" s="7">
        <f>Calculations!N112</f>
        <v>0</v>
      </c>
      <c r="F6" s="7">
        <f>Calculations!O112</f>
        <v>0</v>
      </c>
      <c r="G6" s="7">
        <f>Calculations!P112</f>
        <v>0</v>
      </c>
      <c r="H6" s="7">
        <f>Calculations!Q112</f>
        <v>0</v>
      </c>
      <c r="I6" s="7">
        <f>Calculations!R112</f>
        <v>0</v>
      </c>
      <c r="J6" s="7">
        <f>Calculations!S112</f>
        <v>0</v>
      </c>
      <c r="K6" s="7">
        <f>Calculations!T112</f>
        <v>0</v>
      </c>
      <c r="L6" s="7">
        <f>Calculations!U112</f>
        <v>0</v>
      </c>
      <c r="M6" s="7">
        <f>Calculations!V112</f>
        <v>0</v>
      </c>
      <c r="N6" s="7">
        <f>Calculations!W112</f>
        <v>0</v>
      </c>
      <c r="O6" s="7">
        <f>Calculations!X112</f>
        <v>0</v>
      </c>
      <c r="P6" s="7">
        <f>Calculations!Y112</f>
        <v>0</v>
      </c>
      <c r="Q6" s="7">
        <f>Calculations!Z112</f>
        <v>0</v>
      </c>
      <c r="R6" s="7">
        <f>Calculations!AA112</f>
        <v>0</v>
      </c>
      <c r="S6" s="7">
        <f>Calculations!AB112</f>
        <v>0</v>
      </c>
      <c r="T6" s="7">
        <f>Calculations!AC112</f>
        <v>0</v>
      </c>
      <c r="U6" s="7">
        <f>Calculations!AD112</f>
        <v>0</v>
      </c>
      <c r="V6" s="7">
        <f>Calculations!AE112</f>
        <v>0</v>
      </c>
      <c r="W6" s="7">
        <f>Calculations!AF112</f>
        <v>0</v>
      </c>
      <c r="X6" s="7">
        <f>Calculations!AG112</f>
        <v>0</v>
      </c>
      <c r="Y6" s="7">
        <f>Calculations!AH112</f>
        <v>0</v>
      </c>
      <c r="Z6" s="7">
        <f>Calculations!AI112</f>
        <v>0</v>
      </c>
      <c r="AA6" s="7">
        <f>Calculations!AJ112</f>
        <v>0</v>
      </c>
      <c r="AB6" s="7">
        <f>Calculations!AK112</f>
        <v>0</v>
      </c>
      <c r="AC6" s="7">
        <f>Calculations!AL112</f>
        <v>0</v>
      </c>
      <c r="AD6" s="7">
        <f>Calculations!AM112</f>
        <v>0</v>
      </c>
      <c r="AE6" s="7">
        <f>Calculations!AN112</f>
        <v>0</v>
      </c>
    </row>
    <row r="7" spans="1:33" x14ac:dyDescent="0.25">
      <c r="A7" s="1" t="s">
        <v>160</v>
      </c>
      <c r="B7" s="7">
        <f>Calculations!K113</f>
        <v>0</v>
      </c>
      <c r="C7" s="7">
        <f>Calculations!L113</f>
        <v>0</v>
      </c>
      <c r="D7" s="7">
        <f>Calculations!M113</f>
        <v>0</v>
      </c>
      <c r="E7" s="7">
        <f>Calculations!N113</f>
        <v>0</v>
      </c>
      <c r="F7" s="7">
        <f>Calculations!O113</f>
        <v>0</v>
      </c>
      <c r="G7" s="7">
        <f>Calculations!P113</f>
        <v>0</v>
      </c>
      <c r="H7" s="7">
        <f>Calculations!Q113</f>
        <v>0</v>
      </c>
      <c r="I7" s="7">
        <f>Calculations!R113</f>
        <v>0</v>
      </c>
      <c r="J7" s="7">
        <f>Calculations!S113</f>
        <v>0</v>
      </c>
      <c r="K7" s="7">
        <f>Calculations!T113</f>
        <v>0</v>
      </c>
      <c r="L7" s="7">
        <f>Calculations!U113</f>
        <v>0</v>
      </c>
      <c r="M7" s="7">
        <f>Calculations!V113</f>
        <v>0</v>
      </c>
      <c r="N7" s="7">
        <f>Calculations!W113</f>
        <v>0</v>
      </c>
      <c r="O7" s="7">
        <f>Calculations!X113</f>
        <v>0</v>
      </c>
      <c r="P7" s="7">
        <f>Calculations!Y113</f>
        <v>0</v>
      </c>
      <c r="Q7" s="7">
        <f>Calculations!Z113</f>
        <v>0</v>
      </c>
      <c r="R7" s="7">
        <f>Calculations!AA113</f>
        <v>0</v>
      </c>
      <c r="S7" s="7">
        <f>Calculations!AB113</f>
        <v>0</v>
      </c>
      <c r="T7" s="7">
        <f>Calculations!AC113</f>
        <v>0</v>
      </c>
      <c r="U7" s="7">
        <f>Calculations!AD113</f>
        <v>0</v>
      </c>
      <c r="V7" s="7">
        <f>Calculations!AE113</f>
        <v>0</v>
      </c>
      <c r="W7" s="7">
        <f>Calculations!AF113</f>
        <v>0</v>
      </c>
      <c r="X7" s="7">
        <f>Calculations!AG113</f>
        <v>0</v>
      </c>
      <c r="Y7" s="7">
        <f>Calculations!AH113</f>
        <v>0</v>
      </c>
      <c r="Z7" s="7">
        <f>Calculations!AI113</f>
        <v>0</v>
      </c>
      <c r="AA7" s="7">
        <f>Calculations!AJ113</f>
        <v>0</v>
      </c>
      <c r="AB7" s="7">
        <f>Calculations!AK113</f>
        <v>0</v>
      </c>
      <c r="AC7" s="7">
        <f>Calculations!AL113</f>
        <v>0</v>
      </c>
      <c r="AD7" s="7">
        <f>Calculations!AM113</f>
        <v>0</v>
      </c>
      <c r="AE7" s="7">
        <f>Calculations!AN113</f>
        <v>0</v>
      </c>
    </row>
    <row r="8" spans="1:33" x14ac:dyDescent="0.25">
      <c r="A8" s="1" t="s">
        <v>268</v>
      </c>
      <c r="B8" s="7">
        <f>Calculations!K114</f>
        <v>0</v>
      </c>
      <c r="C8" s="7">
        <f>Calculations!L114</f>
        <v>0</v>
      </c>
      <c r="D8" s="7">
        <f>Calculations!M114</f>
        <v>0</v>
      </c>
      <c r="E8" s="7">
        <f>Calculations!N114</f>
        <v>0</v>
      </c>
      <c r="F8" s="7">
        <f>Calculations!O114</f>
        <v>0</v>
      </c>
      <c r="G8" s="7">
        <f>Calculations!P114</f>
        <v>0</v>
      </c>
      <c r="H8" s="7">
        <f>Calculations!Q114</f>
        <v>0</v>
      </c>
      <c r="I8" s="7">
        <f>Calculations!R114</f>
        <v>0</v>
      </c>
      <c r="J8" s="7">
        <f>Calculations!S114</f>
        <v>0</v>
      </c>
      <c r="K8" s="7">
        <f>Calculations!T114</f>
        <v>0</v>
      </c>
      <c r="L8" s="7">
        <f>Calculations!U114</f>
        <v>0</v>
      </c>
      <c r="M8" s="7">
        <f>Calculations!V114</f>
        <v>0</v>
      </c>
      <c r="N8" s="7">
        <f>Calculations!W114</f>
        <v>0</v>
      </c>
      <c r="O8" s="7">
        <f>Calculations!X114</f>
        <v>0</v>
      </c>
      <c r="P8" s="7">
        <f>Calculations!Y114</f>
        <v>0</v>
      </c>
      <c r="Q8" s="7">
        <f>Calculations!Z114</f>
        <v>0</v>
      </c>
      <c r="R8" s="7">
        <f>Calculations!AA114</f>
        <v>0</v>
      </c>
      <c r="S8" s="7">
        <f>Calculations!AB114</f>
        <v>0</v>
      </c>
      <c r="T8" s="7">
        <f>Calculations!AC114</f>
        <v>0</v>
      </c>
      <c r="U8" s="7">
        <f>Calculations!AD114</f>
        <v>0</v>
      </c>
      <c r="V8" s="7">
        <f>Calculations!AE114</f>
        <v>0</v>
      </c>
      <c r="W8" s="7">
        <f>Calculations!AF114</f>
        <v>0</v>
      </c>
      <c r="X8" s="7">
        <f>Calculations!AG114</f>
        <v>0</v>
      </c>
      <c r="Y8" s="7">
        <f>Calculations!AH114</f>
        <v>0</v>
      </c>
      <c r="Z8" s="7">
        <f>Calculations!AI114</f>
        <v>0</v>
      </c>
      <c r="AA8" s="7">
        <f>Calculations!AJ114</f>
        <v>0</v>
      </c>
      <c r="AB8" s="7">
        <f>Calculations!AK114</f>
        <v>0</v>
      </c>
      <c r="AC8" s="7">
        <f>Calculations!AL114</f>
        <v>0</v>
      </c>
      <c r="AD8" s="7">
        <f>Calculations!AM114</f>
        <v>0</v>
      </c>
      <c r="AE8" s="7">
        <f>Calculations!AN114</f>
        <v>0</v>
      </c>
    </row>
    <row r="9" spans="1:33" x14ac:dyDescent="0.25">
      <c r="A9" s="1" t="s">
        <v>269</v>
      </c>
      <c r="B9" s="7">
        <f>Calculations!K115</f>
        <v>0</v>
      </c>
      <c r="C9" s="7">
        <f>Calculations!L115</f>
        <v>0</v>
      </c>
      <c r="D9" s="7">
        <f>Calculations!M115</f>
        <v>0</v>
      </c>
      <c r="E9" s="7">
        <f>Calculations!N115</f>
        <v>0</v>
      </c>
      <c r="F9" s="7">
        <f>Calculations!O115</f>
        <v>0</v>
      </c>
      <c r="G9" s="7">
        <f>Calculations!P115</f>
        <v>0</v>
      </c>
      <c r="H9" s="7">
        <f>Calculations!Q115</f>
        <v>0</v>
      </c>
      <c r="I9" s="7">
        <f>Calculations!R115</f>
        <v>0</v>
      </c>
      <c r="J9" s="7">
        <f>Calculations!S115</f>
        <v>0</v>
      </c>
      <c r="K9" s="7">
        <f>Calculations!T115</f>
        <v>0</v>
      </c>
      <c r="L9" s="7">
        <f>Calculations!U115</f>
        <v>0</v>
      </c>
      <c r="M9" s="7">
        <f>Calculations!V115</f>
        <v>0</v>
      </c>
      <c r="N9" s="7">
        <f>Calculations!W115</f>
        <v>0</v>
      </c>
      <c r="O9" s="7">
        <f>Calculations!X115</f>
        <v>0</v>
      </c>
      <c r="P9" s="7">
        <f>Calculations!Y115</f>
        <v>0</v>
      </c>
      <c r="Q9" s="7">
        <f>Calculations!Z115</f>
        <v>0</v>
      </c>
      <c r="R9" s="7">
        <f>Calculations!AA115</f>
        <v>0</v>
      </c>
      <c r="S9" s="7">
        <f>Calculations!AB115</f>
        <v>0</v>
      </c>
      <c r="T9" s="7">
        <f>Calculations!AC115</f>
        <v>0</v>
      </c>
      <c r="U9" s="7">
        <f>Calculations!AD115</f>
        <v>0</v>
      </c>
      <c r="V9" s="7">
        <f>Calculations!AE115</f>
        <v>0</v>
      </c>
      <c r="W9" s="7">
        <f>Calculations!AF115</f>
        <v>0</v>
      </c>
      <c r="X9" s="7">
        <f>Calculations!AG115</f>
        <v>0</v>
      </c>
      <c r="Y9" s="7">
        <f>Calculations!AH115</f>
        <v>0</v>
      </c>
      <c r="Z9" s="7">
        <f>Calculations!AI115</f>
        <v>0</v>
      </c>
      <c r="AA9" s="7">
        <f>Calculations!AJ115</f>
        <v>0</v>
      </c>
      <c r="AB9" s="7">
        <f>Calculations!AK115</f>
        <v>0</v>
      </c>
      <c r="AC9" s="7">
        <f>Calculations!AL115</f>
        <v>0</v>
      </c>
      <c r="AD9" s="7">
        <f>Calculations!AM115</f>
        <v>0</v>
      </c>
      <c r="AE9" s="7">
        <f>Calculations!AN115</f>
        <v>0</v>
      </c>
    </row>
    <row r="10" spans="1:33" x14ac:dyDescent="0.25">
      <c r="A10" s="1" t="s">
        <v>270</v>
      </c>
      <c r="B10" s="7">
        <f>Calculations!K116</f>
        <v>14983733344126.934</v>
      </c>
      <c r="C10" s="7">
        <f>Calculations!L116</f>
        <v>14421296608111.389</v>
      </c>
      <c r="D10" s="7">
        <f>Calculations!M116</f>
        <v>13757737148870.721</v>
      </c>
      <c r="E10" s="7">
        <f>Calculations!N116</f>
        <v>13209693110985.184</v>
      </c>
      <c r="F10" s="7">
        <f>Calculations!O116</f>
        <v>12789688011009.471</v>
      </c>
      <c r="G10" s="7">
        <f>Calculations!P116</f>
        <v>12448375455354.973</v>
      </c>
      <c r="H10" s="7">
        <f>Calculations!Q116</f>
        <v>12157530802234.275</v>
      </c>
      <c r="I10" s="7">
        <f>Calculations!R116</f>
        <v>11898649154051.648</v>
      </c>
      <c r="J10" s="7">
        <f>Calculations!S116</f>
        <v>11666122966081.113</v>
      </c>
      <c r="K10" s="7">
        <f>Calculations!T116</f>
        <v>11462569092528.131</v>
      </c>
      <c r="L10" s="7">
        <f>Calculations!U116</f>
        <v>11234342022180.848</v>
      </c>
      <c r="M10" s="7">
        <f>Calculations!V116</f>
        <v>10984245527402.25</v>
      </c>
      <c r="N10" s="7">
        <f>Calculations!W116</f>
        <v>10756579211527.563</v>
      </c>
      <c r="O10" s="7">
        <f>Calculations!X116</f>
        <v>10537137294584.311</v>
      </c>
      <c r="P10" s="7">
        <f>Calculations!Y116</f>
        <v>10328910467093.012</v>
      </c>
      <c r="Q10" s="7">
        <f>Calculations!Z116</f>
        <v>10134328665101.596</v>
      </c>
      <c r="R10" s="7">
        <f>Calculations!AA116</f>
        <v>9952270379664.8574</v>
      </c>
      <c r="S10" s="7">
        <f>Calculations!AB116</f>
        <v>9777128066056.8281</v>
      </c>
      <c r="T10" s="7">
        <f>Calculations!AC116</f>
        <v>9610770905852.8301</v>
      </c>
      <c r="U10" s="7">
        <f>Calculations!AD116</f>
        <v>9458058771148.709</v>
      </c>
      <c r="V10" s="7">
        <f>Calculations!AE116</f>
        <v>9316374807739.0098</v>
      </c>
      <c r="W10" s="7">
        <f>Calculations!AF116</f>
        <v>9182915243260.7461</v>
      </c>
      <c r="X10" s="7">
        <f>Calculations!AG116</f>
        <v>9057866995871.4492</v>
      </c>
      <c r="Y10" s="7">
        <f>Calculations!AH116</f>
        <v>8940108556625.9199</v>
      </c>
      <c r="Z10" s="7">
        <f>Calculations!AI116</f>
        <v>8829266089209.0996</v>
      </c>
      <c r="AA10" s="7">
        <f>Calculations!AJ116</f>
        <v>8724218084675.7881</v>
      </c>
      <c r="AB10" s="7">
        <f>Calculations!AK116</f>
        <v>8625712215656.1152</v>
      </c>
      <c r="AC10" s="7">
        <f>Calculations!AL116</f>
        <v>8531879300574.7607</v>
      </c>
      <c r="AD10" s="7">
        <f>Calculations!AM116</f>
        <v>8441784748644.0537</v>
      </c>
      <c r="AE10" s="7">
        <f>Calculations!AN116</f>
        <v>8355241641706.4688</v>
      </c>
    </row>
    <row r="11" spans="1:33" x14ac:dyDescent="0.25">
      <c r="A11" s="1" t="s">
        <v>271</v>
      </c>
      <c r="B11" s="7">
        <f>Calculations!K117</f>
        <v>0</v>
      </c>
      <c r="C11" s="7">
        <f>Calculations!L117</f>
        <v>0</v>
      </c>
      <c r="D11" s="7">
        <f>Calculations!M117</f>
        <v>0</v>
      </c>
      <c r="E11" s="7">
        <f>Calculations!N117</f>
        <v>0</v>
      </c>
      <c r="F11" s="7">
        <f>Calculations!O117</f>
        <v>0</v>
      </c>
      <c r="G11" s="7">
        <f>Calculations!P117</f>
        <v>0</v>
      </c>
      <c r="H11" s="7">
        <f>Calculations!Q117</f>
        <v>0</v>
      </c>
      <c r="I11" s="7">
        <f>Calculations!R117</f>
        <v>0</v>
      </c>
      <c r="J11" s="7">
        <f>Calculations!S117</f>
        <v>0</v>
      </c>
      <c r="K11" s="7">
        <f>Calculations!T117</f>
        <v>0</v>
      </c>
      <c r="L11" s="7">
        <f>Calculations!U117</f>
        <v>0</v>
      </c>
      <c r="M11" s="7">
        <f>Calculations!V117</f>
        <v>0</v>
      </c>
      <c r="N11" s="7">
        <f>Calculations!W117</f>
        <v>0</v>
      </c>
      <c r="O11" s="7">
        <f>Calculations!X117</f>
        <v>0</v>
      </c>
      <c r="P11" s="7">
        <f>Calculations!Y117</f>
        <v>0</v>
      </c>
      <c r="Q11" s="7">
        <f>Calculations!Z117</f>
        <v>0</v>
      </c>
      <c r="R11" s="7">
        <f>Calculations!AA117</f>
        <v>0</v>
      </c>
      <c r="S11" s="7">
        <f>Calculations!AB117</f>
        <v>0</v>
      </c>
      <c r="T11" s="7">
        <f>Calculations!AC117</f>
        <v>0</v>
      </c>
      <c r="U11" s="7">
        <f>Calculations!AD117</f>
        <v>0</v>
      </c>
      <c r="V11" s="7">
        <f>Calculations!AE117</f>
        <v>0</v>
      </c>
      <c r="W11" s="7">
        <f>Calculations!AF117</f>
        <v>0</v>
      </c>
      <c r="X11" s="7">
        <f>Calculations!AG117</f>
        <v>0</v>
      </c>
      <c r="Y11" s="7">
        <f>Calculations!AH117</f>
        <v>0</v>
      </c>
      <c r="Z11" s="7">
        <f>Calculations!AI117</f>
        <v>0</v>
      </c>
      <c r="AA11" s="7">
        <f>Calculations!AJ117</f>
        <v>0</v>
      </c>
      <c r="AB11" s="7">
        <f>Calculations!AK117</f>
        <v>0</v>
      </c>
      <c r="AC11" s="7">
        <f>Calculations!AL117</f>
        <v>0</v>
      </c>
      <c r="AD11" s="7">
        <f>Calculations!AM117</f>
        <v>0</v>
      </c>
      <c r="AE11" s="7">
        <f>Calculations!AN117</f>
        <v>0</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G11"/>
  <sheetViews>
    <sheetView workbookViewId="0">
      <selection activeCell="B1" sqref="B1:C1048576"/>
    </sheetView>
  </sheetViews>
  <sheetFormatPr defaultRowHeight="15" x14ac:dyDescent="0.25"/>
  <cols>
    <col min="1" max="1" width="29.85546875" customWidth="1"/>
    <col min="2" max="31" width="9.5703125" bestFit="1"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Calculations!K121</f>
        <v>390187728567959.19</v>
      </c>
      <c r="C2" s="7">
        <f>Calculations!L121</f>
        <v>380312468469197.75</v>
      </c>
      <c r="D2" s="7">
        <f>Calculations!M121</f>
        <v>388639672387274.31</v>
      </c>
      <c r="E2" s="7">
        <f>Calculations!N121</f>
        <v>390389974014409.44</v>
      </c>
      <c r="F2" s="7">
        <f>Calculations!O121</f>
        <v>394296002752367.88</v>
      </c>
      <c r="G2" s="7">
        <f>Calculations!P121</f>
        <v>398324836719825.19</v>
      </c>
      <c r="H2" s="7">
        <f>Calculations!Q121</f>
        <v>403370692382417.25</v>
      </c>
      <c r="I2" s="7">
        <f>Calculations!R121</f>
        <v>407478592730510.88</v>
      </c>
      <c r="J2" s="7">
        <f>Calculations!S121</f>
        <v>410991532583178.19</v>
      </c>
      <c r="K2" s="7">
        <f>Calculations!T121</f>
        <v>415619065409212.31</v>
      </c>
      <c r="L2" s="7">
        <f>Calculations!U121</f>
        <v>420360244475026.31</v>
      </c>
      <c r="M2" s="7">
        <f>Calculations!V121</f>
        <v>424824784667692.06</v>
      </c>
      <c r="N2" s="7">
        <f>Calculations!W121</f>
        <v>429439607059013.94</v>
      </c>
      <c r="O2" s="7">
        <f>Calculations!X121</f>
        <v>433919287622439.88</v>
      </c>
      <c r="P2" s="7">
        <f>Calculations!Y121</f>
        <v>438988508054723.56</v>
      </c>
      <c r="Q2" s="7">
        <f>Calculations!Z121</f>
        <v>444605211770420.13</v>
      </c>
      <c r="R2" s="7">
        <f>Calculations!AA121</f>
        <v>450490890714806.06</v>
      </c>
      <c r="S2" s="7">
        <f>Calculations!AB121</f>
        <v>456140492026228.38</v>
      </c>
      <c r="T2" s="7">
        <f>Calculations!AC121</f>
        <v>461751775115356.56</v>
      </c>
      <c r="U2" s="7">
        <f>Calculations!AD121</f>
        <v>467664931028899.88</v>
      </c>
      <c r="V2" s="7">
        <f>Calculations!AE121</f>
        <v>474040896300493.81</v>
      </c>
      <c r="W2" s="7">
        <f>Calculations!AF121</f>
        <v>481011261313041.38</v>
      </c>
      <c r="X2" s="7">
        <f>Calculations!AG121</f>
        <v>488384808791386.69</v>
      </c>
      <c r="Y2" s="7">
        <f>Calculations!AH121</f>
        <v>496062845948352.56</v>
      </c>
      <c r="Z2" s="7">
        <f>Calculations!AI121</f>
        <v>504441452359750.69</v>
      </c>
      <c r="AA2" s="7">
        <f>Calculations!AJ121</f>
        <v>512978565368736.31</v>
      </c>
      <c r="AB2" s="7">
        <f>Calculations!AK121</f>
        <v>521841663644458.81</v>
      </c>
      <c r="AC2" s="7">
        <f>Calculations!AL121</f>
        <v>530847941228851.25</v>
      </c>
      <c r="AD2" s="7">
        <f>Calculations!AM121</f>
        <v>540187867724439.38</v>
      </c>
      <c r="AE2" s="7">
        <f>Calculations!AN121</f>
        <v>549915462478750</v>
      </c>
    </row>
    <row r="3" spans="1:33" x14ac:dyDescent="0.25">
      <c r="A3" s="1" t="s">
        <v>77</v>
      </c>
      <c r="B3" s="7">
        <f>Calculations!K122</f>
        <v>0</v>
      </c>
      <c r="C3" s="7">
        <f>Calculations!L122</f>
        <v>0</v>
      </c>
      <c r="D3" s="7">
        <f>Calculations!M122</f>
        <v>0</v>
      </c>
      <c r="E3" s="7">
        <f>Calculations!N122</f>
        <v>0</v>
      </c>
      <c r="F3" s="7">
        <f>Calculations!O122</f>
        <v>0</v>
      </c>
      <c r="G3" s="7">
        <f>Calculations!P122</f>
        <v>0</v>
      </c>
      <c r="H3" s="7">
        <f>Calculations!Q122</f>
        <v>0</v>
      </c>
      <c r="I3" s="7">
        <f>Calculations!R122</f>
        <v>0</v>
      </c>
      <c r="J3" s="7">
        <f>Calculations!S122</f>
        <v>0</v>
      </c>
      <c r="K3" s="7">
        <f>Calculations!T122</f>
        <v>0</v>
      </c>
      <c r="L3" s="7">
        <f>Calculations!U122</f>
        <v>0</v>
      </c>
      <c r="M3" s="7">
        <f>Calculations!V122</f>
        <v>0</v>
      </c>
      <c r="N3" s="7">
        <f>Calculations!W122</f>
        <v>0</v>
      </c>
      <c r="O3" s="7">
        <f>Calculations!X122</f>
        <v>0</v>
      </c>
      <c r="P3" s="7">
        <f>Calculations!Y122</f>
        <v>0</v>
      </c>
      <c r="Q3" s="7">
        <f>Calculations!Z122</f>
        <v>0</v>
      </c>
      <c r="R3" s="7">
        <f>Calculations!AA122</f>
        <v>0</v>
      </c>
      <c r="S3" s="7">
        <f>Calculations!AB122</f>
        <v>0</v>
      </c>
      <c r="T3" s="7">
        <f>Calculations!AC122</f>
        <v>0</v>
      </c>
      <c r="U3" s="7">
        <f>Calculations!AD122</f>
        <v>0</v>
      </c>
      <c r="V3" s="7">
        <f>Calculations!AE122</f>
        <v>0</v>
      </c>
      <c r="W3" s="7">
        <f>Calculations!AF122</f>
        <v>0</v>
      </c>
      <c r="X3" s="7">
        <f>Calculations!AG122</f>
        <v>0</v>
      </c>
      <c r="Y3" s="7">
        <f>Calculations!AH122</f>
        <v>0</v>
      </c>
      <c r="Z3" s="7">
        <f>Calculations!AI122</f>
        <v>0</v>
      </c>
      <c r="AA3" s="7">
        <f>Calculations!AJ122</f>
        <v>0</v>
      </c>
      <c r="AB3" s="7">
        <f>Calculations!AK122</f>
        <v>0</v>
      </c>
      <c r="AC3" s="7">
        <f>Calculations!AL122</f>
        <v>0</v>
      </c>
      <c r="AD3" s="7">
        <f>Calculations!AM122</f>
        <v>0</v>
      </c>
      <c r="AE3" s="7">
        <f>Calculations!AN122</f>
        <v>0</v>
      </c>
    </row>
    <row r="4" spans="1:33" x14ac:dyDescent="0.25">
      <c r="A4" s="1" t="s">
        <v>78</v>
      </c>
      <c r="B4" s="7">
        <f>Calculations!K123</f>
        <v>43156224965595.398</v>
      </c>
      <c r="C4" s="7">
        <f>Calculations!L123</f>
        <v>42493039342669.797</v>
      </c>
      <c r="D4" s="7">
        <f>Calculations!M123</f>
        <v>42038641301708.086</v>
      </c>
      <c r="E4" s="7">
        <f>Calculations!N123</f>
        <v>41857143770743.945</v>
      </c>
      <c r="F4" s="7">
        <f>Calculations!O123</f>
        <v>41911350036428.398</v>
      </c>
      <c r="G4" s="7">
        <f>Calculations!P123</f>
        <v>42064436007447.578</v>
      </c>
      <c r="H4" s="7">
        <f>Calculations!Q123</f>
        <v>42250606492350.031</v>
      </c>
      <c r="I4" s="7">
        <f>Calculations!R123</f>
        <v>42400514854691.172</v>
      </c>
      <c r="J4" s="7">
        <f>Calculations!S123</f>
        <v>42423505788067.672</v>
      </c>
      <c r="K4" s="7">
        <f>Calculations!T123</f>
        <v>42376776248684.531</v>
      </c>
      <c r="L4" s="7">
        <f>Calculations!U123</f>
        <v>42273410507569.016</v>
      </c>
      <c r="M4" s="7">
        <f>Calculations!V123</f>
        <v>42137894843357.883</v>
      </c>
      <c r="N4" s="7">
        <f>Calculations!W123</f>
        <v>41984061199708.57</v>
      </c>
      <c r="O4" s="7">
        <f>Calculations!X123</f>
        <v>41833779001052.375</v>
      </c>
      <c r="P4" s="7">
        <f>Calculations!Y123</f>
        <v>41703497045252.164</v>
      </c>
      <c r="Q4" s="7">
        <f>Calculations!Z123</f>
        <v>41601626649396.906</v>
      </c>
      <c r="R4" s="7">
        <f>Calculations!AA123</f>
        <v>41516391969562.047</v>
      </c>
      <c r="S4" s="7">
        <f>Calculations!AB123</f>
        <v>41436764834453.164</v>
      </c>
      <c r="T4" s="7">
        <f>Calculations!AC123</f>
        <v>41361062980652.477</v>
      </c>
      <c r="U4" s="7">
        <f>Calculations!AD123</f>
        <v>41285921881324.367</v>
      </c>
      <c r="V4" s="7">
        <f>Calculations!AE123</f>
        <v>41212089209099</v>
      </c>
      <c r="W4" s="7">
        <f>Calculations!AF123</f>
        <v>41139938800291.43</v>
      </c>
      <c r="X4" s="7">
        <f>Calculations!AG123</f>
        <v>41083115680401.516</v>
      </c>
      <c r="Y4" s="7">
        <f>Calculations!AH123</f>
        <v>41025731806039.023</v>
      </c>
      <c r="Z4" s="7">
        <f>Calculations!AI123</f>
        <v>40968908686149.109</v>
      </c>
      <c r="AA4" s="7">
        <f>Calculations!AJ123</f>
        <v>40909655630211.281</v>
      </c>
      <c r="AB4" s="7">
        <f>Calculations!AK123</f>
        <v>40847785720068</v>
      </c>
      <c r="AC4" s="7">
        <f>Calculations!AL123</f>
        <v>40787411155184.969</v>
      </c>
      <c r="AD4" s="7">
        <f>Calculations!AM123</f>
        <v>40719186027685.578</v>
      </c>
      <c r="AE4" s="7">
        <f>Calculations!AN123</f>
        <v>40648344045980.727</v>
      </c>
    </row>
    <row r="5" spans="1:33" x14ac:dyDescent="0.25">
      <c r="A5" s="1" t="s">
        <v>79</v>
      </c>
      <c r="B5" s="7">
        <f>Calculations!K124</f>
        <v>1460765401117.1377</v>
      </c>
      <c r="C5" s="7">
        <f>Calculations!L124</f>
        <v>1407680644377.8838</v>
      </c>
      <c r="D5" s="7">
        <f>Calculations!M124</f>
        <v>1377026066542.5403</v>
      </c>
      <c r="E5" s="7">
        <f>Calculations!N124</f>
        <v>1368053994980.9763</v>
      </c>
      <c r="F5" s="7">
        <f>Calculations!O124</f>
        <v>1373474621549.4214</v>
      </c>
      <c r="G5" s="7">
        <f>Calculations!P124</f>
        <v>1375343803124.7471</v>
      </c>
      <c r="H5" s="7">
        <f>Calculations!Q124</f>
        <v>1375717639439.812</v>
      </c>
      <c r="I5" s="7">
        <f>Calculations!R124</f>
        <v>1374596130494.6167</v>
      </c>
      <c r="J5" s="7">
        <f>Calculations!S124</f>
        <v>1371792358131.6279</v>
      </c>
      <c r="K5" s="7">
        <f>Calculations!T124</f>
        <v>1367867076823.4436</v>
      </c>
      <c r="L5" s="7">
        <f>Calculations!U124</f>
        <v>1363007204727.5964</v>
      </c>
      <c r="M5" s="7">
        <f>Calculations!V124</f>
        <v>1358708087104.3472</v>
      </c>
      <c r="N5" s="7">
        <f>Calculations!W124</f>
        <v>1353848215008.5</v>
      </c>
      <c r="O5" s="7">
        <f>Calculations!X124</f>
        <v>1349362179227.718</v>
      </c>
      <c r="P5" s="7">
        <f>Calculations!Y124</f>
        <v>1345436897919.5339</v>
      </c>
      <c r="Q5" s="7">
        <f>Calculations!Z124</f>
        <v>1341511616611.3496</v>
      </c>
      <c r="R5" s="7">
        <f>Calculations!AA124</f>
        <v>1336464826357.9697</v>
      </c>
      <c r="S5" s="7">
        <f>Calculations!AB124</f>
        <v>1331978790577.1877</v>
      </c>
      <c r="T5" s="7">
        <f>Calculations!AC124</f>
        <v>1328427345584.0686</v>
      </c>
      <c r="U5" s="7">
        <f>Calculations!AD124</f>
        <v>1327679672953.9382</v>
      </c>
      <c r="V5" s="7">
        <f>Calculations!AE124</f>
        <v>1326745082166.2754</v>
      </c>
      <c r="W5" s="7">
        <f>Calculations!AF124</f>
        <v>1324315146118.3518</v>
      </c>
      <c r="X5" s="7">
        <f>Calculations!AG124</f>
        <v>1321137537440.2979</v>
      </c>
      <c r="Y5" s="7">
        <f>Calculations!AH124</f>
        <v>1318146846919.7766</v>
      </c>
      <c r="Z5" s="7">
        <f>Calculations!AI124</f>
        <v>1314408483769.1248</v>
      </c>
      <c r="AA5" s="7">
        <f>Calculations!AJ124</f>
        <v>1310670120618.4731</v>
      </c>
      <c r="AB5" s="7">
        <f>Calculations!AK124</f>
        <v>1307679430097.9519</v>
      </c>
      <c r="AC5" s="7">
        <f>Calculations!AL124</f>
        <v>1304688739577.4307</v>
      </c>
      <c r="AD5" s="7">
        <f>Calculations!AM124</f>
        <v>1301511130899.3767</v>
      </c>
      <c r="AE5" s="7">
        <f>Calculations!AN124</f>
        <v>1298707358536.3879</v>
      </c>
    </row>
    <row r="6" spans="1:33" x14ac:dyDescent="0.25">
      <c r="A6" s="1" t="s">
        <v>81</v>
      </c>
      <c r="B6" s="7">
        <f>Calculations!K125</f>
        <v>0</v>
      </c>
      <c r="C6" s="7">
        <f>Calculations!L125</f>
        <v>0</v>
      </c>
      <c r="D6" s="7">
        <f>Calculations!M125</f>
        <v>0</v>
      </c>
      <c r="E6" s="7">
        <f>Calculations!N125</f>
        <v>0</v>
      </c>
      <c r="F6" s="7">
        <f>Calculations!O125</f>
        <v>0</v>
      </c>
      <c r="G6" s="7">
        <f>Calculations!P125</f>
        <v>0</v>
      </c>
      <c r="H6" s="7">
        <f>Calculations!Q125</f>
        <v>0</v>
      </c>
      <c r="I6" s="7">
        <f>Calculations!R125</f>
        <v>0</v>
      </c>
      <c r="J6" s="7">
        <f>Calculations!S125</f>
        <v>0</v>
      </c>
      <c r="K6" s="7">
        <f>Calculations!T125</f>
        <v>0</v>
      </c>
      <c r="L6" s="7">
        <f>Calculations!U125</f>
        <v>0</v>
      </c>
      <c r="M6" s="7">
        <f>Calculations!V125</f>
        <v>0</v>
      </c>
      <c r="N6" s="7">
        <f>Calculations!W125</f>
        <v>0</v>
      </c>
      <c r="O6" s="7">
        <f>Calculations!X125</f>
        <v>0</v>
      </c>
      <c r="P6" s="7">
        <f>Calculations!Y125</f>
        <v>0</v>
      </c>
      <c r="Q6" s="7">
        <f>Calculations!Z125</f>
        <v>0</v>
      </c>
      <c r="R6" s="7">
        <f>Calculations!AA125</f>
        <v>0</v>
      </c>
      <c r="S6" s="7">
        <f>Calculations!AB125</f>
        <v>0</v>
      </c>
      <c r="T6" s="7">
        <f>Calculations!AC125</f>
        <v>0</v>
      </c>
      <c r="U6" s="7">
        <f>Calculations!AD125</f>
        <v>0</v>
      </c>
      <c r="V6" s="7">
        <f>Calculations!AE125</f>
        <v>0</v>
      </c>
      <c r="W6" s="7">
        <f>Calculations!AF125</f>
        <v>0</v>
      </c>
      <c r="X6" s="7">
        <f>Calculations!AG125</f>
        <v>0</v>
      </c>
      <c r="Y6" s="7">
        <f>Calculations!AH125</f>
        <v>0</v>
      </c>
      <c r="Z6" s="7">
        <f>Calculations!AI125</f>
        <v>0</v>
      </c>
      <c r="AA6" s="7">
        <f>Calculations!AJ125</f>
        <v>0</v>
      </c>
      <c r="AB6" s="7">
        <f>Calculations!AK125</f>
        <v>0</v>
      </c>
      <c r="AC6" s="7">
        <f>Calculations!AL125</f>
        <v>0</v>
      </c>
      <c r="AD6" s="7">
        <f>Calculations!AM125</f>
        <v>0</v>
      </c>
      <c r="AE6" s="7">
        <f>Calculations!AN125</f>
        <v>0</v>
      </c>
    </row>
    <row r="7" spans="1:33" x14ac:dyDescent="0.25">
      <c r="A7" s="1" t="s">
        <v>160</v>
      </c>
      <c r="B7" s="7">
        <f>Calculations!K126</f>
        <v>0</v>
      </c>
      <c r="C7" s="7">
        <f>Calculations!L126</f>
        <v>0</v>
      </c>
      <c r="D7" s="7">
        <f>Calculations!M126</f>
        <v>0</v>
      </c>
      <c r="E7" s="7">
        <f>Calculations!N126</f>
        <v>0</v>
      </c>
      <c r="F7" s="7">
        <f>Calculations!O126</f>
        <v>0</v>
      </c>
      <c r="G7" s="7">
        <f>Calculations!P126</f>
        <v>0</v>
      </c>
      <c r="H7" s="7">
        <f>Calculations!Q126</f>
        <v>0</v>
      </c>
      <c r="I7" s="7">
        <f>Calculations!R126</f>
        <v>0</v>
      </c>
      <c r="J7" s="7">
        <f>Calculations!S126</f>
        <v>0</v>
      </c>
      <c r="K7" s="7">
        <f>Calculations!T126</f>
        <v>0</v>
      </c>
      <c r="L7" s="7">
        <f>Calculations!U126</f>
        <v>0</v>
      </c>
      <c r="M7" s="7">
        <f>Calculations!V126</f>
        <v>0</v>
      </c>
      <c r="N7" s="7">
        <f>Calculations!W126</f>
        <v>0</v>
      </c>
      <c r="O7" s="7">
        <f>Calculations!X126</f>
        <v>0</v>
      </c>
      <c r="P7" s="7">
        <f>Calculations!Y126</f>
        <v>0</v>
      </c>
      <c r="Q7" s="7">
        <f>Calculations!Z126</f>
        <v>0</v>
      </c>
      <c r="R7" s="7">
        <f>Calculations!AA126</f>
        <v>0</v>
      </c>
      <c r="S7" s="7">
        <f>Calculations!AB126</f>
        <v>0</v>
      </c>
      <c r="T7" s="7">
        <f>Calculations!AC126</f>
        <v>0</v>
      </c>
      <c r="U7" s="7">
        <f>Calculations!AD126</f>
        <v>0</v>
      </c>
      <c r="V7" s="7">
        <f>Calculations!AE126</f>
        <v>0</v>
      </c>
      <c r="W7" s="7">
        <f>Calculations!AF126</f>
        <v>0</v>
      </c>
      <c r="X7" s="7">
        <f>Calculations!AG126</f>
        <v>0</v>
      </c>
      <c r="Y7" s="7">
        <f>Calculations!AH126</f>
        <v>0</v>
      </c>
      <c r="Z7" s="7">
        <f>Calculations!AI126</f>
        <v>0</v>
      </c>
      <c r="AA7" s="7">
        <f>Calculations!AJ126</f>
        <v>0</v>
      </c>
      <c r="AB7" s="7">
        <f>Calculations!AK126</f>
        <v>0</v>
      </c>
      <c r="AC7" s="7">
        <f>Calculations!AL126</f>
        <v>0</v>
      </c>
      <c r="AD7" s="7">
        <f>Calculations!AM126</f>
        <v>0</v>
      </c>
      <c r="AE7" s="7">
        <f>Calculations!AN126</f>
        <v>0</v>
      </c>
    </row>
    <row r="8" spans="1:33" x14ac:dyDescent="0.25">
      <c r="A8" s="1" t="s">
        <v>268</v>
      </c>
      <c r="B8" s="7">
        <f>Calculations!K127</f>
        <v>0</v>
      </c>
      <c r="C8" s="7">
        <f>Calculations!L127</f>
        <v>0</v>
      </c>
      <c r="D8" s="7">
        <f>Calculations!M127</f>
        <v>0</v>
      </c>
      <c r="E8" s="7">
        <f>Calculations!N127</f>
        <v>0</v>
      </c>
      <c r="F8" s="7">
        <f>Calculations!O127</f>
        <v>0</v>
      </c>
      <c r="G8" s="7">
        <f>Calculations!P127</f>
        <v>0</v>
      </c>
      <c r="H8" s="7">
        <f>Calculations!Q127</f>
        <v>0</v>
      </c>
      <c r="I8" s="7">
        <f>Calculations!R127</f>
        <v>0</v>
      </c>
      <c r="J8" s="7">
        <f>Calculations!S127</f>
        <v>0</v>
      </c>
      <c r="K8" s="7">
        <f>Calculations!T127</f>
        <v>0</v>
      </c>
      <c r="L8" s="7">
        <f>Calculations!U127</f>
        <v>0</v>
      </c>
      <c r="M8" s="7">
        <f>Calculations!V127</f>
        <v>0</v>
      </c>
      <c r="N8" s="7">
        <f>Calculations!W127</f>
        <v>0</v>
      </c>
      <c r="O8" s="7">
        <f>Calculations!X127</f>
        <v>0</v>
      </c>
      <c r="P8" s="7">
        <f>Calculations!Y127</f>
        <v>0</v>
      </c>
      <c r="Q8" s="7">
        <f>Calculations!Z127</f>
        <v>0</v>
      </c>
      <c r="R8" s="7">
        <f>Calculations!AA127</f>
        <v>0</v>
      </c>
      <c r="S8" s="7">
        <f>Calculations!AB127</f>
        <v>0</v>
      </c>
      <c r="T8" s="7">
        <f>Calculations!AC127</f>
        <v>0</v>
      </c>
      <c r="U8" s="7">
        <f>Calculations!AD127</f>
        <v>0</v>
      </c>
      <c r="V8" s="7">
        <f>Calculations!AE127</f>
        <v>0</v>
      </c>
      <c r="W8" s="7">
        <f>Calculations!AF127</f>
        <v>0</v>
      </c>
      <c r="X8" s="7">
        <f>Calculations!AG127</f>
        <v>0</v>
      </c>
      <c r="Y8" s="7">
        <f>Calculations!AH127</f>
        <v>0</v>
      </c>
      <c r="Z8" s="7">
        <f>Calculations!AI127</f>
        <v>0</v>
      </c>
      <c r="AA8" s="7">
        <f>Calculations!AJ127</f>
        <v>0</v>
      </c>
      <c r="AB8" s="7">
        <f>Calculations!AK127</f>
        <v>0</v>
      </c>
      <c r="AC8" s="7">
        <f>Calculations!AL127</f>
        <v>0</v>
      </c>
      <c r="AD8" s="7">
        <f>Calculations!AM127</f>
        <v>0</v>
      </c>
      <c r="AE8" s="7">
        <f>Calculations!AN127</f>
        <v>0</v>
      </c>
    </row>
    <row r="9" spans="1:33" x14ac:dyDescent="0.25">
      <c r="A9" s="1" t="s">
        <v>269</v>
      </c>
      <c r="B9" s="7">
        <f>Calculations!K128</f>
        <v>0</v>
      </c>
      <c r="C9" s="7">
        <f>Calculations!L128</f>
        <v>0</v>
      </c>
      <c r="D9" s="7">
        <f>Calculations!M128</f>
        <v>0</v>
      </c>
      <c r="E9" s="7">
        <f>Calculations!N128</f>
        <v>0</v>
      </c>
      <c r="F9" s="7">
        <f>Calculations!O128</f>
        <v>0</v>
      </c>
      <c r="G9" s="7">
        <f>Calculations!P128</f>
        <v>0</v>
      </c>
      <c r="H9" s="7">
        <f>Calculations!Q128</f>
        <v>0</v>
      </c>
      <c r="I9" s="7">
        <f>Calculations!R128</f>
        <v>0</v>
      </c>
      <c r="J9" s="7">
        <f>Calculations!S128</f>
        <v>0</v>
      </c>
      <c r="K9" s="7">
        <f>Calculations!T128</f>
        <v>0</v>
      </c>
      <c r="L9" s="7">
        <f>Calculations!U128</f>
        <v>0</v>
      </c>
      <c r="M9" s="7">
        <f>Calculations!V128</f>
        <v>0</v>
      </c>
      <c r="N9" s="7">
        <f>Calculations!W128</f>
        <v>0</v>
      </c>
      <c r="O9" s="7">
        <f>Calculations!X128</f>
        <v>0</v>
      </c>
      <c r="P9" s="7">
        <f>Calculations!Y128</f>
        <v>0</v>
      </c>
      <c r="Q9" s="7">
        <f>Calculations!Z128</f>
        <v>0</v>
      </c>
      <c r="R9" s="7">
        <f>Calculations!AA128</f>
        <v>0</v>
      </c>
      <c r="S9" s="7">
        <f>Calculations!AB128</f>
        <v>0</v>
      </c>
      <c r="T9" s="7">
        <f>Calculations!AC128</f>
        <v>0</v>
      </c>
      <c r="U9" s="7">
        <f>Calculations!AD128</f>
        <v>0</v>
      </c>
      <c r="V9" s="7">
        <f>Calculations!AE128</f>
        <v>0</v>
      </c>
      <c r="W9" s="7">
        <f>Calculations!AF128</f>
        <v>0</v>
      </c>
      <c r="X9" s="7">
        <f>Calculations!AG128</f>
        <v>0</v>
      </c>
      <c r="Y9" s="7">
        <f>Calculations!AH128</f>
        <v>0</v>
      </c>
      <c r="Z9" s="7">
        <f>Calculations!AI128</f>
        <v>0</v>
      </c>
      <c r="AA9" s="7">
        <f>Calculations!AJ128</f>
        <v>0</v>
      </c>
      <c r="AB9" s="7">
        <f>Calculations!AK128</f>
        <v>0</v>
      </c>
      <c r="AC9" s="7">
        <f>Calculations!AL128</f>
        <v>0</v>
      </c>
      <c r="AD9" s="7">
        <f>Calculations!AM128</f>
        <v>0</v>
      </c>
      <c r="AE9" s="7">
        <f>Calculations!AN128</f>
        <v>0</v>
      </c>
    </row>
    <row r="10" spans="1:33" x14ac:dyDescent="0.25">
      <c r="A10" s="1" t="s">
        <v>270</v>
      </c>
      <c r="B10" s="7">
        <f>Calculations!K129</f>
        <v>13704652392131.465</v>
      </c>
      <c r="C10" s="7">
        <f>Calculations!L129</f>
        <v>13745961304946.164</v>
      </c>
      <c r="D10" s="7">
        <f>Calculations!M129</f>
        <v>13775681291993.848</v>
      </c>
      <c r="E10" s="7">
        <f>Calculations!N129</f>
        <v>13901103375698.211</v>
      </c>
      <c r="F10" s="7">
        <f>Calculations!O129</f>
        <v>14145405407593.295</v>
      </c>
      <c r="G10" s="7">
        <f>Calculations!P129</f>
        <v>14456624139885.047</v>
      </c>
      <c r="H10" s="7">
        <f>Calculations!Q129</f>
        <v>14802235813162.795</v>
      </c>
      <c r="I10" s="7">
        <f>Calculations!R129</f>
        <v>15152146604063.789</v>
      </c>
      <c r="J10" s="7">
        <f>Calculations!S129</f>
        <v>15497197522868.938</v>
      </c>
      <c r="K10" s="7">
        <f>Calculations!T129</f>
        <v>15837201651420.707</v>
      </c>
      <c r="L10" s="7">
        <f>Calculations!U129</f>
        <v>16171411317088.967</v>
      </c>
      <c r="M10" s="7">
        <f>Calculations!V129</f>
        <v>16495340484092.934</v>
      </c>
      <c r="N10" s="7">
        <f>Calculations!W129</f>
        <v>16809549906905.203</v>
      </c>
      <c r="O10" s="7">
        <f>Calculations!X129</f>
        <v>17118525621306.564</v>
      </c>
      <c r="P10" s="7">
        <f>Calculations!Y129</f>
        <v>17433108880433.902</v>
      </c>
      <c r="Q10" s="7">
        <f>Calculations!Z129</f>
        <v>17755542702177.609</v>
      </c>
      <c r="R10" s="7">
        <f>Calculations!AA129</f>
        <v>18080219541811.703</v>
      </c>
      <c r="S10" s="7">
        <f>Calculations!AB129</f>
        <v>18411064680644.379</v>
      </c>
      <c r="T10" s="7">
        <f>Calculations!AC129</f>
        <v>18749386545778.352</v>
      </c>
      <c r="U10" s="7">
        <f>Calculations!AD129</f>
        <v>19105465635877.926</v>
      </c>
      <c r="V10" s="7">
        <f>Calculations!AE129</f>
        <v>19473694406217.113</v>
      </c>
      <c r="W10" s="7">
        <f>Calculations!AF129</f>
        <v>19844166194446.691</v>
      </c>
      <c r="X10" s="7">
        <f>Calculations!AG129</f>
        <v>20217815591354.328</v>
      </c>
      <c r="Y10" s="7">
        <f>Calculations!AH129</f>
        <v>20592025742734.559</v>
      </c>
      <c r="Z10" s="7">
        <f>Calculations!AI129</f>
        <v>20966422812272.324</v>
      </c>
      <c r="AA10" s="7">
        <f>Calculations!AJ129</f>
        <v>21338950700234.762</v>
      </c>
      <c r="AB10" s="7">
        <f>Calculations!AK129</f>
        <v>21712039342669.793</v>
      </c>
      <c r="AC10" s="7">
        <f>Calculations!AL129</f>
        <v>22084754148789.766</v>
      </c>
      <c r="AD10" s="7">
        <f>Calculations!AM129</f>
        <v>22455786691491.941</v>
      </c>
      <c r="AE10" s="7">
        <f>Calculations!AN129</f>
        <v>22827753824981.785</v>
      </c>
    </row>
    <row r="11" spans="1:33" x14ac:dyDescent="0.25">
      <c r="A11" s="1" t="s">
        <v>271</v>
      </c>
      <c r="B11" s="7">
        <f>Calculations!K130</f>
        <v>0</v>
      </c>
      <c r="C11" s="7">
        <f>Calculations!L130</f>
        <v>0</v>
      </c>
      <c r="D11" s="7">
        <f>Calculations!M130</f>
        <v>0</v>
      </c>
      <c r="E11" s="7">
        <f>Calculations!N130</f>
        <v>0</v>
      </c>
      <c r="F11" s="7">
        <f>Calculations!O130</f>
        <v>0</v>
      </c>
      <c r="G11" s="7">
        <f>Calculations!P130</f>
        <v>0</v>
      </c>
      <c r="H11" s="7">
        <f>Calculations!Q130</f>
        <v>0</v>
      </c>
      <c r="I11" s="7">
        <f>Calculations!R130</f>
        <v>0</v>
      </c>
      <c r="J11" s="7">
        <f>Calculations!S130</f>
        <v>0</v>
      </c>
      <c r="K11" s="7">
        <f>Calculations!T130</f>
        <v>0</v>
      </c>
      <c r="L11" s="7">
        <f>Calculations!U130</f>
        <v>0</v>
      </c>
      <c r="M11" s="7">
        <f>Calculations!V130</f>
        <v>0</v>
      </c>
      <c r="N11" s="7">
        <f>Calculations!W130</f>
        <v>0</v>
      </c>
      <c r="O11" s="7">
        <f>Calculations!X130</f>
        <v>0</v>
      </c>
      <c r="P11" s="7">
        <f>Calculations!Y130</f>
        <v>0</v>
      </c>
      <c r="Q11" s="7">
        <f>Calculations!Z130</f>
        <v>0</v>
      </c>
      <c r="R11" s="7">
        <f>Calculations!AA130</f>
        <v>0</v>
      </c>
      <c r="S11" s="7">
        <f>Calculations!AB130</f>
        <v>0</v>
      </c>
      <c r="T11" s="7">
        <f>Calculations!AC130</f>
        <v>0</v>
      </c>
      <c r="U11" s="7">
        <f>Calculations!AD130</f>
        <v>0</v>
      </c>
      <c r="V11" s="7">
        <f>Calculations!AE130</f>
        <v>0</v>
      </c>
      <c r="W11" s="7">
        <f>Calculations!AF130</f>
        <v>0</v>
      </c>
      <c r="X11" s="7">
        <f>Calculations!AG130</f>
        <v>0</v>
      </c>
      <c r="Y11" s="7">
        <f>Calculations!AH130</f>
        <v>0</v>
      </c>
      <c r="Z11" s="7">
        <f>Calculations!AI130</f>
        <v>0</v>
      </c>
      <c r="AA11" s="7">
        <f>Calculations!AJ130</f>
        <v>0</v>
      </c>
      <c r="AB11" s="7">
        <f>Calculations!AK130</f>
        <v>0</v>
      </c>
      <c r="AC11" s="7">
        <f>Calculations!AL130</f>
        <v>0</v>
      </c>
      <c r="AD11" s="7">
        <f>Calculations!AM130</f>
        <v>0</v>
      </c>
      <c r="AE11" s="7">
        <f>Calculations!AN130</f>
        <v>0</v>
      </c>
    </row>
  </sheetData>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G11"/>
  <sheetViews>
    <sheetView topLeftCell="F1" workbookViewId="0">
      <selection activeCell="AE6" sqref="AE6"/>
    </sheetView>
  </sheetViews>
  <sheetFormatPr defaultRowHeight="15" x14ac:dyDescent="0.25"/>
  <cols>
    <col min="1" max="1" width="29.85546875" customWidth="1"/>
    <col min="2" max="2" width="9.5703125" bestFit="1" customWidth="1"/>
    <col min="3" max="3" width="12" bestFit="1" customWidth="1"/>
    <col min="4" max="30" width="9.5703125" bestFit="1" customWidth="1"/>
    <col min="31" max="31" width="11.8554687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Calculations!K134</f>
        <v>115345000000000</v>
      </c>
      <c r="C2" s="7">
        <f>Calculations!L134</f>
        <v>119267000000000</v>
      </c>
      <c r="D2" s="7">
        <f>Calculations!M134</f>
        <v>118435000000000</v>
      </c>
      <c r="E2" s="7">
        <f>Calculations!N134</f>
        <v>110405000000000</v>
      </c>
      <c r="F2" s="7">
        <f>Calculations!O134</f>
        <v>109752000000000</v>
      </c>
      <c r="G2" s="7">
        <f>Calculations!P134</f>
        <v>109179000000000</v>
      </c>
      <c r="H2" s="7">
        <f>Calculations!Q134</f>
        <v>108627000000000</v>
      </c>
      <c r="I2" s="7">
        <f>Calculations!R134</f>
        <v>107998000000000</v>
      </c>
      <c r="J2" s="7">
        <f>Calculations!S134</f>
        <v>107152000000000</v>
      </c>
      <c r="K2" s="7">
        <f>Calculations!T134</f>
        <v>106265000000000</v>
      </c>
      <c r="L2" s="7">
        <f>Calculations!U134</f>
        <v>105579000000000</v>
      </c>
      <c r="M2" s="7">
        <f>Calculations!V134</f>
        <v>104867000000000</v>
      </c>
      <c r="N2" s="7">
        <f>Calculations!W134</f>
        <v>103952000000000</v>
      </c>
      <c r="O2" s="7">
        <f>Calculations!X134</f>
        <v>102963000000000</v>
      </c>
      <c r="P2" s="7">
        <f>Calculations!Y134</f>
        <v>101885000000000</v>
      </c>
      <c r="Q2" s="7">
        <f>Calculations!Z134</f>
        <v>100821000000000</v>
      </c>
      <c r="R2" s="7">
        <f>Calculations!AA134</f>
        <v>99633000000000</v>
      </c>
      <c r="S2" s="7">
        <f>Calculations!AB134</f>
        <v>98272000000000</v>
      </c>
      <c r="T2" s="7">
        <f>Calculations!AC134</f>
        <v>96733000000000</v>
      </c>
      <c r="U2" s="7">
        <f>Calculations!AD134</f>
        <v>95143000000000</v>
      </c>
      <c r="V2" s="7">
        <f>Calculations!AE134</f>
        <v>93684000000000</v>
      </c>
      <c r="W2" s="7">
        <f>Calculations!AF134</f>
        <v>92284000000000</v>
      </c>
      <c r="X2" s="7">
        <f>Calculations!AG134</f>
        <v>90950000000000</v>
      </c>
      <c r="Y2" s="7">
        <f>Calculations!AH134</f>
        <v>89602000000000</v>
      </c>
      <c r="Z2" s="7">
        <f>Calculations!AI134</f>
        <v>88331000000000</v>
      </c>
      <c r="AA2" s="7">
        <f>Calculations!AJ134</f>
        <v>87025000000000</v>
      </c>
      <c r="AB2" s="7">
        <f>Calculations!AK134</f>
        <v>85754000000000</v>
      </c>
      <c r="AC2" s="7">
        <f>Calculations!AL134</f>
        <v>84472000000000</v>
      </c>
      <c r="AD2" s="7">
        <f>Calculations!AM134</f>
        <v>83187000000000</v>
      </c>
      <c r="AE2" s="7">
        <f>Calculations!AN134</f>
        <v>81876000000000</v>
      </c>
    </row>
    <row r="3" spans="1:33" x14ac:dyDescent="0.25">
      <c r="A3" s="1" t="s">
        <v>77</v>
      </c>
      <c r="B3" s="7">
        <f>Calculations!K135</f>
        <v>0</v>
      </c>
      <c r="C3" s="7">
        <f>Calculations!L135</f>
        <v>0</v>
      </c>
      <c r="D3" s="7">
        <f>Calculations!M135</f>
        <v>0</v>
      </c>
      <c r="E3" s="7">
        <f>Calculations!N135</f>
        <v>0</v>
      </c>
      <c r="F3" s="7">
        <f>Calculations!O135</f>
        <v>0</v>
      </c>
      <c r="G3" s="7">
        <f>Calculations!P135</f>
        <v>0</v>
      </c>
      <c r="H3" s="7">
        <f>Calculations!Q135</f>
        <v>0</v>
      </c>
      <c r="I3" s="7">
        <f>Calculations!R135</f>
        <v>0</v>
      </c>
      <c r="J3" s="7">
        <f>Calculations!S135</f>
        <v>0</v>
      </c>
      <c r="K3" s="7">
        <f>Calculations!T135</f>
        <v>0</v>
      </c>
      <c r="L3" s="7">
        <f>Calculations!U135</f>
        <v>0</v>
      </c>
      <c r="M3" s="7">
        <f>Calculations!V135</f>
        <v>0</v>
      </c>
      <c r="N3" s="7">
        <f>Calculations!W135</f>
        <v>0</v>
      </c>
      <c r="O3" s="7">
        <f>Calculations!X135</f>
        <v>0</v>
      </c>
      <c r="P3" s="7">
        <f>Calculations!Y135</f>
        <v>0</v>
      </c>
      <c r="Q3" s="7">
        <f>Calculations!Z135</f>
        <v>0</v>
      </c>
      <c r="R3" s="7">
        <f>Calculations!AA135</f>
        <v>0</v>
      </c>
      <c r="S3" s="7">
        <f>Calculations!AB135</f>
        <v>0</v>
      </c>
      <c r="T3" s="7">
        <f>Calculations!AC135</f>
        <v>0</v>
      </c>
      <c r="U3" s="7">
        <f>Calculations!AD135</f>
        <v>0</v>
      </c>
      <c r="V3" s="7">
        <f>Calculations!AE135</f>
        <v>0</v>
      </c>
      <c r="W3" s="7">
        <f>Calculations!AF135</f>
        <v>0</v>
      </c>
      <c r="X3" s="7">
        <f>Calculations!AG135</f>
        <v>0</v>
      </c>
      <c r="Y3" s="7">
        <f>Calculations!AH135</f>
        <v>0</v>
      </c>
      <c r="Z3" s="7">
        <f>Calculations!AI135</f>
        <v>0</v>
      </c>
      <c r="AA3" s="7">
        <f>Calculations!AJ135</f>
        <v>0</v>
      </c>
      <c r="AB3" s="7">
        <f>Calculations!AK135</f>
        <v>0</v>
      </c>
      <c r="AC3" s="7">
        <f>Calculations!AL135</f>
        <v>0</v>
      </c>
      <c r="AD3" s="7">
        <f>Calculations!AM135</f>
        <v>0</v>
      </c>
      <c r="AE3" s="7">
        <f>Calculations!AN135</f>
        <v>0</v>
      </c>
    </row>
    <row r="4" spans="1:33" x14ac:dyDescent="0.25">
      <c r="A4" s="1" t="s">
        <v>78</v>
      </c>
      <c r="B4" s="7">
        <f>Calculations!K136-'District Heat'!F24</f>
        <v>1652443034867729.5</v>
      </c>
      <c r="C4" s="7">
        <f>Calculations!L136-'District Heat'!G24</f>
        <v>1672526621077167</v>
      </c>
      <c r="D4" s="7">
        <f>Calculations!M136-'District Heat'!H24</f>
        <v>1629776375192339.3</v>
      </c>
      <c r="E4" s="7">
        <f>Calculations!N136-'District Heat'!I24</f>
        <v>1527870583065985.3</v>
      </c>
      <c r="F4" s="7">
        <f>Calculations!O136-'District Heat'!J24</f>
        <v>1555748092690307</v>
      </c>
      <c r="G4" s="7">
        <f>Calculations!P136-'District Heat'!K24</f>
        <v>1554969272316683.5</v>
      </c>
      <c r="H4" s="7">
        <f>Calculations!Q136-'District Heat'!L24</f>
        <v>1554454573018419.5</v>
      </c>
      <c r="I4" s="7">
        <f>Calculations!R136-'District Heat'!M24</f>
        <v>1554241574438451.8</v>
      </c>
      <c r="J4" s="7">
        <f>Calculations!S136-'District Heat'!N24</f>
        <v>1554460316322340</v>
      </c>
      <c r="K4" s="7">
        <f>Calculations!T136-'District Heat'!O24</f>
        <v>1554788677315625.8</v>
      </c>
      <c r="L4" s="7">
        <f>Calculations!U136-'District Heat'!P24</f>
        <v>1552721811212677.3</v>
      </c>
      <c r="M4" s="7">
        <f>Calculations!V136-'District Heat'!Q24</f>
        <v>1547276806952580.3</v>
      </c>
      <c r="N4" s="7">
        <f>Calculations!W136-'District Heat'!R24</f>
        <v>1538520733182991.8</v>
      </c>
      <c r="O4" s="7">
        <f>Calculations!X136-'District Heat'!S24</f>
        <v>1528737965442558.3</v>
      </c>
      <c r="P4" s="7">
        <f>Calculations!Y136-'District Heat'!T24</f>
        <v>1518985488652258</v>
      </c>
      <c r="Q4" s="7">
        <f>Calculations!Z136-'District Heat'!U24</f>
        <v>1510282057960857.3</v>
      </c>
      <c r="R4" s="7">
        <f>Calculations!AA136-'District Heat'!V24</f>
        <v>1502105798400176</v>
      </c>
      <c r="S4" s="7">
        <f>Calculations!AB136-'District Heat'!W24</f>
        <v>1493345952285019.8</v>
      </c>
      <c r="T4" s="7">
        <f>Calculations!AC136-'District Heat'!X24</f>
        <v>1483800013553416.3</v>
      </c>
      <c r="U4" s="7">
        <f>Calculations!AD136-'District Heat'!Y24</f>
        <v>1473677395092692.3</v>
      </c>
      <c r="V4" s="7">
        <f>Calculations!AE136-'District Heat'!Z24</f>
        <v>1463891402373804.8</v>
      </c>
      <c r="W4" s="7">
        <f>Calculations!AF136-'District Heat'!AA24</f>
        <v>1453939556537747.5</v>
      </c>
      <c r="X4" s="7">
        <f>Calculations!AG136-'District Heat'!AB24</f>
        <v>1444863788657764.5</v>
      </c>
      <c r="Y4" s="7">
        <f>Calculations!AH136-'District Heat'!AC24</f>
        <v>1435705834986688.8</v>
      </c>
      <c r="Z4" s="7">
        <f>Calculations!AI136-'District Heat'!AD24</f>
        <v>1426695316472598.5</v>
      </c>
      <c r="AA4" s="7">
        <f>Calculations!AJ136-'District Heat'!AE24</f>
        <v>1417273917917471.8</v>
      </c>
      <c r="AB4" s="7">
        <f>Calculations!AK136-'District Heat'!AF24</f>
        <v>1407232333710801.5</v>
      </c>
      <c r="AC4" s="7">
        <f>Calculations!AL136-'District Heat'!AG24</f>
        <v>1397027038057385.5</v>
      </c>
      <c r="AD4" s="7">
        <f>Calculations!AM136-'District Heat'!AH24</f>
        <v>1385981904086722.8</v>
      </c>
      <c r="AE4" s="7">
        <f>Calculations!AN136-'District Heat'!AI24</f>
        <v>1374700667493447.8</v>
      </c>
    </row>
    <row r="5" spans="1:33" x14ac:dyDescent="0.25">
      <c r="A5" s="1" t="s">
        <v>79</v>
      </c>
      <c r="B5" s="7">
        <f>Calculations!K137-'District Heat'!F26</f>
        <v>206474822241416.16</v>
      </c>
      <c r="C5" s="7">
        <f>Calculations!L137-'District Heat'!G26</f>
        <v>203954439476657.56</v>
      </c>
      <c r="D5" s="7">
        <f>Calculations!M137-'District Heat'!H26</f>
        <v>198249889216746.56</v>
      </c>
      <c r="E5" s="7">
        <f>Calculations!N137-'District Heat'!I26</f>
        <v>182064813250815</v>
      </c>
      <c r="F5" s="7">
        <f>Calculations!O137-'District Heat'!J26</f>
        <v>183325645986425.66</v>
      </c>
      <c r="G5" s="7">
        <f>Calculations!P137-'District Heat'!K26</f>
        <v>184124310401235.81</v>
      </c>
      <c r="H5" s="7">
        <f>Calculations!Q137-'District Heat'!L26</f>
        <v>184690992938299.44</v>
      </c>
      <c r="I5" s="7">
        <f>Calculations!R137-'District Heat'!M26</f>
        <v>185127688122393.53</v>
      </c>
      <c r="J5" s="7">
        <f>Calculations!S137-'District Heat'!N26</f>
        <v>184131297761897.44</v>
      </c>
      <c r="K5" s="7">
        <f>Calculations!T137-'District Heat'!O26</f>
        <v>182175725392543.28</v>
      </c>
      <c r="L5" s="7">
        <f>Calculations!U137-'District Heat'!P26</f>
        <v>179863325446560.91</v>
      </c>
      <c r="M5" s="7">
        <f>Calculations!V137-'District Heat'!Q26</f>
        <v>177681239894278.56</v>
      </c>
      <c r="N5" s="7">
        <f>Calculations!W137-'District Heat'!R26</f>
        <v>175229542288813.56</v>
      </c>
      <c r="O5" s="7">
        <f>Calculations!X137-'District Heat'!S26</f>
        <v>172778319192706.78</v>
      </c>
      <c r="P5" s="7">
        <f>Calculations!Y137-'District Heat'!T26</f>
        <v>170395058464057.03</v>
      </c>
      <c r="Q5" s="7">
        <f>Calculations!Z137-'District Heat'!U26</f>
        <v>167913872661176.31</v>
      </c>
      <c r="R5" s="7">
        <f>Calculations!AA137-'District Heat'!V26</f>
        <v>165079483642563.59</v>
      </c>
      <c r="S5" s="7">
        <f>Calculations!AB137-'District Heat'!W26</f>
        <v>162342770297755.5</v>
      </c>
      <c r="T5" s="7">
        <f>Calculations!AC137-'District Heat'!X26</f>
        <v>159777289588387.88</v>
      </c>
      <c r="U5" s="7">
        <f>Calculations!AD137-'District Heat'!Y26</f>
        <v>157899560504236.72</v>
      </c>
      <c r="V5" s="7">
        <f>Calculations!AE137-'District Heat'!Z26</f>
        <v>156028900870631.56</v>
      </c>
      <c r="W5" s="7">
        <f>Calculations!AF137-'District Heat'!AA26</f>
        <v>153767265867837.78</v>
      </c>
      <c r="X5" s="7">
        <f>Calculations!AG137-'District Heat'!AB26</f>
        <v>151332503600723.84</v>
      </c>
      <c r="Y5" s="7">
        <f>Calculations!AH137-'District Heat'!AC26</f>
        <v>148918049920462.19</v>
      </c>
      <c r="Z5" s="7">
        <f>Calculations!AI137-'District Heat'!AD26</f>
        <v>146418035515310.41</v>
      </c>
      <c r="AA5" s="7">
        <f>Calculations!AJ137-'District Heat'!AE26</f>
        <v>143942725864354.81</v>
      </c>
      <c r="AB5" s="7">
        <f>Calculations!AK137-'District Heat'!AF26</f>
        <v>141600263971258.66</v>
      </c>
      <c r="AC5" s="7">
        <f>Calculations!AL137-'District Heat'!AG26</f>
        <v>139309295064475.33</v>
      </c>
      <c r="AD5" s="7">
        <f>Calculations!AM137-'District Heat'!AH26</f>
        <v>137011784588390.23</v>
      </c>
      <c r="AE5" s="7">
        <f>Calculations!AN137-'District Heat'!AI26</f>
        <v>134796011710147.2</v>
      </c>
    </row>
    <row r="6" spans="1:33" x14ac:dyDescent="0.25">
      <c r="A6" s="1" t="s">
        <v>81</v>
      </c>
      <c r="B6" s="7">
        <f>Calculations!K138</f>
        <v>336352809191520</v>
      </c>
      <c r="C6" s="7">
        <f>Calculations!L138</f>
        <v>340014333941918.56</v>
      </c>
      <c r="D6" s="7">
        <f>Calculations!M138</f>
        <v>334090249852084.81</v>
      </c>
      <c r="E6" s="7">
        <f>Calculations!N138</f>
        <v>316395560235523.94</v>
      </c>
      <c r="F6" s="7">
        <f>Calculations!O138</f>
        <v>311895665183626.13</v>
      </c>
      <c r="G6" s="7">
        <f>Calculations!P138</f>
        <v>313627267175289.75</v>
      </c>
      <c r="H6" s="7">
        <f>Calculations!Q138</f>
        <v>314771631601499.31</v>
      </c>
      <c r="I6" s="7">
        <f>Calculations!R138</f>
        <v>315245205197908.44</v>
      </c>
      <c r="J6" s="7">
        <f>Calculations!S138</f>
        <v>314758862140344.5</v>
      </c>
      <c r="K6" s="7">
        <f>Calculations!T138</f>
        <v>314028795787158.56</v>
      </c>
      <c r="L6" s="7">
        <f>Calculations!U138</f>
        <v>313165832449361.19</v>
      </c>
      <c r="M6" s="7">
        <f>Calculations!V138</f>
        <v>311745111660133.94</v>
      </c>
      <c r="N6" s="7">
        <f>Calculations!W138</f>
        <v>309679769554090.19</v>
      </c>
      <c r="O6" s="7">
        <f>Calculations!X138</f>
        <v>307426984370106.88</v>
      </c>
      <c r="P6" s="7">
        <f>Calculations!Y138</f>
        <v>305175775662809.31</v>
      </c>
      <c r="Q6" s="7">
        <f>Calculations!Z138</f>
        <v>303088993473838.94</v>
      </c>
      <c r="R6" s="7">
        <f>Calculations!AA138</f>
        <v>301010724258971.75</v>
      </c>
      <c r="S6" s="7">
        <f>Calculations!AB138</f>
        <v>298820367551745.44</v>
      </c>
      <c r="T6" s="7">
        <f>Calculations!AC138</f>
        <v>296494591497210.38</v>
      </c>
      <c r="U6" s="7">
        <f>Calculations!AD138</f>
        <v>294179220188801.5</v>
      </c>
      <c r="V6" s="7">
        <f>Calculations!AE138</f>
        <v>291944722134373.31</v>
      </c>
      <c r="W6" s="7">
        <f>Calculations!AF138</f>
        <v>289625409634249.94</v>
      </c>
      <c r="X6" s="7">
        <f>Calculations!AG138</f>
        <v>287437102346715.13</v>
      </c>
      <c r="Y6" s="7">
        <f>Calculations!AH138</f>
        <v>285235867950356.94</v>
      </c>
      <c r="Z6" s="7">
        <f>Calculations!AI138</f>
        <v>283058123056616.88</v>
      </c>
      <c r="AA6" s="7">
        <f>Calculations!AJ138</f>
        <v>280808963769010.88</v>
      </c>
      <c r="AB6" s="7">
        <f>Calculations!AK138</f>
        <v>278482399476132.91</v>
      </c>
      <c r="AC6" s="7">
        <f>Calculations!AL138</f>
        <v>276135183338671.25</v>
      </c>
      <c r="AD6" s="7">
        <f>Calculations!AM138</f>
        <v>273643088993786.16</v>
      </c>
      <c r="AE6" s="7">
        <f>Calculations!AN138</f>
        <v>271120095705859.66</v>
      </c>
    </row>
    <row r="7" spans="1:33" x14ac:dyDescent="0.25">
      <c r="A7" s="1" t="s">
        <v>160</v>
      </c>
      <c r="B7" s="7">
        <f>Calculations!K139</f>
        <v>0</v>
      </c>
      <c r="C7" s="7">
        <f>Calculations!L139</f>
        <v>0</v>
      </c>
      <c r="D7" s="7">
        <f>Calculations!M139</f>
        <v>0</v>
      </c>
      <c r="E7" s="7">
        <f>Calculations!N139</f>
        <v>0</v>
      </c>
      <c r="F7" s="7">
        <f>Calculations!O139</f>
        <v>0</v>
      </c>
      <c r="G7" s="7">
        <f>Calculations!P139</f>
        <v>0</v>
      </c>
      <c r="H7" s="7">
        <f>Calculations!Q139</f>
        <v>0</v>
      </c>
      <c r="I7" s="7">
        <f>Calculations!R139</f>
        <v>0</v>
      </c>
      <c r="J7" s="7">
        <f>Calculations!S139</f>
        <v>0</v>
      </c>
      <c r="K7" s="7">
        <f>Calculations!T139</f>
        <v>0</v>
      </c>
      <c r="L7" s="7">
        <f>Calculations!U139</f>
        <v>0</v>
      </c>
      <c r="M7" s="7">
        <f>Calculations!V139</f>
        <v>0</v>
      </c>
      <c r="N7" s="7">
        <f>Calculations!W139</f>
        <v>0</v>
      </c>
      <c r="O7" s="7">
        <f>Calculations!X139</f>
        <v>0</v>
      </c>
      <c r="P7" s="7">
        <f>Calculations!Y139</f>
        <v>0</v>
      </c>
      <c r="Q7" s="7">
        <f>Calculations!Z139</f>
        <v>0</v>
      </c>
      <c r="R7" s="7">
        <f>Calculations!AA139</f>
        <v>0</v>
      </c>
      <c r="S7" s="7">
        <f>Calculations!AB139</f>
        <v>0</v>
      </c>
      <c r="T7" s="7">
        <f>Calculations!AC139</f>
        <v>0</v>
      </c>
      <c r="U7" s="7">
        <f>Calculations!AD139</f>
        <v>0</v>
      </c>
      <c r="V7" s="7">
        <f>Calculations!AE139</f>
        <v>0</v>
      </c>
      <c r="W7" s="7">
        <f>Calculations!AF139</f>
        <v>0</v>
      </c>
      <c r="X7" s="7">
        <f>Calculations!AG139</f>
        <v>0</v>
      </c>
      <c r="Y7" s="7">
        <f>Calculations!AH139</f>
        <v>0</v>
      </c>
      <c r="Z7" s="7">
        <f>Calculations!AI139</f>
        <v>0</v>
      </c>
      <c r="AA7" s="7">
        <f>Calculations!AJ139</f>
        <v>0</v>
      </c>
      <c r="AB7" s="7">
        <f>Calculations!AK139</f>
        <v>0</v>
      </c>
      <c r="AC7" s="7">
        <f>Calculations!AL139</f>
        <v>0</v>
      </c>
      <c r="AD7" s="7">
        <f>Calculations!AM139</f>
        <v>0</v>
      </c>
      <c r="AE7" s="7">
        <f>Calculations!AN139</f>
        <v>0</v>
      </c>
    </row>
    <row r="8" spans="1:33" x14ac:dyDescent="0.25">
      <c r="A8" s="1" t="s">
        <v>268</v>
      </c>
      <c r="B8" s="7">
        <f>Calculations!K140</f>
        <v>0</v>
      </c>
      <c r="C8" s="7">
        <f>Calculations!L140</f>
        <v>0</v>
      </c>
      <c r="D8" s="7">
        <f>Calculations!M140</f>
        <v>0</v>
      </c>
      <c r="E8" s="7">
        <f>Calculations!N140</f>
        <v>0</v>
      </c>
      <c r="F8" s="7">
        <f>Calculations!O140</f>
        <v>0</v>
      </c>
      <c r="G8" s="7">
        <f>Calculations!P140</f>
        <v>0</v>
      </c>
      <c r="H8" s="7">
        <f>Calculations!Q140</f>
        <v>0</v>
      </c>
      <c r="I8" s="7">
        <f>Calculations!R140</f>
        <v>0</v>
      </c>
      <c r="J8" s="7">
        <f>Calculations!S140</f>
        <v>0</v>
      </c>
      <c r="K8" s="7">
        <f>Calculations!T140</f>
        <v>0</v>
      </c>
      <c r="L8" s="7">
        <f>Calculations!U140</f>
        <v>0</v>
      </c>
      <c r="M8" s="7">
        <f>Calculations!V140</f>
        <v>0</v>
      </c>
      <c r="N8" s="7">
        <f>Calculations!W140</f>
        <v>0</v>
      </c>
      <c r="O8" s="7">
        <f>Calculations!X140</f>
        <v>0</v>
      </c>
      <c r="P8" s="7">
        <f>Calculations!Y140</f>
        <v>0</v>
      </c>
      <c r="Q8" s="7">
        <f>Calculations!Z140</f>
        <v>0</v>
      </c>
      <c r="R8" s="7">
        <f>Calculations!AA140</f>
        <v>0</v>
      </c>
      <c r="S8" s="7">
        <f>Calculations!AB140</f>
        <v>0</v>
      </c>
      <c r="T8" s="7">
        <f>Calculations!AC140</f>
        <v>0</v>
      </c>
      <c r="U8" s="7">
        <f>Calculations!AD140</f>
        <v>0</v>
      </c>
      <c r="V8" s="7">
        <f>Calculations!AE140</f>
        <v>0</v>
      </c>
      <c r="W8" s="7">
        <f>Calculations!AF140</f>
        <v>0</v>
      </c>
      <c r="X8" s="7">
        <f>Calculations!AG140</f>
        <v>0</v>
      </c>
      <c r="Y8" s="7">
        <f>Calculations!AH140</f>
        <v>0</v>
      </c>
      <c r="Z8" s="7">
        <f>Calculations!AI140</f>
        <v>0</v>
      </c>
      <c r="AA8" s="7">
        <f>Calculations!AJ140</f>
        <v>0</v>
      </c>
      <c r="AB8" s="7">
        <f>Calculations!AK140</f>
        <v>0</v>
      </c>
      <c r="AC8" s="7">
        <f>Calculations!AL140</f>
        <v>0</v>
      </c>
      <c r="AD8" s="7">
        <f>Calculations!AM140</f>
        <v>0</v>
      </c>
      <c r="AE8" s="7">
        <f>Calculations!AN140</f>
        <v>0</v>
      </c>
    </row>
    <row r="9" spans="1:33" x14ac:dyDescent="0.25">
      <c r="A9" s="1" t="s">
        <v>269</v>
      </c>
      <c r="B9" s="7">
        <f>Calculations!K141</f>
        <v>0</v>
      </c>
      <c r="C9" s="7">
        <f>Calculations!L141</f>
        <v>0</v>
      </c>
      <c r="D9" s="7">
        <f>Calculations!M141</f>
        <v>0</v>
      </c>
      <c r="E9" s="7">
        <f>Calculations!N141</f>
        <v>0</v>
      </c>
      <c r="F9" s="7">
        <f>Calculations!O141</f>
        <v>0</v>
      </c>
      <c r="G9" s="7">
        <f>Calculations!P141</f>
        <v>0</v>
      </c>
      <c r="H9" s="7">
        <f>Calculations!Q141</f>
        <v>0</v>
      </c>
      <c r="I9" s="7">
        <f>Calculations!R141</f>
        <v>0</v>
      </c>
      <c r="J9" s="7">
        <f>Calculations!S141</f>
        <v>0</v>
      </c>
      <c r="K9" s="7">
        <f>Calculations!T141</f>
        <v>0</v>
      </c>
      <c r="L9" s="7">
        <f>Calculations!U141</f>
        <v>0</v>
      </c>
      <c r="M9" s="7">
        <f>Calculations!V141</f>
        <v>0</v>
      </c>
      <c r="N9" s="7">
        <f>Calculations!W141</f>
        <v>0</v>
      </c>
      <c r="O9" s="7">
        <f>Calculations!X141</f>
        <v>0</v>
      </c>
      <c r="P9" s="7">
        <f>Calculations!Y141</f>
        <v>0</v>
      </c>
      <c r="Q9" s="7">
        <f>Calculations!Z141</f>
        <v>0</v>
      </c>
      <c r="R9" s="7">
        <f>Calculations!AA141</f>
        <v>0</v>
      </c>
      <c r="S9" s="7">
        <f>Calculations!AB141</f>
        <v>0</v>
      </c>
      <c r="T9" s="7">
        <f>Calculations!AC141</f>
        <v>0</v>
      </c>
      <c r="U9" s="7">
        <f>Calculations!AD141</f>
        <v>0</v>
      </c>
      <c r="V9" s="7">
        <f>Calculations!AE141</f>
        <v>0</v>
      </c>
      <c r="W9" s="7">
        <f>Calculations!AF141</f>
        <v>0</v>
      </c>
      <c r="X9" s="7">
        <f>Calculations!AG141</f>
        <v>0</v>
      </c>
      <c r="Y9" s="7">
        <f>Calculations!AH141</f>
        <v>0</v>
      </c>
      <c r="Z9" s="7">
        <f>Calculations!AI141</f>
        <v>0</v>
      </c>
      <c r="AA9" s="7">
        <f>Calculations!AJ141</f>
        <v>0</v>
      </c>
      <c r="AB9" s="7">
        <f>Calculations!AK141</f>
        <v>0</v>
      </c>
      <c r="AC9" s="7">
        <f>Calculations!AL141</f>
        <v>0</v>
      </c>
      <c r="AD9" s="7">
        <f>Calculations!AM141</f>
        <v>0</v>
      </c>
      <c r="AE9" s="7">
        <f>Calculations!AN141</f>
        <v>0</v>
      </c>
    </row>
    <row r="10" spans="1:33" x14ac:dyDescent="0.25">
      <c r="A10" s="1" t="s">
        <v>270</v>
      </c>
      <c r="B10" s="7">
        <f>Calculations!K142</f>
        <v>359363595342854.44</v>
      </c>
      <c r="C10" s="7">
        <f>Calculations!L142</f>
        <v>409804486166869.25</v>
      </c>
      <c r="D10" s="7">
        <f>Calculations!M142</f>
        <v>409847214035106.94</v>
      </c>
      <c r="E10" s="7">
        <f>Calculations!N142</f>
        <v>395443511335614.88</v>
      </c>
      <c r="F10" s="7">
        <f>Calculations!O142</f>
        <v>394472686741779.06</v>
      </c>
      <c r="G10" s="7">
        <f>Calculations!P142</f>
        <v>393173933498138.31</v>
      </c>
      <c r="H10" s="7">
        <f>Calculations!Q142</f>
        <v>391886910477055.44</v>
      </c>
      <c r="I10" s="7">
        <f>Calculations!R142</f>
        <v>391569721151688.25</v>
      </c>
      <c r="J10" s="7">
        <f>Calculations!S142</f>
        <v>391394980691661.88</v>
      </c>
      <c r="K10" s="7">
        <f>Calculations!T142</f>
        <v>391292318981151.56</v>
      </c>
      <c r="L10" s="7">
        <f>Calculations!U142</f>
        <v>391237936901915.19</v>
      </c>
      <c r="M10" s="7">
        <f>Calculations!V142</f>
        <v>390999066174697.75</v>
      </c>
      <c r="N10" s="7">
        <f>Calculations!W142</f>
        <v>390597347554988.38</v>
      </c>
      <c r="O10" s="7">
        <f>Calculations!X142</f>
        <v>390036818323965.06</v>
      </c>
      <c r="P10" s="7">
        <f>Calculations!Y142</f>
        <v>389395025905726.88</v>
      </c>
      <c r="Q10" s="7">
        <f>Calculations!Z142</f>
        <v>388519070673695.31</v>
      </c>
      <c r="R10" s="7">
        <f>Calculations!AA142</f>
        <v>387337299452700.88</v>
      </c>
      <c r="S10" s="7">
        <f>Calculations!AB142</f>
        <v>386142250011025</v>
      </c>
      <c r="T10" s="7">
        <f>Calculations!AC142</f>
        <v>384846739998618.06</v>
      </c>
      <c r="U10" s="7">
        <f>Calculations!AD142</f>
        <v>383836875408884.63</v>
      </c>
      <c r="V10" s="7">
        <f>Calculations!AE142</f>
        <v>382565249049379.81</v>
      </c>
      <c r="W10" s="7">
        <f>Calculations!AF142</f>
        <v>381072930171665.94</v>
      </c>
      <c r="X10" s="7">
        <f>Calculations!AG142</f>
        <v>379616141542615.5</v>
      </c>
      <c r="Y10" s="7">
        <f>Calculations!AH142</f>
        <v>378117061261489.5</v>
      </c>
      <c r="Z10" s="7">
        <f>Calculations!AI142</f>
        <v>376518954716115.63</v>
      </c>
      <c r="AA10" s="7">
        <f>Calculations!AJ142</f>
        <v>374946728800699</v>
      </c>
      <c r="AB10" s="7">
        <f>Calculations!AK142</f>
        <v>373396835984346.88</v>
      </c>
      <c r="AC10" s="7">
        <f>Calculations!AL142</f>
        <v>371787289853397.75</v>
      </c>
      <c r="AD10" s="7">
        <f>Calculations!AM142</f>
        <v>370137670831307.5</v>
      </c>
      <c r="AE10" s="7">
        <f>Calculations!AN142</f>
        <v>368492620810355.25</v>
      </c>
    </row>
    <row r="11" spans="1:33" x14ac:dyDescent="0.25">
      <c r="A11" s="1" t="s">
        <v>271</v>
      </c>
      <c r="B11" s="7">
        <f>Calculations!K143</f>
        <v>0</v>
      </c>
      <c r="C11" s="7">
        <f>Calculations!L143</f>
        <v>0</v>
      </c>
      <c r="D11" s="7">
        <f>Calculations!M143</f>
        <v>0</v>
      </c>
      <c r="E11" s="7">
        <f>Calculations!N143</f>
        <v>0</v>
      </c>
      <c r="F11" s="7">
        <f>Calculations!O143</f>
        <v>0</v>
      </c>
      <c r="G11" s="7">
        <f>Calculations!P143</f>
        <v>0</v>
      </c>
      <c r="H11" s="7">
        <f>Calculations!Q143</f>
        <v>0</v>
      </c>
      <c r="I11" s="7">
        <f>Calculations!R143</f>
        <v>0</v>
      </c>
      <c r="J11" s="7">
        <f>Calculations!S143</f>
        <v>0</v>
      </c>
      <c r="K11" s="7">
        <f>Calculations!T143</f>
        <v>0</v>
      </c>
      <c r="L11" s="7">
        <f>Calculations!U143</f>
        <v>0</v>
      </c>
      <c r="M11" s="7">
        <f>Calculations!V143</f>
        <v>0</v>
      </c>
      <c r="N11" s="7">
        <f>Calculations!W143</f>
        <v>0</v>
      </c>
      <c r="O11" s="7">
        <f>Calculations!X143</f>
        <v>0</v>
      </c>
      <c r="P11" s="7">
        <f>Calculations!Y143</f>
        <v>0</v>
      </c>
      <c r="Q11" s="7">
        <f>Calculations!Z143</f>
        <v>0</v>
      </c>
      <c r="R11" s="7">
        <f>Calculations!AA143</f>
        <v>0</v>
      </c>
      <c r="S11" s="7">
        <f>Calculations!AB143</f>
        <v>0</v>
      </c>
      <c r="T11" s="7">
        <f>Calculations!AC143</f>
        <v>0</v>
      </c>
      <c r="U11" s="7">
        <f>Calculations!AD143</f>
        <v>0</v>
      </c>
      <c r="V11" s="7">
        <f>Calculations!AE143</f>
        <v>0</v>
      </c>
      <c r="W11" s="7">
        <f>Calculations!AF143</f>
        <v>0</v>
      </c>
      <c r="X11" s="7">
        <f>Calculations!AG143</f>
        <v>0</v>
      </c>
      <c r="Y11" s="7">
        <f>Calculations!AH143</f>
        <v>0</v>
      </c>
      <c r="Z11" s="7">
        <f>Calculations!AI143</f>
        <v>0</v>
      </c>
      <c r="AA11" s="7">
        <f>Calculations!AJ143</f>
        <v>0</v>
      </c>
      <c r="AB11" s="7">
        <f>Calculations!AK143</f>
        <v>0</v>
      </c>
      <c r="AC11" s="7">
        <f>Calculations!AL143</f>
        <v>0</v>
      </c>
      <c r="AD11" s="7">
        <f>Calculations!AM143</f>
        <v>0</v>
      </c>
      <c r="AE11" s="7">
        <f>Calculations!AN143</f>
        <v>0</v>
      </c>
    </row>
  </sheetData>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G11"/>
  <sheetViews>
    <sheetView workbookViewId="0">
      <selection activeCell="B1" sqref="B1:C1048576"/>
    </sheetView>
  </sheetViews>
  <sheetFormatPr defaultRowHeight="15" x14ac:dyDescent="0.25"/>
  <cols>
    <col min="1" max="1" width="29.85546875" customWidth="1"/>
    <col min="2" max="31" width="9.5703125" bestFit="1"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Calculations!K147</f>
        <v>1025491000000000.1</v>
      </c>
      <c r="C2" s="7">
        <f>Calculations!L147</f>
        <v>961522000000000</v>
      </c>
      <c r="D2" s="7">
        <f>Calculations!M147</f>
        <v>885755000000000</v>
      </c>
      <c r="E2" s="7">
        <f>Calculations!N147</f>
        <v>946270000000000</v>
      </c>
      <c r="F2" s="7">
        <f>Calculations!O147</f>
        <v>941427000000000</v>
      </c>
      <c r="G2" s="7">
        <f>Calculations!P147</f>
        <v>937268000000000</v>
      </c>
      <c r="H2" s="7">
        <f>Calculations!Q147</f>
        <v>935191000000000</v>
      </c>
      <c r="I2" s="7">
        <f>Calculations!R147</f>
        <v>934014000000000</v>
      </c>
      <c r="J2" s="7">
        <f>Calculations!S147</f>
        <v>932183000000000</v>
      </c>
      <c r="K2" s="7">
        <f>Calculations!T147</f>
        <v>929622000000000</v>
      </c>
      <c r="L2" s="7">
        <f>Calculations!U147</f>
        <v>928326999999999.88</v>
      </c>
      <c r="M2" s="7">
        <f>Calculations!V147</f>
        <v>927091000000000</v>
      </c>
      <c r="N2" s="7">
        <f>Calculations!W147</f>
        <v>924142000000000</v>
      </c>
      <c r="O2" s="7">
        <f>Calculations!X147</f>
        <v>921195999999999.88</v>
      </c>
      <c r="P2" s="7">
        <f>Calculations!Y147</f>
        <v>918424000000000</v>
      </c>
      <c r="Q2" s="7">
        <f>Calculations!Z147</f>
        <v>916023000000000</v>
      </c>
      <c r="R2" s="7">
        <f>Calculations!AA147</f>
        <v>913038999999999.88</v>
      </c>
      <c r="S2" s="7">
        <f>Calculations!AB147</f>
        <v>909214000000000</v>
      </c>
      <c r="T2" s="7">
        <f>Calculations!AC147</f>
        <v>904693999999999.88</v>
      </c>
      <c r="U2" s="7">
        <f>Calculations!AD147</f>
        <v>899808000000000</v>
      </c>
      <c r="V2" s="7">
        <f>Calculations!AE147</f>
        <v>896531000000000</v>
      </c>
      <c r="W2" s="7">
        <f>Calculations!AF147</f>
        <v>894668000000000</v>
      </c>
      <c r="X2" s="7">
        <f>Calculations!AG147</f>
        <v>893737000000000</v>
      </c>
      <c r="Y2" s="7">
        <f>Calculations!AH147</f>
        <v>893151000000000</v>
      </c>
      <c r="Z2" s="7">
        <f>Calculations!AI147</f>
        <v>893712000000000</v>
      </c>
      <c r="AA2" s="7">
        <f>Calculations!AJ147</f>
        <v>894570000000000.13</v>
      </c>
      <c r="AB2" s="7">
        <f>Calculations!AK147</f>
        <v>895638000000000</v>
      </c>
      <c r="AC2" s="7">
        <f>Calculations!AL147</f>
        <v>897190000000000</v>
      </c>
      <c r="AD2" s="7">
        <f>Calculations!AM147</f>
        <v>899083000000000</v>
      </c>
      <c r="AE2" s="7">
        <f>Calculations!AN147</f>
        <v>900647000000000</v>
      </c>
    </row>
    <row r="3" spans="1:33" x14ac:dyDescent="0.25">
      <c r="A3" s="1" t="s">
        <v>77</v>
      </c>
      <c r="B3" s="7">
        <f>Calculations!K148</f>
        <v>0</v>
      </c>
      <c r="C3" s="7">
        <f>Calculations!L148</f>
        <v>0</v>
      </c>
      <c r="D3" s="7">
        <f>Calculations!M148</f>
        <v>0</v>
      </c>
      <c r="E3" s="7">
        <f>Calculations!N148</f>
        <v>0</v>
      </c>
      <c r="F3" s="7">
        <f>Calculations!O148</f>
        <v>0</v>
      </c>
      <c r="G3" s="7">
        <f>Calculations!P148</f>
        <v>0</v>
      </c>
      <c r="H3" s="7">
        <f>Calculations!Q148</f>
        <v>0</v>
      </c>
      <c r="I3" s="7">
        <f>Calculations!R148</f>
        <v>0</v>
      </c>
      <c r="J3" s="7">
        <f>Calculations!S148</f>
        <v>0</v>
      </c>
      <c r="K3" s="7">
        <f>Calculations!T148</f>
        <v>0</v>
      </c>
      <c r="L3" s="7">
        <f>Calculations!U148</f>
        <v>0</v>
      </c>
      <c r="M3" s="7">
        <f>Calculations!V148</f>
        <v>0</v>
      </c>
      <c r="N3" s="7">
        <f>Calculations!W148</f>
        <v>0</v>
      </c>
      <c r="O3" s="7">
        <f>Calculations!X148</f>
        <v>0</v>
      </c>
      <c r="P3" s="7">
        <f>Calculations!Y148</f>
        <v>0</v>
      </c>
      <c r="Q3" s="7">
        <f>Calculations!Z148</f>
        <v>0</v>
      </c>
      <c r="R3" s="7">
        <f>Calculations!AA148</f>
        <v>0</v>
      </c>
      <c r="S3" s="7">
        <f>Calculations!AB148</f>
        <v>0</v>
      </c>
      <c r="T3" s="7">
        <f>Calculations!AC148</f>
        <v>0</v>
      </c>
      <c r="U3" s="7">
        <f>Calculations!AD148</f>
        <v>0</v>
      </c>
      <c r="V3" s="7">
        <f>Calculations!AE148</f>
        <v>0</v>
      </c>
      <c r="W3" s="7">
        <f>Calculations!AF148</f>
        <v>0</v>
      </c>
      <c r="X3" s="7">
        <f>Calculations!AG148</f>
        <v>0</v>
      </c>
      <c r="Y3" s="7">
        <f>Calculations!AH148</f>
        <v>0</v>
      </c>
      <c r="Z3" s="7">
        <f>Calculations!AI148</f>
        <v>0</v>
      </c>
      <c r="AA3" s="7">
        <f>Calculations!AJ148</f>
        <v>0</v>
      </c>
      <c r="AB3" s="7">
        <f>Calculations!AK148</f>
        <v>0</v>
      </c>
      <c r="AC3" s="7">
        <f>Calculations!AL148</f>
        <v>0</v>
      </c>
      <c r="AD3" s="7">
        <f>Calculations!AM148</f>
        <v>0</v>
      </c>
      <c r="AE3" s="7">
        <f>Calculations!AN148</f>
        <v>0</v>
      </c>
    </row>
    <row r="4" spans="1:33" x14ac:dyDescent="0.25">
      <c r="A4" s="1" t="s">
        <v>78</v>
      </c>
      <c r="B4" s="7">
        <f>Calculations!K149</f>
        <v>24743000000000</v>
      </c>
      <c r="C4" s="7">
        <f>Calculations!L149</f>
        <v>24829000000000</v>
      </c>
      <c r="D4" s="7">
        <f>Calculations!M149</f>
        <v>19756000000000</v>
      </c>
      <c r="E4" s="7">
        <f>Calculations!N149</f>
        <v>25073000000000</v>
      </c>
      <c r="F4" s="7">
        <f>Calculations!O149</f>
        <v>25136000000000</v>
      </c>
      <c r="G4" s="7">
        <f>Calculations!P149</f>
        <v>25168000000000</v>
      </c>
      <c r="H4" s="7">
        <f>Calculations!Q149</f>
        <v>25189000000000</v>
      </c>
      <c r="I4" s="7">
        <f>Calculations!R149</f>
        <v>25157000000000</v>
      </c>
      <c r="J4" s="7">
        <f>Calculations!S149</f>
        <v>25102000000000</v>
      </c>
      <c r="K4" s="7">
        <f>Calculations!T149</f>
        <v>25049000000000</v>
      </c>
      <c r="L4" s="7">
        <f>Calculations!U149</f>
        <v>24993000000000</v>
      </c>
      <c r="M4" s="7">
        <f>Calculations!V149</f>
        <v>24911000000000</v>
      </c>
      <c r="N4" s="7">
        <f>Calculations!W149</f>
        <v>24778000000000</v>
      </c>
      <c r="O4" s="7">
        <f>Calculations!X149</f>
        <v>24652000000000</v>
      </c>
      <c r="P4" s="7">
        <f>Calculations!Y149</f>
        <v>24541000000000</v>
      </c>
      <c r="Q4" s="7">
        <f>Calculations!Z149</f>
        <v>24451000000000</v>
      </c>
      <c r="R4" s="7">
        <f>Calculations!AA149</f>
        <v>24382000000000</v>
      </c>
      <c r="S4" s="7">
        <f>Calculations!AB149</f>
        <v>24313000000000</v>
      </c>
      <c r="T4" s="7">
        <f>Calculations!AC149</f>
        <v>24235000000000</v>
      </c>
      <c r="U4" s="7">
        <f>Calculations!AD149</f>
        <v>24166000000000</v>
      </c>
      <c r="V4" s="7">
        <f>Calculations!AE149</f>
        <v>24097000000000</v>
      </c>
      <c r="W4" s="7">
        <f>Calculations!AF149</f>
        <v>24048000000000</v>
      </c>
      <c r="X4" s="7">
        <f>Calculations!AG149</f>
        <v>24019000000000</v>
      </c>
      <c r="Y4" s="7">
        <f>Calculations!AH149</f>
        <v>23989000000000</v>
      </c>
      <c r="Z4" s="7">
        <f>Calculations!AI149</f>
        <v>23977000000000</v>
      </c>
      <c r="AA4" s="7">
        <f>Calculations!AJ149</f>
        <v>23965000000000</v>
      </c>
      <c r="AB4" s="7">
        <f>Calculations!AK149</f>
        <v>23933000000000</v>
      </c>
      <c r="AC4" s="7">
        <f>Calculations!AL149</f>
        <v>23922000000000</v>
      </c>
      <c r="AD4" s="7">
        <f>Calculations!AM149</f>
        <v>23895000000000</v>
      </c>
      <c r="AE4" s="7">
        <f>Calculations!AN149</f>
        <v>23881000000000</v>
      </c>
    </row>
    <row r="5" spans="1:33" x14ac:dyDescent="0.25">
      <c r="A5" s="1" t="s">
        <v>79</v>
      </c>
      <c r="B5" s="7">
        <f>Calculations!K150</f>
        <v>0</v>
      </c>
      <c r="C5" s="7">
        <f>Calculations!L150</f>
        <v>0</v>
      </c>
      <c r="D5" s="7">
        <f>Calculations!M150</f>
        <v>0</v>
      </c>
      <c r="E5" s="7">
        <f>Calculations!N150</f>
        <v>0</v>
      </c>
      <c r="F5" s="7">
        <f>Calculations!O150</f>
        <v>0</v>
      </c>
      <c r="G5" s="7">
        <f>Calculations!P150</f>
        <v>0</v>
      </c>
      <c r="H5" s="7">
        <f>Calculations!Q150</f>
        <v>0</v>
      </c>
      <c r="I5" s="7">
        <f>Calculations!R150</f>
        <v>0</v>
      </c>
      <c r="J5" s="7">
        <f>Calculations!S150</f>
        <v>0</v>
      </c>
      <c r="K5" s="7">
        <f>Calculations!T150</f>
        <v>0</v>
      </c>
      <c r="L5" s="7">
        <f>Calculations!U150</f>
        <v>0</v>
      </c>
      <c r="M5" s="7">
        <f>Calculations!V150</f>
        <v>0</v>
      </c>
      <c r="N5" s="7">
        <f>Calculations!W150</f>
        <v>0</v>
      </c>
      <c r="O5" s="7">
        <f>Calculations!X150</f>
        <v>0</v>
      </c>
      <c r="P5" s="7">
        <f>Calculations!Y150</f>
        <v>0</v>
      </c>
      <c r="Q5" s="7">
        <f>Calculations!Z150</f>
        <v>0</v>
      </c>
      <c r="R5" s="7">
        <f>Calculations!AA150</f>
        <v>0</v>
      </c>
      <c r="S5" s="7">
        <f>Calculations!AB150</f>
        <v>0</v>
      </c>
      <c r="T5" s="7">
        <f>Calculations!AC150</f>
        <v>0</v>
      </c>
      <c r="U5" s="7">
        <f>Calculations!AD150</f>
        <v>0</v>
      </c>
      <c r="V5" s="7">
        <f>Calculations!AE150</f>
        <v>0</v>
      </c>
      <c r="W5" s="7">
        <f>Calculations!AF150</f>
        <v>0</v>
      </c>
      <c r="X5" s="7">
        <f>Calculations!AG150</f>
        <v>0</v>
      </c>
      <c r="Y5" s="7">
        <f>Calculations!AH150</f>
        <v>0</v>
      </c>
      <c r="Z5" s="7">
        <f>Calculations!AI150</f>
        <v>0</v>
      </c>
      <c r="AA5" s="7">
        <f>Calculations!AJ150</f>
        <v>0</v>
      </c>
      <c r="AB5" s="7">
        <f>Calculations!AK150</f>
        <v>0</v>
      </c>
      <c r="AC5" s="7">
        <f>Calculations!AL150</f>
        <v>0</v>
      </c>
      <c r="AD5" s="7">
        <f>Calculations!AM150</f>
        <v>0</v>
      </c>
      <c r="AE5" s="7">
        <f>Calculations!AN150</f>
        <v>0</v>
      </c>
    </row>
    <row r="6" spans="1:33" x14ac:dyDescent="0.25">
      <c r="A6" s="1" t="s">
        <v>81</v>
      </c>
      <c r="B6" s="7">
        <f>Calculations!K151</f>
        <v>0</v>
      </c>
      <c r="C6" s="7">
        <f>Calculations!L151</f>
        <v>0</v>
      </c>
      <c r="D6" s="7">
        <f>Calculations!M151</f>
        <v>0</v>
      </c>
      <c r="E6" s="7">
        <f>Calculations!N151</f>
        <v>0</v>
      </c>
      <c r="F6" s="7">
        <f>Calculations!O151</f>
        <v>0</v>
      </c>
      <c r="G6" s="7">
        <f>Calculations!P151</f>
        <v>0</v>
      </c>
      <c r="H6" s="7">
        <f>Calculations!Q151</f>
        <v>0</v>
      </c>
      <c r="I6" s="7">
        <f>Calculations!R151</f>
        <v>0</v>
      </c>
      <c r="J6" s="7">
        <f>Calculations!S151</f>
        <v>0</v>
      </c>
      <c r="K6" s="7">
        <f>Calculations!T151</f>
        <v>0</v>
      </c>
      <c r="L6" s="7">
        <f>Calculations!U151</f>
        <v>0</v>
      </c>
      <c r="M6" s="7">
        <f>Calculations!V151</f>
        <v>0</v>
      </c>
      <c r="N6" s="7">
        <f>Calculations!W151</f>
        <v>0</v>
      </c>
      <c r="O6" s="7">
        <f>Calculations!X151</f>
        <v>0</v>
      </c>
      <c r="P6" s="7">
        <f>Calculations!Y151</f>
        <v>0</v>
      </c>
      <c r="Q6" s="7">
        <f>Calculations!Z151</f>
        <v>0</v>
      </c>
      <c r="R6" s="7">
        <f>Calculations!AA151</f>
        <v>0</v>
      </c>
      <c r="S6" s="7">
        <f>Calculations!AB151</f>
        <v>0</v>
      </c>
      <c r="T6" s="7">
        <f>Calculations!AC151</f>
        <v>0</v>
      </c>
      <c r="U6" s="7">
        <f>Calculations!AD151</f>
        <v>0</v>
      </c>
      <c r="V6" s="7">
        <f>Calculations!AE151</f>
        <v>0</v>
      </c>
      <c r="W6" s="7">
        <f>Calculations!AF151</f>
        <v>0</v>
      </c>
      <c r="X6" s="7">
        <f>Calculations!AG151</f>
        <v>0</v>
      </c>
      <c r="Y6" s="7">
        <f>Calculations!AH151</f>
        <v>0</v>
      </c>
      <c r="Z6" s="7">
        <f>Calculations!AI151</f>
        <v>0</v>
      </c>
      <c r="AA6" s="7">
        <f>Calculations!AJ151</f>
        <v>0</v>
      </c>
      <c r="AB6" s="7">
        <f>Calculations!AK151</f>
        <v>0</v>
      </c>
      <c r="AC6" s="7">
        <f>Calculations!AL151</f>
        <v>0</v>
      </c>
      <c r="AD6" s="7">
        <f>Calculations!AM151</f>
        <v>0</v>
      </c>
      <c r="AE6" s="7">
        <f>Calculations!AN151</f>
        <v>0</v>
      </c>
    </row>
    <row r="7" spans="1:33" x14ac:dyDescent="0.25">
      <c r="A7" s="1" t="s">
        <v>160</v>
      </c>
      <c r="B7" s="7">
        <f>Calculations!K152</f>
        <v>0</v>
      </c>
      <c r="C7" s="7">
        <f>Calculations!L152</f>
        <v>0</v>
      </c>
      <c r="D7" s="7">
        <f>Calculations!M152</f>
        <v>0</v>
      </c>
      <c r="E7" s="7">
        <f>Calculations!N152</f>
        <v>0</v>
      </c>
      <c r="F7" s="7">
        <f>Calculations!O152</f>
        <v>0</v>
      </c>
      <c r="G7" s="7">
        <f>Calculations!P152</f>
        <v>0</v>
      </c>
      <c r="H7" s="7">
        <f>Calculations!Q152</f>
        <v>0</v>
      </c>
      <c r="I7" s="7">
        <f>Calculations!R152</f>
        <v>0</v>
      </c>
      <c r="J7" s="7">
        <f>Calculations!S152</f>
        <v>0</v>
      </c>
      <c r="K7" s="7">
        <f>Calculations!T152</f>
        <v>0</v>
      </c>
      <c r="L7" s="7">
        <f>Calculations!U152</f>
        <v>0</v>
      </c>
      <c r="M7" s="7">
        <f>Calculations!V152</f>
        <v>0</v>
      </c>
      <c r="N7" s="7">
        <f>Calculations!W152</f>
        <v>0</v>
      </c>
      <c r="O7" s="7">
        <f>Calculations!X152</f>
        <v>0</v>
      </c>
      <c r="P7" s="7">
        <f>Calculations!Y152</f>
        <v>0</v>
      </c>
      <c r="Q7" s="7">
        <f>Calculations!Z152</f>
        <v>0</v>
      </c>
      <c r="R7" s="7">
        <f>Calculations!AA152</f>
        <v>0</v>
      </c>
      <c r="S7" s="7">
        <f>Calculations!AB152</f>
        <v>0</v>
      </c>
      <c r="T7" s="7">
        <f>Calculations!AC152</f>
        <v>0</v>
      </c>
      <c r="U7" s="7">
        <f>Calculations!AD152</f>
        <v>0</v>
      </c>
      <c r="V7" s="7">
        <f>Calculations!AE152</f>
        <v>0</v>
      </c>
      <c r="W7" s="7">
        <f>Calculations!AF152</f>
        <v>0</v>
      </c>
      <c r="X7" s="7">
        <f>Calculations!AG152</f>
        <v>0</v>
      </c>
      <c r="Y7" s="7">
        <f>Calculations!AH152</f>
        <v>0</v>
      </c>
      <c r="Z7" s="7">
        <f>Calculations!AI152</f>
        <v>0</v>
      </c>
      <c r="AA7" s="7">
        <f>Calculations!AJ152</f>
        <v>0</v>
      </c>
      <c r="AB7" s="7">
        <f>Calculations!AK152</f>
        <v>0</v>
      </c>
      <c r="AC7" s="7">
        <f>Calculations!AL152</f>
        <v>0</v>
      </c>
      <c r="AD7" s="7">
        <f>Calculations!AM152</f>
        <v>0</v>
      </c>
      <c r="AE7" s="7">
        <f>Calculations!AN152</f>
        <v>0</v>
      </c>
    </row>
    <row r="8" spans="1:33" x14ac:dyDescent="0.25">
      <c r="A8" s="1" t="s">
        <v>268</v>
      </c>
      <c r="B8" s="7">
        <f>Calculations!K153</f>
        <v>0</v>
      </c>
      <c r="C8" s="7">
        <f>Calculations!L153</f>
        <v>0</v>
      </c>
      <c r="D8" s="7">
        <f>Calculations!M153</f>
        <v>0</v>
      </c>
      <c r="E8" s="7">
        <f>Calculations!N153</f>
        <v>0</v>
      </c>
      <c r="F8" s="7">
        <f>Calculations!O153</f>
        <v>0</v>
      </c>
      <c r="G8" s="7">
        <f>Calculations!P153</f>
        <v>0</v>
      </c>
      <c r="H8" s="7">
        <f>Calculations!Q153</f>
        <v>0</v>
      </c>
      <c r="I8" s="7">
        <f>Calculations!R153</f>
        <v>0</v>
      </c>
      <c r="J8" s="7">
        <f>Calculations!S153</f>
        <v>0</v>
      </c>
      <c r="K8" s="7">
        <f>Calculations!T153</f>
        <v>0</v>
      </c>
      <c r="L8" s="7">
        <f>Calculations!U153</f>
        <v>0</v>
      </c>
      <c r="M8" s="7">
        <f>Calculations!V153</f>
        <v>0</v>
      </c>
      <c r="N8" s="7">
        <f>Calculations!W153</f>
        <v>0</v>
      </c>
      <c r="O8" s="7">
        <f>Calculations!X153</f>
        <v>0</v>
      </c>
      <c r="P8" s="7">
        <f>Calculations!Y153</f>
        <v>0</v>
      </c>
      <c r="Q8" s="7">
        <f>Calculations!Z153</f>
        <v>0</v>
      </c>
      <c r="R8" s="7">
        <f>Calculations!AA153</f>
        <v>0</v>
      </c>
      <c r="S8" s="7">
        <f>Calculations!AB153</f>
        <v>0</v>
      </c>
      <c r="T8" s="7">
        <f>Calculations!AC153</f>
        <v>0</v>
      </c>
      <c r="U8" s="7">
        <f>Calculations!AD153</f>
        <v>0</v>
      </c>
      <c r="V8" s="7">
        <f>Calculations!AE153</f>
        <v>0</v>
      </c>
      <c r="W8" s="7">
        <f>Calculations!AF153</f>
        <v>0</v>
      </c>
      <c r="X8" s="7">
        <f>Calculations!AG153</f>
        <v>0</v>
      </c>
      <c r="Y8" s="7">
        <f>Calculations!AH153</f>
        <v>0</v>
      </c>
      <c r="Z8" s="7">
        <f>Calculations!AI153</f>
        <v>0</v>
      </c>
      <c r="AA8" s="7">
        <f>Calculations!AJ153</f>
        <v>0</v>
      </c>
      <c r="AB8" s="7">
        <f>Calculations!AK153</f>
        <v>0</v>
      </c>
      <c r="AC8" s="7">
        <f>Calculations!AL153</f>
        <v>0</v>
      </c>
      <c r="AD8" s="7">
        <f>Calculations!AM153</f>
        <v>0</v>
      </c>
      <c r="AE8" s="7">
        <f>Calculations!AN153</f>
        <v>0</v>
      </c>
    </row>
    <row r="9" spans="1:33" x14ac:dyDescent="0.25">
      <c r="A9" s="1" t="s">
        <v>269</v>
      </c>
      <c r="B9" s="7">
        <f>Calculations!K154</f>
        <v>0</v>
      </c>
      <c r="C9" s="7">
        <f>Calculations!L154</f>
        <v>0</v>
      </c>
      <c r="D9" s="7">
        <f>Calculations!M154</f>
        <v>0</v>
      </c>
      <c r="E9" s="7">
        <f>Calculations!N154</f>
        <v>0</v>
      </c>
      <c r="F9" s="7">
        <f>Calculations!O154</f>
        <v>0</v>
      </c>
      <c r="G9" s="7">
        <f>Calculations!P154</f>
        <v>0</v>
      </c>
      <c r="H9" s="7">
        <f>Calculations!Q154</f>
        <v>0</v>
      </c>
      <c r="I9" s="7">
        <f>Calculations!R154</f>
        <v>0</v>
      </c>
      <c r="J9" s="7">
        <f>Calculations!S154</f>
        <v>0</v>
      </c>
      <c r="K9" s="7">
        <f>Calculations!T154</f>
        <v>0</v>
      </c>
      <c r="L9" s="7">
        <f>Calculations!U154</f>
        <v>0</v>
      </c>
      <c r="M9" s="7">
        <f>Calculations!V154</f>
        <v>0</v>
      </c>
      <c r="N9" s="7">
        <f>Calculations!W154</f>
        <v>0</v>
      </c>
      <c r="O9" s="7">
        <f>Calculations!X154</f>
        <v>0</v>
      </c>
      <c r="P9" s="7">
        <f>Calculations!Y154</f>
        <v>0</v>
      </c>
      <c r="Q9" s="7">
        <f>Calculations!Z154</f>
        <v>0</v>
      </c>
      <c r="R9" s="7">
        <f>Calculations!AA154</f>
        <v>0</v>
      </c>
      <c r="S9" s="7">
        <f>Calculations!AB154</f>
        <v>0</v>
      </c>
      <c r="T9" s="7">
        <f>Calculations!AC154</f>
        <v>0</v>
      </c>
      <c r="U9" s="7">
        <f>Calculations!AD154</f>
        <v>0</v>
      </c>
      <c r="V9" s="7">
        <f>Calculations!AE154</f>
        <v>0</v>
      </c>
      <c r="W9" s="7">
        <f>Calculations!AF154</f>
        <v>0</v>
      </c>
      <c r="X9" s="7">
        <f>Calculations!AG154</f>
        <v>0</v>
      </c>
      <c r="Y9" s="7">
        <f>Calculations!AH154</f>
        <v>0</v>
      </c>
      <c r="Z9" s="7">
        <f>Calculations!AI154</f>
        <v>0</v>
      </c>
      <c r="AA9" s="7">
        <f>Calculations!AJ154</f>
        <v>0</v>
      </c>
      <c r="AB9" s="7">
        <f>Calculations!AK154</f>
        <v>0</v>
      </c>
      <c r="AC9" s="7">
        <f>Calculations!AL154</f>
        <v>0</v>
      </c>
      <c r="AD9" s="7">
        <f>Calculations!AM154</f>
        <v>0</v>
      </c>
      <c r="AE9" s="7">
        <f>Calculations!AN154</f>
        <v>0</v>
      </c>
    </row>
    <row r="10" spans="1:33" x14ac:dyDescent="0.25">
      <c r="A10" s="1" t="s">
        <v>270</v>
      </c>
      <c r="B10" s="7">
        <f>Calculations!K155</f>
        <v>0</v>
      </c>
      <c r="C10" s="7">
        <f>Calculations!L155</f>
        <v>0</v>
      </c>
      <c r="D10" s="7">
        <f>Calculations!M155</f>
        <v>0</v>
      </c>
      <c r="E10" s="7">
        <f>Calculations!N155</f>
        <v>0</v>
      </c>
      <c r="F10" s="7">
        <f>Calculations!O155</f>
        <v>0</v>
      </c>
      <c r="G10" s="7">
        <f>Calculations!P155</f>
        <v>0</v>
      </c>
      <c r="H10" s="7">
        <f>Calculations!Q155</f>
        <v>0</v>
      </c>
      <c r="I10" s="7">
        <f>Calculations!R155</f>
        <v>0</v>
      </c>
      <c r="J10" s="7">
        <f>Calculations!S155</f>
        <v>0</v>
      </c>
      <c r="K10" s="7">
        <f>Calculations!T155</f>
        <v>0</v>
      </c>
      <c r="L10" s="7">
        <f>Calculations!U155</f>
        <v>0</v>
      </c>
      <c r="M10" s="7">
        <f>Calculations!V155</f>
        <v>0</v>
      </c>
      <c r="N10" s="7">
        <f>Calculations!W155</f>
        <v>0</v>
      </c>
      <c r="O10" s="7">
        <f>Calculations!X155</f>
        <v>0</v>
      </c>
      <c r="P10" s="7">
        <f>Calculations!Y155</f>
        <v>0</v>
      </c>
      <c r="Q10" s="7">
        <f>Calculations!Z155</f>
        <v>0</v>
      </c>
      <c r="R10" s="7">
        <f>Calculations!AA155</f>
        <v>0</v>
      </c>
      <c r="S10" s="7">
        <f>Calculations!AB155</f>
        <v>0</v>
      </c>
      <c r="T10" s="7">
        <f>Calculations!AC155</f>
        <v>0</v>
      </c>
      <c r="U10" s="7">
        <f>Calculations!AD155</f>
        <v>0</v>
      </c>
      <c r="V10" s="7">
        <f>Calculations!AE155</f>
        <v>0</v>
      </c>
      <c r="W10" s="7">
        <f>Calculations!AF155</f>
        <v>0</v>
      </c>
      <c r="X10" s="7">
        <f>Calculations!AG155</f>
        <v>0</v>
      </c>
      <c r="Y10" s="7">
        <f>Calculations!AH155</f>
        <v>0</v>
      </c>
      <c r="Z10" s="7">
        <f>Calculations!AI155</f>
        <v>0</v>
      </c>
      <c r="AA10" s="7">
        <f>Calculations!AJ155</f>
        <v>0</v>
      </c>
      <c r="AB10" s="7">
        <f>Calculations!AK155</f>
        <v>0</v>
      </c>
      <c r="AC10" s="7">
        <f>Calculations!AL155</f>
        <v>0</v>
      </c>
      <c r="AD10" s="7">
        <f>Calculations!AM155</f>
        <v>0</v>
      </c>
      <c r="AE10" s="7">
        <f>Calculations!AN155</f>
        <v>0</v>
      </c>
    </row>
    <row r="11" spans="1:33" x14ac:dyDescent="0.25">
      <c r="A11" s="1" t="s">
        <v>271</v>
      </c>
      <c r="B11" s="7">
        <f>Calculations!K156</f>
        <v>0</v>
      </c>
      <c r="C11" s="7">
        <f>Calculations!L156</f>
        <v>0</v>
      </c>
      <c r="D11" s="7">
        <f>Calculations!M156</f>
        <v>0</v>
      </c>
      <c r="E11" s="7">
        <f>Calculations!N156</f>
        <v>0</v>
      </c>
      <c r="F11" s="7">
        <f>Calculations!O156</f>
        <v>0</v>
      </c>
      <c r="G11" s="7">
        <f>Calculations!P156</f>
        <v>0</v>
      </c>
      <c r="H11" s="7">
        <f>Calculations!Q156</f>
        <v>0</v>
      </c>
      <c r="I11" s="7">
        <f>Calculations!R156</f>
        <v>0</v>
      </c>
      <c r="J11" s="7">
        <f>Calculations!S156</f>
        <v>0</v>
      </c>
      <c r="K11" s="7">
        <f>Calculations!T156</f>
        <v>0</v>
      </c>
      <c r="L11" s="7">
        <f>Calculations!U156</f>
        <v>0</v>
      </c>
      <c r="M11" s="7">
        <f>Calculations!V156</f>
        <v>0</v>
      </c>
      <c r="N11" s="7">
        <f>Calculations!W156</f>
        <v>0</v>
      </c>
      <c r="O11" s="7">
        <f>Calculations!X156</f>
        <v>0</v>
      </c>
      <c r="P11" s="7">
        <f>Calculations!Y156</f>
        <v>0</v>
      </c>
      <c r="Q11" s="7">
        <f>Calculations!Z156</f>
        <v>0</v>
      </c>
      <c r="R11" s="7">
        <f>Calculations!AA156</f>
        <v>0</v>
      </c>
      <c r="S11" s="7">
        <f>Calculations!AB156</f>
        <v>0</v>
      </c>
      <c r="T11" s="7">
        <f>Calculations!AC156</f>
        <v>0</v>
      </c>
      <c r="U11" s="7">
        <f>Calculations!AD156</f>
        <v>0</v>
      </c>
      <c r="V11" s="7">
        <f>Calculations!AE156</f>
        <v>0</v>
      </c>
      <c r="W11" s="7">
        <f>Calculations!AF156</f>
        <v>0</v>
      </c>
      <c r="X11" s="7">
        <f>Calculations!AG156</f>
        <v>0</v>
      </c>
      <c r="Y11" s="7">
        <f>Calculations!AH156</f>
        <v>0</v>
      </c>
      <c r="Z11" s="7">
        <f>Calculations!AI156</f>
        <v>0</v>
      </c>
      <c r="AA11" s="7">
        <f>Calculations!AJ156</f>
        <v>0</v>
      </c>
      <c r="AB11" s="7">
        <f>Calculations!AK156</f>
        <v>0</v>
      </c>
      <c r="AC11" s="7">
        <f>Calculations!AL156</f>
        <v>0</v>
      </c>
      <c r="AD11" s="7">
        <f>Calculations!AM156</f>
        <v>0</v>
      </c>
      <c r="AE11" s="7">
        <f>Calculations!AN156</f>
        <v>0</v>
      </c>
    </row>
  </sheetData>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G11"/>
  <sheetViews>
    <sheetView workbookViewId="0">
      <selection activeCell="B1" sqref="B1:C1048576"/>
    </sheetView>
  </sheetViews>
  <sheetFormatPr defaultRowHeight="15" x14ac:dyDescent="0.25"/>
  <cols>
    <col min="1" max="1" width="29.85546875" customWidth="1"/>
    <col min="2" max="31" width="9.5703125" bestFit="1"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Calculations!K160</f>
        <v>518173000000000</v>
      </c>
      <c r="C2" s="7">
        <f>Calculations!L160</f>
        <v>497200000000000</v>
      </c>
      <c r="D2" s="7">
        <f>Calculations!M160</f>
        <v>488919000000000</v>
      </c>
      <c r="E2" s="7">
        <f>Calculations!N160</f>
        <v>483695000000000</v>
      </c>
      <c r="F2" s="7">
        <f>Calculations!O160</f>
        <v>481310000000000</v>
      </c>
      <c r="G2" s="7">
        <f>Calculations!P160</f>
        <v>480240000000000</v>
      </c>
      <c r="H2" s="7">
        <f>Calculations!Q160</f>
        <v>480244000000000</v>
      </c>
      <c r="I2" s="7">
        <f>Calculations!R160</f>
        <v>481182000000000</v>
      </c>
      <c r="J2" s="7">
        <f>Calculations!S160</f>
        <v>482421000000000</v>
      </c>
      <c r="K2" s="7">
        <f>Calculations!T160</f>
        <v>479733000000000</v>
      </c>
      <c r="L2" s="7">
        <f>Calculations!U160</f>
        <v>477938000000000</v>
      </c>
      <c r="M2" s="7">
        <f>Calculations!V160</f>
        <v>476106000000000</v>
      </c>
      <c r="N2" s="7">
        <f>Calculations!W160</f>
        <v>473563000000000</v>
      </c>
      <c r="O2" s="7">
        <f>Calculations!X160</f>
        <v>470745000000000</v>
      </c>
      <c r="P2" s="7">
        <f>Calculations!Y160</f>
        <v>467614000000000</v>
      </c>
      <c r="Q2" s="7">
        <f>Calculations!Z160</f>
        <v>464407000000000</v>
      </c>
      <c r="R2" s="7">
        <f>Calculations!AA160</f>
        <v>460233000000000</v>
      </c>
      <c r="S2" s="7">
        <f>Calculations!AB160</f>
        <v>454864000000000</v>
      </c>
      <c r="T2" s="7">
        <f>Calculations!AC160</f>
        <v>448027000000000</v>
      </c>
      <c r="U2" s="7">
        <f>Calculations!AD160</f>
        <v>445052000000000</v>
      </c>
      <c r="V2" s="7">
        <f>Calculations!AE160</f>
        <v>443289000000000</v>
      </c>
      <c r="W2" s="7">
        <f>Calculations!AF160</f>
        <v>442152000000000</v>
      </c>
      <c r="X2" s="7">
        <f>Calculations!AG160</f>
        <v>441579000000000</v>
      </c>
      <c r="Y2" s="7">
        <f>Calculations!AH160</f>
        <v>441223000000000</v>
      </c>
      <c r="Z2" s="7">
        <f>Calculations!AI160</f>
        <v>441493000000000</v>
      </c>
      <c r="AA2" s="7">
        <f>Calculations!AJ160</f>
        <v>441730000000000</v>
      </c>
      <c r="AB2" s="7">
        <f>Calculations!AK160</f>
        <v>442195000000000</v>
      </c>
      <c r="AC2" s="7">
        <f>Calculations!AL160</f>
        <v>442722000000000</v>
      </c>
      <c r="AD2" s="7">
        <f>Calculations!AM160</f>
        <v>443458000000000</v>
      </c>
      <c r="AE2" s="7">
        <f>Calculations!AN160</f>
        <v>444109000000000</v>
      </c>
    </row>
    <row r="3" spans="1:33" x14ac:dyDescent="0.25">
      <c r="A3" s="1" t="s">
        <v>77</v>
      </c>
      <c r="B3" s="7">
        <f>Calculations!K161</f>
        <v>0</v>
      </c>
      <c r="C3" s="7">
        <f>Calculations!L161</f>
        <v>0</v>
      </c>
      <c r="D3" s="7">
        <f>Calculations!M161</f>
        <v>0</v>
      </c>
      <c r="E3" s="7">
        <f>Calculations!N161</f>
        <v>0</v>
      </c>
      <c r="F3" s="7">
        <f>Calculations!O161</f>
        <v>0</v>
      </c>
      <c r="G3" s="7">
        <f>Calculations!P161</f>
        <v>0</v>
      </c>
      <c r="H3" s="7">
        <f>Calculations!Q161</f>
        <v>0</v>
      </c>
      <c r="I3" s="7">
        <f>Calculations!R161</f>
        <v>0</v>
      </c>
      <c r="J3" s="7">
        <f>Calculations!S161</f>
        <v>0</v>
      </c>
      <c r="K3" s="7">
        <f>Calculations!T161</f>
        <v>0</v>
      </c>
      <c r="L3" s="7">
        <f>Calculations!U161</f>
        <v>0</v>
      </c>
      <c r="M3" s="7">
        <f>Calculations!V161</f>
        <v>0</v>
      </c>
      <c r="N3" s="7">
        <f>Calculations!W161</f>
        <v>0</v>
      </c>
      <c r="O3" s="7">
        <f>Calculations!X161</f>
        <v>0</v>
      </c>
      <c r="P3" s="7">
        <f>Calculations!Y161</f>
        <v>0</v>
      </c>
      <c r="Q3" s="7">
        <f>Calculations!Z161</f>
        <v>0</v>
      </c>
      <c r="R3" s="7">
        <f>Calculations!AA161</f>
        <v>0</v>
      </c>
      <c r="S3" s="7">
        <f>Calculations!AB161</f>
        <v>0</v>
      </c>
      <c r="T3" s="7">
        <f>Calculations!AC161</f>
        <v>0</v>
      </c>
      <c r="U3" s="7">
        <f>Calculations!AD161</f>
        <v>0</v>
      </c>
      <c r="V3" s="7">
        <f>Calculations!AE161</f>
        <v>0</v>
      </c>
      <c r="W3" s="7">
        <f>Calculations!AF161</f>
        <v>0</v>
      </c>
      <c r="X3" s="7">
        <f>Calculations!AG161</f>
        <v>0</v>
      </c>
      <c r="Y3" s="7">
        <f>Calculations!AH161</f>
        <v>0</v>
      </c>
      <c r="Z3" s="7">
        <f>Calculations!AI161</f>
        <v>0</v>
      </c>
      <c r="AA3" s="7">
        <f>Calculations!AJ161</f>
        <v>0</v>
      </c>
      <c r="AB3" s="7">
        <f>Calculations!AK161</f>
        <v>0</v>
      </c>
      <c r="AC3" s="7">
        <f>Calculations!AL161</f>
        <v>0</v>
      </c>
      <c r="AD3" s="7">
        <f>Calculations!AM161</f>
        <v>0</v>
      </c>
      <c r="AE3" s="7">
        <f>Calculations!AN161</f>
        <v>0</v>
      </c>
    </row>
    <row r="4" spans="1:33" x14ac:dyDescent="0.25">
      <c r="A4" s="1" t="s">
        <v>78</v>
      </c>
      <c r="B4" s="7">
        <f>Calculations!K162</f>
        <v>0</v>
      </c>
      <c r="C4" s="7">
        <f>Calculations!L162</f>
        <v>0</v>
      </c>
      <c r="D4" s="7">
        <f>Calculations!M162</f>
        <v>0</v>
      </c>
      <c r="E4" s="7">
        <f>Calculations!N162</f>
        <v>0</v>
      </c>
      <c r="F4" s="7">
        <f>Calculations!O162</f>
        <v>0</v>
      </c>
      <c r="G4" s="7">
        <f>Calculations!P162</f>
        <v>0</v>
      </c>
      <c r="H4" s="7">
        <f>Calculations!Q162</f>
        <v>0</v>
      </c>
      <c r="I4" s="7">
        <f>Calculations!R162</f>
        <v>0</v>
      </c>
      <c r="J4" s="7">
        <f>Calculations!S162</f>
        <v>0</v>
      </c>
      <c r="K4" s="7">
        <f>Calculations!T162</f>
        <v>0</v>
      </c>
      <c r="L4" s="7">
        <f>Calculations!U162</f>
        <v>0</v>
      </c>
      <c r="M4" s="7">
        <f>Calculations!V162</f>
        <v>0</v>
      </c>
      <c r="N4" s="7">
        <f>Calculations!W162</f>
        <v>0</v>
      </c>
      <c r="O4" s="7">
        <f>Calculations!X162</f>
        <v>0</v>
      </c>
      <c r="P4" s="7">
        <f>Calculations!Y162</f>
        <v>0</v>
      </c>
      <c r="Q4" s="7">
        <f>Calculations!Z162</f>
        <v>0</v>
      </c>
      <c r="R4" s="7">
        <f>Calculations!AA162</f>
        <v>0</v>
      </c>
      <c r="S4" s="7">
        <f>Calculations!AB162</f>
        <v>0</v>
      </c>
      <c r="T4" s="7">
        <f>Calculations!AC162</f>
        <v>0</v>
      </c>
      <c r="U4" s="7">
        <f>Calculations!AD162</f>
        <v>0</v>
      </c>
      <c r="V4" s="7">
        <f>Calculations!AE162</f>
        <v>0</v>
      </c>
      <c r="W4" s="7">
        <f>Calculations!AF162</f>
        <v>0</v>
      </c>
      <c r="X4" s="7">
        <f>Calculations!AG162</f>
        <v>0</v>
      </c>
      <c r="Y4" s="7">
        <f>Calculations!AH162</f>
        <v>0</v>
      </c>
      <c r="Z4" s="7">
        <f>Calculations!AI162</f>
        <v>0</v>
      </c>
      <c r="AA4" s="7">
        <f>Calculations!AJ162</f>
        <v>0</v>
      </c>
      <c r="AB4" s="7">
        <f>Calculations!AK162</f>
        <v>0</v>
      </c>
      <c r="AC4" s="7">
        <f>Calculations!AL162</f>
        <v>0</v>
      </c>
      <c r="AD4" s="7">
        <f>Calculations!AM162</f>
        <v>0</v>
      </c>
      <c r="AE4" s="7">
        <f>Calculations!AN162</f>
        <v>0</v>
      </c>
    </row>
    <row r="5" spans="1:33" x14ac:dyDescent="0.25">
      <c r="A5" s="1" t="s">
        <v>79</v>
      </c>
      <c r="B5" s="7">
        <f>Calculations!K163</f>
        <v>0</v>
      </c>
      <c r="C5" s="7">
        <f>Calculations!L163</f>
        <v>0</v>
      </c>
      <c r="D5" s="7">
        <f>Calculations!M163</f>
        <v>0</v>
      </c>
      <c r="E5" s="7">
        <f>Calculations!N163</f>
        <v>0</v>
      </c>
      <c r="F5" s="7">
        <f>Calculations!O163</f>
        <v>0</v>
      </c>
      <c r="G5" s="7">
        <f>Calculations!P163</f>
        <v>0</v>
      </c>
      <c r="H5" s="7">
        <f>Calculations!Q163</f>
        <v>0</v>
      </c>
      <c r="I5" s="7">
        <f>Calculations!R163</f>
        <v>0</v>
      </c>
      <c r="J5" s="7">
        <f>Calculations!S163</f>
        <v>0</v>
      </c>
      <c r="K5" s="7">
        <f>Calculations!T163</f>
        <v>0</v>
      </c>
      <c r="L5" s="7">
        <f>Calculations!U163</f>
        <v>0</v>
      </c>
      <c r="M5" s="7">
        <f>Calculations!V163</f>
        <v>0</v>
      </c>
      <c r="N5" s="7">
        <f>Calculations!W163</f>
        <v>0</v>
      </c>
      <c r="O5" s="7">
        <f>Calculations!X163</f>
        <v>0</v>
      </c>
      <c r="P5" s="7">
        <f>Calculations!Y163</f>
        <v>0</v>
      </c>
      <c r="Q5" s="7">
        <f>Calculations!Z163</f>
        <v>0</v>
      </c>
      <c r="R5" s="7">
        <f>Calculations!AA163</f>
        <v>0</v>
      </c>
      <c r="S5" s="7">
        <f>Calculations!AB163</f>
        <v>0</v>
      </c>
      <c r="T5" s="7">
        <f>Calculations!AC163</f>
        <v>0</v>
      </c>
      <c r="U5" s="7">
        <f>Calculations!AD163</f>
        <v>0</v>
      </c>
      <c r="V5" s="7">
        <f>Calculations!AE163</f>
        <v>0</v>
      </c>
      <c r="W5" s="7">
        <f>Calculations!AF163</f>
        <v>0</v>
      </c>
      <c r="X5" s="7">
        <f>Calculations!AG163</f>
        <v>0</v>
      </c>
      <c r="Y5" s="7">
        <f>Calculations!AH163</f>
        <v>0</v>
      </c>
      <c r="Z5" s="7">
        <f>Calculations!AI163</f>
        <v>0</v>
      </c>
      <c r="AA5" s="7">
        <f>Calculations!AJ163</f>
        <v>0</v>
      </c>
      <c r="AB5" s="7">
        <f>Calculations!AK163</f>
        <v>0</v>
      </c>
      <c r="AC5" s="7">
        <f>Calculations!AL163</f>
        <v>0</v>
      </c>
      <c r="AD5" s="7">
        <f>Calculations!AM163</f>
        <v>0</v>
      </c>
      <c r="AE5" s="7">
        <f>Calculations!AN163</f>
        <v>0</v>
      </c>
    </row>
    <row r="6" spans="1:33" x14ac:dyDescent="0.25">
      <c r="A6" s="1" t="s">
        <v>81</v>
      </c>
      <c r="B6" s="7">
        <f>Calculations!K164</f>
        <v>0</v>
      </c>
      <c r="C6" s="7">
        <f>Calculations!L164</f>
        <v>0</v>
      </c>
      <c r="D6" s="7">
        <f>Calculations!M164</f>
        <v>0</v>
      </c>
      <c r="E6" s="7">
        <f>Calculations!N164</f>
        <v>0</v>
      </c>
      <c r="F6" s="7">
        <f>Calculations!O164</f>
        <v>0</v>
      </c>
      <c r="G6" s="7">
        <f>Calculations!P164</f>
        <v>0</v>
      </c>
      <c r="H6" s="7">
        <f>Calculations!Q164</f>
        <v>0</v>
      </c>
      <c r="I6" s="7">
        <f>Calculations!R164</f>
        <v>0</v>
      </c>
      <c r="J6" s="7">
        <f>Calculations!S164</f>
        <v>0</v>
      </c>
      <c r="K6" s="7">
        <f>Calculations!T164</f>
        <v>0</v>
      </c>
      <c r="L6" s="7">
        <f>Calculations!U164</f>
        <v>0</v>
      </c>
      <c r="M6" s="7">
        <f>Calculations!V164</f>
        <v>0</v>
      </c>
      <c r="N6" s="7">
        <f>Calculations!W164</f>
        <v>0</v>
      </c>
      <c r="O6" s="7">
        <f>Calculations!X164</f>
        <v>0</v>
      </c>
      <c r="P6" s="7">
        <f>Calculations!Y164</f>
        <v>0</v>
      </c>
      <c r="Q6" s="7">
        <f>Calculations!Z164</f>
        <v>0</v>
      </c>
      <c r="R6" s="7">
        <f>Calculations!AA164</f>
        <v>0</v>
      </c>
      <c r="S6" s="7">
        <f>Calculations!AB164</f>
        <v>0</v>
      </c>
      <c r="T6" s="7">
        <f>Calculations!AC164</f>
        <v>0</v>
      </c>
      <c r="U6" s="7">
        <f>Calculations!AD164</f>
        <v>0</v>
      </c>
      <c r="V6" s="7">
        <f>Calculations!AE164</f>
        <v>0</v>
      </c>
      <c r="W6" s="7">
        <f>Calculations!AF164</f>
        <v>0</v>
      </c>
      <c r="X6" s="7">
        <f>Calculations!AG164</f>
        <v>0</v>
      </c>
      <c r="Y6" s="7">
        <f>Calculations!AH164</f>
        <v>0</v>
      </c>
      <c r="Z6" s="7">
        <f>Calculations!AI164</f>
        <v>0</v>
      </c>
      <c r="AA6" s="7">
        <f>Calculations!AJ164</f>
        <v>0</v>
      </c>
      <c r="AB6" s="7">
        <f>Calculations!AK164</f>
        <v>0</v>
      </c>
      <c r="AC6" s="7">
        <f>Calculations!AL164</f>
        <v>0</v>
      </c>
      <c r="AD6" s="7">
        <f>Calculations!AM164</f>
        <v>0</v>
      </c>
      <c r="AE6" s="7">
        <f>Calculations!AN164</f>
        <v>0</v>
      </c>
    </row>
    <row r="7" spans="1:33" x14ac:dyDescent="0.25">
      <c r="A7" s="1" t="s">
        <v>160</v>
      </c>
      <c r="B7" s="7">
        <f>Calculations!K165</f>
        <v>0</v>
      </c>
      <c r="C7" s="7">
        <f>Calculations!L165</f>
        <v>0</v>
      </c>
      <c r="D7" s="7">
        <f>Calculations!M165</f>
        <v>0</v>
      </c>
      <c r="E7" s="7">
        <f>Calculations!N165</f>
        <v>0</v>
      </c>
      <c r="F7" s="7">
        <f>Calculations!O165</f>
        <v>0</v>
      </c>
      <c r="G7" s="7">
        <f>Calculations!P165</f>
        <v>0</v>
      </c>
      <c r="H7" s="7">
        <f>Calculations!Q165</f>
        <v>0</v>
      </c>
      <c r="I7" s="7">
        <f>Calculations!R165</f>
        <v>0</v>
      </c>
      <c r="J7" s="7">
        <f>Calculations!S165</f>
        <v>0</v>
      </c>
      <c r="K7" s="7">
        <f>Calculations!T165</f>
        <v>0</v>
      </c>
      <c r="L7" s="7">
        <f>Calculations!U165</f>
        <v>0</v>
      </c>
      <c r="M7" s="7">
        <f>Calculations!V165</f>
        <v>0</v>
      </c>
      <c r="N7" s="7">
        <f>Calculations!W165</f>
        <v>0</v>
      </c>
      <c r="O7" s="7">
        <f>Calculations!X165</f>
        <v>0</v>
      </c>
      <c r="P7" s="7">
        <f>Calculations!Y165</f>
        <v>0</v>
      </c>
      <c r="Q7" s="7">
        <f>Calculations!Z165</f>
        <v>0</v>
      </c>
      <c r="R7" s="7">
        <f>Calculations!AA165</f>
        <v>0</v>
      </c>
      <c r="S7" s="7">
        <f>Calculations!AB165</f>
        <v>0</v>
      </c>
      <c r="T7" s="7">
        <f>Calculations!AC165</f>
        <v>0</v>
      </c>
      <c r="U7" s="7">
        <f>Calculations!AD165</f>
        <v>0</v>
      </c>
      <c r="V7" s="7">
        <f>Calculations!AE165</f>
        <v>0</v>
      </c>
      <c r="W7" s="7">
        <f>Calculations!AF165</f>
        <v>0</v>
      </c>
      <c r="X7" s="7">
        <f>Calculations!AG165</f>
        <v>0</v>
      </c>
      <c r="Y7" s="7">
        <f>Calculations!AH165</f>
        <v>0</v>
      </c>
      <c r="Z7" s="7">
        <f>Calculations!AI165</f>
        <v>0</v>
      </c>
      <c r="AA7" s="7">
        <f>Calculations!AJ165</f>
        <v>0</v>
      </c>
      <c r="AB7" s="7">
        <f>Calculations!AK165</f>
        <v>0</v>
      </c>
      <c r="AC7" s="7">
        <f>Calculations!AL165</f>
        <v>0</v>
      </c>
      <c r="AD7" s="7">
        <f>Calculations!AM165</f>
        <v>0</v>
      </c>
      <c r="AE7" s="7">
        <f>Calculations!AN165</f>
        <v>0</v>
      </c>
    </row>
    <row r="8" spans="1:33" x14ac:dyDescent="0.25">
      <c r="A8" s="1" t="s">
        <v>268</v>
      </c>
      <c r="B8" s="7">
        <f>Calculations!K166</f>
        <v>0</v>
      </c>
      <c r="C8" s="7">
        <f>Calculations!L166</f>
        <v>0</v>
      </c>
      <c r="D8" s="7">
        <f>Calculations!M166</f>
        <v>0</v>
      </c>
      <c r="E8" s="7">
        <f>Calculations!N166</f>
        <v>0</v>
      </c>
      <c r="F8" s="7">
        <f>Calculations!O166</f>
        <v>0</v>
      </c>
      <c r="G8" s="7">
        <f>Calculations!P166</f>
        <v>0</v>
      </c>
      <c r="H8" s="7">
        <f>Calculations!Q166</f>
        <v>0</v>
      </c>
      <c r="I8" s="7">
        <f>Calculations!R166</f>
        <v>0</v>
      </c>
      <c r="J8" s="7">
        <f>Calculations!S166</f>
        <v>0</v>
      </c>
      <c r="K8" s="7">
        <f>Calculations!T166</f>
        <v>0</v>
      </c>
      <c r="L8" s="7">
        <f>Calculations!U166</f>
        <v>0</v>
      </c>
      <c r="M8" s="7">
        <f>Calculations!V166</f>
        <v>0</v>
      </c>
      <c r="N8" s="7">
        <f>Calculations!W166</f>
        <v>0</v>
      </c>
      <c r="O8" s="7">
        <f>Calculations!X166</f>
        <v>0</v>
      </c>
      <c r="P8" s="7">
        <f>Calculations!Y166</f>
        <v>0</v>
      </c>
      <c r="Q8" s="7">
        <f>Calculations!Z166</f>
        <v>0</v>
      </c>
      <c r="R8" s="7">
        <f>Calculations!AA166</f>
        <v>0</v>
      </c>
      <c r="S8" s="7">
        <f>Calculations!AB166</f>
        <v>0</v>
      </c>
      <c r="T8" s="7">
        <f>Calculations!AC166</f>
        <v>0</v>
      </c>
      <c r="U8" s="7">
        <f>Calculations!AD166</f>
        <v>0</v>
      </c>
      <c r="V8" s="7">
        <f>Calculations!AE166</f>
        <v>0</v>
      </c>
      <c r="W8" s="7">
        <f>Calculations!AF166</f>
        <v>0</v>
      </c>
      <c r="X8" s="7">
        <f>Calculations!AG166</f>
        <v>0</v>
      </c>
      <c r="Y8" s="7">
        <f>Calculations!AH166</f>
        <v>0</v>
      </c>
      <c r="Z8" s="7">
        <f>Calculations!AI166</f>
        <v>0</v>
      </c>
      <c r="AA8" s="7">
        <f>Calculations!AJ166</f>
        <v>0</v>
      </c>
      <c r="AB8" s="7">
        <f>Calculations!AK166</f>
        <v>0</v>
      </c>
      <c r="AC8" s="7">
        <f>Calculations!AL166</f>
        <v>0</v>
      </c>
      <c r="AD8" s="7">
        <f>Calculations!AM166</f>
        <v>0</v>
      </c>
      <c r="AE8" s="7">
        <f>Calculations!AN166</f>
        <v>0</v>
      </c>
    </row>
    <row r="9" spans="1:33" x14ac:dyDescent="0.25">
      <c r="A9" s="1" t="s">
        <v>269</v>
      </c>
      <c r="B9" s="7">
        <f>Calculations!K167</f>
        <v>0</v>
      </c>
      <c r="C9" s="7">
        <f>Calculations!L167</f>
        <v>0</v>
      </c>
      <c r="D9" s="7">
        <f>Calculations!M167</f>
        <v>0</v>
      </c>
      <c r="E9" s="7">
        <f>Calculations!N167</f>
        <v>0</v>
      </c>
      <c r="F9" s="7">
        <f>Calculations!O167</f>
        <v>0</v>
      </c>
      <c r="G9" s="7">
        <f>Calculations!P167</f>
        <v>0</v>
      </c>
      <c r="H9" s="7">
        <f>Calculations!Q167</f>
        <v>0</v>
      </c>
      <c r="I9" s="7">
        <f>Calculations!R167</f>
        <v>0</v>
      </c>
      <c r="J9" s="7">
        <f>Calculations!S167</f>
        <v>0</v>
      </c>
      <c r="K9" s="7">
        <f>Calculations!T167</f>
        <v>0</v>
      </c>
      <c r="L9" s="7">
        <f>Calculations!U167</f>
        <v>0</v>
      </c>
      <c r="M9" s="7">
        <f>Calculations!V167</f>
        <v>0</v>
      </c>
      <c r="N9" s="7">
        <f>Calculations!W167</f>
        <v>0</v>
      </c>
      <c r="O9" s="7">
        <f>Calculations!X167</f>
        <v>0</v>
      </c>
      <c r="P9" s="7">
        <f>Calculations!Y167</f>
        <v>0</v>
      </c>
      <c r="Q9" s="7">
        <f>Calculations!Z167</f>
        <v>0</v>
      </c>
      <c r="R9" s="7">
        <f>Calculations!AA167</f>
        <v>0</v>
      </c>
      <c r="S9" s="7">
        <f>Calculations!AB167</f>
        <v>0</v>
      </c>
      <c r="T9" s="7">
        <f>Calculations!AC167</f>
        <v>0</v>
      </c>
      <c r="U9" s="7">
        <f>Calculations!AD167</f>
        <v>0</v>
      </c>
      <c r="V9" s="7">
        <f>Calculations!AE167</f>
        <v>0</v>
      </c>
      <c r="W9" s="7">
        <f>Calculations!AF167</f>
        <v>0</v>
      </c>
      <c r="X9" s="7">
        <f>Calculations!AG167</f>
        <v>0</v>
      </c>
      <c r="Y9" s="7">
        <f>Calculations!AH167</f>
        <v>0</v>
      </c>
      <c r="Z9" s="7">
        <f>Calculations!AI167</f>
        <v>0</v>
      </c>
      <c r="AA9" s="7">
        <f>Calculations!AJ167</f>
        <v>0</v>
      </c>
      <c r="AB9" s="7">
        <f>Calculations!AK167</f>
        <v>0</v>
      </c>
      <c r="AC9" s="7">
        <f>Calculations!AL167</f>
        <v>0</v>
      </c>
      <c r="AD9" s="7">
        <f>Calculations!AM167</f>
        <v>0</v>
      </c>
      <c r="AE9" s="7">
        <f>Calculations!AN167</f>
        <v>0</v>
      </c>
    </row>
    <row r="10" spans="1:33" x14ac:dyDescent="0.25">
      <c r="A10" s="1" t="s">
        <v>270</v>
      </c>
      <c r="B10" s="7">
        <f>Calculations!K168</f>
        <v>0</v>
      </c>
      <c r="C10" s="7">
        <f>Calculations!L168</f>
        <v>0</v>
      </c>
      <c r="D10" s="7">
        <f>Calculations!M168</f>
        <v>0</v>
      </c>
      <c r="E10" s="7">
        <f>Calculations!N168</f>
        <v>0</v>
      </c>
      <c r="F10" s="7">
        <f>Calculations!O168</f>
        <v>0</v>
      </c>
      <c r="G10" s="7">
        <f>Calculations!P168</f>
        <v>0</v>
      </c>
      <c r="H10" s="7">
        <f>Calculations!Q168</f>
        <v>0</v>
      </c>
      <c r="I10" s="7">
        <f>Calculations!R168</f>
        <v>0</v>
      </c>
      <c r="J10" s="7">
        <f>Calculations!S168</f>
        <v>0</v>
      </c>
      <c r="K10" s="7">
        <f>Calculations!T168</f>
        <v>0</v>
      </c>
      <c r="L10" s="7">
        <f>Calculations!U168</f>
        <v>0</v>
      </c>
      <c r="M10" s="7">
        <f>Calculations!V168</f>
        <v>0</v>
      </c>
      <c r="N10" s="7">
        <f>Calculations!W168</f>
        <v>0</v>
      </c>
      <c r="O10" s="7">
        <f>Calculations!X168</f>
        <v>0</v>
      </c>
      <c r="P10" s="7">
        <f>Calculations!Y168</f>
        <v>0</v>
      </c>
      <c r="Q10" s="7">
        <f>Calculations!Z168</f>
        <v>0</v>
      </c>
      <c r="R10" s="7">
        <f>Calculations!AA168</f>
        <v>0</v>
      </c>
      <c r="S10" s="7">
        <f>Calculations!AB168</f>
        <v>0</v>
      </c>
      <c r="T10" s="7">
        <f>Calculations!AC168</f>
        <v>0</v>
      </c>
      <c r="U10" s="7">
        <f>Calculations!AD168</f>
        <v>0</v>
      </c>
      <c r="V10" s="7">
        <f>Calculations!AE168</f>
        <v>0</v>
      </c>
      <c r="W10" s="7">
        <f>Calculations!AF168</f>
        <v>0</v>
      </c>
      <c r="X10" s="7">
        <f>Calculations!AG168</f>
        <v>0</v>
      </c>
      <c r="Y10" s="7">
        <f>Calculations!AH168</f>
        <v>0</v>
      </c>
      <c r="Z10" s="7">
        <f>Calculations!AI168</f>
        <v>0</v>
      </c>
      <c r="AA10" s="7">
        <f>Calculations!AJ168</f>
        <v>0</v>
      </c>
      <c r="AB10" s="7">
        <f>Calculations!AK168</f>
        <v>0</v>
      </c>
      <c r="AC10" s="7">
        <f>Calculations!AL168</f>
        <v>0</v>
      </c>
      <c r="AD10" s="7">
        <f>Calculations!AM168</f>
        <v>0</v>
      </c>
      <c r="AE10" s="7">
        <f>Calculations!AN168</f>
        <v>0</v>
      </c>
    </row>
    <row r="11" spans="1:33" x14ac:dyDescent="0.25">
      <c r="A11" s="1" t="s">
        <v>271</v>
      </c>
      <c r="B11" s="7">
        <f>Calculations!K169</f>
        <v>0</v>
      </c>
      <c r="C11" s="7">
        <f>Calculations!L169</f>
        <v>0</v>
      </c>
      <c r="D11" s="7">
        <f>Calculations!M169</f>
        <v>0</v>
      </c>
      <c r="E11" s="7">
        <f>Calculations!N169</f>
        <v>0</v>
      </c>
      <c r="F11" s="7">
        <f>Calculations!O169</f>
        <v>0</v>
      </c>
      <c r="G11" s="7">
        <f>Calculations!P169</f>
        <v>0</v>
      </c>
      <c r="H11" s="7">
        <f>Calculations!Q169</f>
        <v>0</v>
      </c>
      <c r="I11" s="7">
        <f>Calculations!R169</f>
        <v>0</v>
      </c>
      <c r="J11" s="7">
        <f>Calculations!S169</f>
        <v>0</v>
      </c>
      <c r="K11" s="7">
        <f>Calculations!T169</f>
        <v>0</v>
      </c>
      <c r="L11" s="7">
        <f>Calculations!U169</f>
        <v>0</v>
      </c>
      <c r="M11" s="7">
        <f>Calculations!V169</f>
        <v>0</v>
      </c>
      <c r="N11" s="7">
        <f>Calculations!W169</f>
        <v>0</v>
      </c>
      <c r="O11" s="7">
        <f>Calculations!X169</f>
        <v>0</v>
      </c>
      <c r="P11" s="7">
        <f>Calculations!Y169</f>
        <v>0</v>
      </c>
      <c r="Q11" s="7">
        <f>Calculations!Z169</f>
        <v>0</v>
      </c>
      <c r="R11" s="7">
        <f>Calculations!AA169</f>
        <v>0</v>
      </c>
      <c r="S11" s="7">
        <f>Calculations!AB169</f>
        <v>0</v>
      </c>
      <c r="T11" s="7">
        <f>Calculations!AC169</f>
        <v>0</v>
      </c>
      <c r="U11" s="7">
        <f>Calculations!AD169</f>
        <v>0</v>
      </c>
      <c r="V11" s="7">
        <f>Calculations!AE169</f>
        <v>0</v>
      </c>
      <c r="W11" s="7">
        <f>Calculations!AF169</f>
        <v>0</v>
      </c>
      <c r="X11" s="7">
        <f>Calculations!AG169</f>
        <v>0</v>
      </c>
      <c r="Y11" s="7">
        <f>Calculations!AH169</f>
        <v>0</v>
      </c>
      <c r="Z11" s="7">
        <f>Calculations!AI169</f>
        <v>0</v>
      </c>
      <c r="AA11" s="7">
        <f>Calculations!AJ169</f>
        <v>0</v>
      </c>
      <c r="AB11" s="7">
        <f>Calculations!AK169</f>
        <v>0</v>
      </c>
      <c r="AC11" s="7">
        <f>Calculations!AL169</f>
        <v>0</v>
      </c>
      <c r="AD11" s="7">
        <f>Calculations!AM169</f>
        <v>0</v>
      </c>
      <c r="AE11" s="7">
        <f>Calculations!AN169</f>
        <v>0</v>
      </c>
    </row>
  </sheetData>
  <pageMargins left="0.7" right="0.7" top="0.75" bottom="0.75" header="0.3" footer="0.3"/>
  <pageSetup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G11"/>
  <sheetViews>
    <sheetView zoomScale="80" zoomScaleNormal="80" workbookViewId="0">
      <selection activeCell="B1" sqref="B1:C1048576"/>
    </sheetView>
  </sheetViews>
  <sheetFormatPr defaultRowHeight="15" x14ac:dyDescent="0.25"/>
  <cols>
    <col min="1" max="1" width="29.85546875" customWidth="1"/>
    <col min="2" max="31" width="10.14062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Calculations!K173</f>
        <v>758302000000000</v>
      </c>
      <c r="C2" s="7">
        <f>Calculations!L173</f>
        <v>709882000000000</v>
      </c>
      <c r="D2" s="7">
        <f>Calculations!M173</f>
        <v>706797000000000</v>
      </c>
      <c r="E2" s="7">
        <f>Calculations!N173</f>
        <v>706042000000000</v>
      </c>
      <c r="F2" s="7">
        <f>Calculations!O173</f>
        <v>707223000000000</v>
      </c>
      <c r="G2" s="7">
        <f>Calculations!P173</f>
        <v>708577000000000</v>
      </c>
      <c r="H2" s="7">
        <f>Calculations!Q173</f>
        <v>710335000000000</v>
      </c>
      <c r="I2" s="7">
        <f>Calculations!R173</f>
        <v>712725000000000</v>
      </c>
      <c r="J2" s="7">
        <f>Calculations!S173</f>
        <v>715367999999999.88</v>
      </c>
      <c r="K2" s="7">
        <f>Calculations!T173</f>
        <v>717187999999999.88</v>
      </c>
      <c r="L2" s="7">
        <f>Calculations!U173</f>
        <v>720114000000000</v>
      </c>
      <c r="M2" s="7">
        <f>Calculations!V173</f>
        <v>722935000000000</v>
      </c>
      <c r="N2" s="7">
        <f>Calculations!W173</f>
        <v>724899000000000.13</v>
      </c>
      <c r="O2" s="7">
        <f>Calculations!X173</f>
        <v>726459000000000</v>
      </c>
      <c r="P2" s="7">
        <f>Calculations!Y173</f>
        <v>727624000000000</v>
      </c>
      <c r="Q2" s="7">
        <f>Calculations!Z173</f>
        <v>728594000000000</v>
      </c>
      <c r="R2" s="7">
        <f>Calculations!AA173</f>
        <v>729050000000000</v>
      </c>
      <c r="S2" s="7">
        <f>Calculations!AB173</f>
        <v>728848000000000</v>
      </c>
      <c r="T2" s="7">
        <f>Calculations!AC173</f>
        <v>728113999999999.88</v>
      </c>
      <c r="U2" s="7">
        <f>Calculations!AD173</f>
        <v>727028000000000.13</v>
      </c>
      <c r="V2" s="7">
        <f>Calculations!AE173</f>
        <v>726924000000000</v>
      </c>
      <c r="W2" s="7">
        <f>Calculations!AF173</f>
        <v>727056000000000</v>
      </c>
      <c r="X2" s="7">
        <f>Calculations!AG173</f>
        <v>727410999999999.88</v>
      </c>
      <c r="Y2" s="7">
        <f>Calculations!AH173</f>
        <v>727737000000000.13</v>
      </c>
      <c r="Z2" s="7">
        <f>Calculations!AI173</f>
        <v>728392000000000</v>
      </c>
      <c r="AA2" s="7">
        <f>Calculations!AJ173</f>
        <v>728978000000000</v>
      </c>
      <c r="AB2" s="7">
        <f>Calculations!AK173</f>
        <v>729676000000000</v>
      </c>
      <c r="AC2" s="7">
        <f>Calculations!AL173</f>
        <v>730409000000000.13</v>
      </c>
      <c r="AD2" s="7">
        <f>Calculations!AM173</f>
        <v>731256000000000</v>
      </c>
      <c r="AE2" s="7">
        <f>Calculations!AN173</f>
        <v>732024000000000.13</v>
      </c>
    </row>
    <row r="3" spans="1:33" x14ac:dyDescent="0.25">
      <c r="A3" s="1" t="s">
        <v>77</v>
      </c>
      <c r="B3" s="7">
        <f>Calculations!K174</f>
        <v>0</v>
      </c>
      <c r="C3" s="7">
        <f>Calculations!L174</f>
        <v>0</v>
      </c>
      <c r="D3" s="7">
        <f>Calculations!M174</f>
        <v>0</v>
      </c>
      <c r="E3" s="7">
        <f>Calculations!N174</f>
        <v>0</v>
      </c>
      <c r="F3" s="7">
        <f>Calculations!O174</f>
        <v>0</v>
      </c>
      <c r="G3" s="7">
        <f>Calculations!P174</f>
        <v>0</v>
      </c>
      <c r="H3" s="7">
        <f>Calculations!Q174</f>
        <v>0</v>
      </c>
      <c r="I3" s="7">
        <f>Calculations!R174</f>
        <v>0</v>
      </c>
      <c r="J3" s="7">
        <f>Calculations!S174</f>
        <v>0</v>
      </c>
      <c r="K3" s="7">
        <f>Calculations!T174</f>
        <v>0</v>
      </c>
      <c r="L3" s="7">
        <f>Calculations!U174</f>
        <v>0</v>
      </c>
      <c r="M3" s="7">
        <f>Calculations!V174</f>
        <v>0</v>
      </c>
      <c r="N3" s="7">
        <f>Calculations!W174</f>
        <v>0</v>
      </c>
      <c r="O3" s="7">
        <f>Calculations!X174</f>
        <v>0</v>
      </c>
      <c r="P3" s="7">
        <f>Calculations!Y174</f>
        <v>0</v>
      </c>
      <c r="Q3" s="7">
        <f>Calculations!Z174</f>
        <v>0</v>
      </c>
      <c r="R3" s="7">
        <f>Calculations!AA174</f>
        <v>0</v>
      </c>
      <c r="S3" s="7">
        <f>Calculations!AB174</f>
        <v>0</v>
      </c>
      <c r="T3" s="7">
        <f>Calculations!AC174</f>
        <v>0</v>
      </c>
      <c r="U3" s="7">
        <f>Calculations!AD174</f>
        <v>0</v>
      </c>
      <c r="V3" s="7">
        <f>Calculations!AE174</f>
        <v>0</v>
      </c>
      <c r="W3" s="7">
        <f>Calculations!AF174</f>
        <v>0</v>
      </c>
      <c r="X3" s="7">
        <f>Calculations!AG174</f>
        <v>0</v>
      </c>
      <c r="Y3" s="7">
        <f>Calculations!AH174</f>
        <v>0</v>
      </c>
      <c r="Z3" s="7">
        <f>Calculations!AI174</f>
        <v>0</v>
      </c>
      <c r="AA3" s="7">
        <f>Calculations!AJ174</f>
        <v>0</v>
      </c>
      <c r="AB3" s="7">
        <f>Calculations!AK174</f>
        <v>0</v>
      </c>
      <c r="AC3" s="7">
        <f>Calculations!AL174</f>
        <v>0</v>
      </c>
      <c r="AD3" s="7">
        <f>Calculations!AM174</f>
        <v>0</v>
      </c>
      <c r="AE3" s="7">
        <f>Calculations!AN174</f>
        <v>0</v>
      </c>
    </row>
    <row r="4" spans="1:33" x14ac:dyDescent="0.25">
      <c r="A4" s="1" t="s">
        <v>78</v>
      </c>
      <c r="B4" s="7">
        <f>Calculations!K175</f>
        <v>955843000000000</v>
      </c>
      <c r="C4" s="7">
        <f>Calculations!L175</f>
        <v>922694999999999.88</v>
      </c>
      <c r="D4" s="7">
        <f>Calculations!M175</f>
        <v>910287000000000</v>
      </c>
      <c r="E4" s="7">
        <f>Calculations!N175</f>
        <v>916426000000000</v>
      </c>
      <c r="F4" s="7">
        <f>Calculations!O175</f>
        <v>931024000000000.13</v>
      </c>
      <c r="G4" s="7">
        <f>Calculations!P175</f>
        <v>945084000000000</v>
      </c>
      <c r="H4" s="7">
        <f>Calculations!Q175</f>
        <v>957723000000000.13</v>
      </c>
      <c r="I4" s="7">
        <f>Calculations!R175</f>
        <v>968869000000000</v>
      </c>
      <c r="J4" s="7">
        <f>Calculations!S175</f>
        <v>978439000000000</v>
      </c>
      <c r="K4" s="7">
        <f>Calculations!T175</f>
        <v>988247000000000</v>
      </c>
      <c r="L4" s="7">
        <f>Calculations!U175</f>
        <v>997640000000000.13</v>
      </c>
      <c r="M4" s="7">
        <f>Calculations!V175</f>
        <v>1005188000000000</v>
      </c>
      <c r="N4" s="7">
        <f>Calculations!W175</f>
        <v>1010762000000000</v>
      </c>
      <c r="O4" s="7">
        <f>Calculations!X175</f>
        <v>1015636000000000</v>
      </c>
      <c r="P4" s="7">
        <f>Calculations!Y175</f>
        <v>1020535999999999.9</v>
      </c>
      <c r="Q4" s="7">
        <f>Calculations!Z175</f>
        <v>1026092000000000</v>
      </c>
      <c r="R4" s="7">
        <f>Calculations!AA175</f>
        <v>1031802000000000.1</v>
      </c>
      <c r="S4" s="7">
        <f>Calculations!AB175</f>
        <v>1037133000000000.1</v>
      </c>
      <c r="T4" s="7">
        <f>Calculations!AC175</f>
        <v>1042022000000000</v>
      </c>
      <c r="U4" s="7">
        <f>Calculations!AD175</f>
        <v>1046399000000000.1</v>
      </c>
      <c r="V4" s="7">
        <f>Calculations!AE175</f>
        <v>1051285000000000</v>
      </c>
      <c r="W4" s="7">
        <f>Calculations!AF175</f>
        <v>1056098000000000</v>
      </c>
      <c r="X4" s="7">
        <f>Calculations!AG175</f>
        <v>1061631999999999.9</v>
      </c>
      <c r="Y4" s="7">
        <f>Calculations!AH175</f>
        <v>1067143000000000</v>
      </c>
      <c r="Z4" s="7">
        <f>Calculations!AI175</f>
        <v>1072802000000000</v>
      </c>
      <c r="AA4" s="7">
        <f>Calculations!AJ175</f>
        <v>1078356000000000.1</v>
      </c>
      <c r="AB4" s="7">
        <f>Calculations!AK175</f>
        <v>1083699999999999.9</v>
      </c>
      <c r="AC4" s="7">
        <f>Calculations!AL175</f>
        <v>1089108999999999.9</v>
      </c>
      <c r="AD4" s="7">
        <f>Calculations!AM175</f>
        <v>1094055999999999.9</v>
      </c>
      <c r="AE4" s="7">
        <f>Calculations!AN175</f>
        <v>1098892999999999.9</v>
      </c>
    </row>
    <row r="5" spans="1:33" x14ac:dyDescent="0.25">
      <c r="A5" s="1" t="s">
        <v>79</v>
      </c>
      <c r="B5" s="7">
        <f>Calculations!K176</f>
        <v>6478000000000</v>
      </c>
      <c r="C5" s="7">
        <f>Calculations!L176</f>
        <v>6139000000000</v>
      </c>
      <c r="D5" s="7">
        <f>Calculations!M176</f>
        <v>5899000000000</v>
      </c>
      <c r="E5" s="7">
        <f>Calculations!N176</f>
        <v>5857000000000</v>
      </c>
      <c r="F5" s="7">
        <f>Calculations!O176</f>
        <v>5946000000000</v>
      </c>
      <c r="G5" s="7">
        <f>Calculations!P176</f>
        <v>6022000000000</v>
      </c>
      <c r="H5" s="7">
        <f>Calculations!Q176</f>
        <v>6092000000000</v>
      </c>
      <c r="I5" s="7">
        <f>Calculations!R176</f>
        <v>6162000000000</v>
      </c>
      <c r="J5" s="7">
        <f>Calculations!S176</f>
        <v>6189000000000</v>
      </c>
      <c r="K5" s="7">
        <f>Calculations!T176</f>
        <v>6188000000000</v>
      </c>
      <c r="L5" s="7">
        <f>Calculations!U176</f>
        <v>6171000000000</v>
      </c>
      <c r="M5" s="7">
        <f>Calculations!V176</f>
        <v>6158000000000</v>
      </c>
      <c r="N5" s="7">
        <f>Calculations!W176</f>
        <v>6134000000000</v>
      </c>
      <c r="O5" s="7">
        <f>Calculations!X176</f>
        <v>6108000000000</v>
      </c>
      <c r="P5" s="7">
        <f>Calculations!Y176</f>
        <v>6085000000000</v>
      </c>
      <c r="Q5" s="7">
        <f>Calculations!Z176</f>
        <v>6057000000000</v>
      </c>
      <c r="R5" s="7">
        <f>Calculations!AA176</f>
        <v>6012000000000</v>
      </c>
      <c r="S5" s="7">
        <f>Calculations!AB176</f>
        <v>5969000000000</v>
      </c>
      <c r="T5" s="7">
        <f>Calculations!AC176</f>
        <v>5931000000000</v>
      </c>
      <c r="U5" s="7">
        <f>Calculations!AD176</f>
        <v>5921000000000</v>
      </c>
      <c r="V5" s="7">
        <f>Calculations!AE176</f>
        <v>5911000000000</v>
      </c>
      <c r="W5" s="7">
        <f>Calculations!AF176</f>
        <v>5886000000000</v>
      </c>
      <c r="X5" s="7">
        <f>Calculations!AG176</f>
        <v>5854000000000</v>
      </c>
      <c r="Y5" s="7">
        <f>Calculations!AH176</f>
        <v>5823000000000</v>
      </c>
      <c r="Z5" s="7">
        <f>Calculations!AI176</f>
        <v>5784000000000</v>
      </c>
      <c r="AA5" s="7">
        <f>Calculations!AJ176</f>
        <v>5745000000000</v>
      </c>
      <c r="AB5" s="7">
        <f>Calculations!AK176</f>
        <v>5712000000000</v>
      </c>
      <c r="AC5" s="7">
        <f>Calculations!AL176</f>
        <v>5679000000000</v>
      </c>
      <c r="AD5" s="7">
        <f>Calculations!AM176</f>
        <v>5647000000000</v>
      </c>
      <c r="AE5" s="7">
        <f>Calculations!AN176</f>
        <v>5616000000000</v>
      </c>
    </row>
    <row r="6" spans="1:33" x14ac:dyDescent="0.25">
      <c r="A6" s="1" t="s">
        <v>81</v>
      </c>
      <c r="B6" s="7">
        <f>Calculations!K177</f>
        <v>0</v>
      </c>
      <c r="C6" s="7">
        <f>Calculations!L177</f>
        <v>0</v>
      </c>
      <c r="D6" s="7">
        <f>Calculations!M177</f>
        <v>0</v>
      </c>
      <c r="E6" s="7">
        <f>Calculations!N177</f>
        <v>0</v>
      </c>
      <c r="F6" s="7">
        <f>Calculations!O177</f>
        <v>0</v>
      </c>
      <c r="G6" s="7">
        <f>Calculations!P177</f>
        <v>0</v>
      </c>
      <c r="H6" s="7">
        <f>Calculations!Q177</f>
        <v>0</v>
      </c>
      <c r="I6" s="7">
        <f>Calculations!R177</f>
        <v>0</v>
      </c>
      <c r="J6" s="7">
        <f>Calculations!S177</f>
        <v>0</v>
      </c>
      <c r="K6" s="7">
        <f>Calculations!T177</f>
        <v>0</v>
      </c>
      <c r="L6" s="7">
        <f>Calculations!U177</f>
        <v>0</v>
      </c>
      <c r="M6" s="7">
        <f>Calculations!V177</f>
        <v>0</v>
      </c>
      <c r="N6" s="7">
        <f>Calculations!W177</f>
        <v>0</v>
      </c>
      <c r="O6" s="7">
        <f>Calculations!X177</f>
        <v>0</v>
      </c>
      <c r="P6" s="7">
        <f>Calculations!Y177</f>
        <v>0</v>
      </c>
      <c r="Q6" s="7">
        <f>Calculations!Z177</f>
        <v>0</v>
      </c>
      <c r="R6" s="7">
        <f>Calculations!AA177</f>
        <v>0</v>
      </c>
      <c r="S6" s="7">
        <f>Calculations!AB177</f>
        <v>0</v>
      </c>
      <c r="T6" s="7">
        <f>Calculations!AC177</f>
        <v>0</v>
      </c>
      <c r="U6" s="7">
        <f>Calculations!AD177</f>
        <v>0</v>
      </c>
      <c r="V6" s="7">
        <f>Calculations!AE177</f>
        <v>0</v>
      </c>
      <c r="W6" s="7">
        <f>Calculations!AF177</f>
        <v>0</v>
      </c>
      <c r="X6" s="7">
        <f>Calculations!AG177</f>
        <v>0</v>
      </c>
      <c r="Y6" s="7">
        <f>Calculations!AH177</f>
        <v>0</v>
      </c>
      <c r="Z6" s="7">
        <f>Calculations!AI177</f>
        <v>0</v>
      </c>
      <c r="AA6" s="7">
        <f>Calculations!AJ177</f>
        <v>0</v>
      </c>
      <c r="AB6" s="7">
        <f>Calculations!AK177</f>
        <v>0</v>
      </c>
      <c r="AC6" s="7">
        <f>Calculations!AL177</f>
        <v>0</v>
      </c>
      <c r="AD6" s="7">
        <f>Calculations!AM177</f>
        <v>0</v>
      </c>
      <c r="AE6" s="7">
        <f>Calculations!AN177</f>
        <v>0</v>
      </c>
    </row>
    <row r="7" spans="1:33" x14ac:dyDescent="0.25">
      <c r="A7" s="1" t="s">
        <v>160</v>
      </c>
      <c r="B7" s="7">
        <f>Calculations!K178</f>
        <v>0</v>
      </c>
      <c r="C7" s="7">
        <f>Calculations!L178</f>
        <v>0</v>
      </c>
      <c r="D7" s="7">
        <f>Calculations!M178</f>
        <v>0</v>
      </c>
      <c r="E7" s="7">
        <f>Calculations!N178</f>
        <v>0</v>
      </c>
      <c r="F7" s="7">
        <f>Calculations!O178</f>
        <v>0</v>
      </c>
      <c r="G7" s="7">
        <f>Calculations!P178</f>
        <v>0</v>
      </c>
      <c r="H7" s="7">
        <f>Calculations!Q178</f>
        <v>0</v>
      </c>
      <c r="I7" s="7">
        <f>Calculations!R178</f>
        <v>0</v>
      </c>
      <c r="J7" s="7">
        <f>Calculations!S178</f>
        <v>0</v>
      </c>
      <c r="K7" s="7">
        <f>Calculations!T178</f>
        <v>0</v>
      </c>
      <c r="L7" s="7">
        <f>Calculations!U178</f>
        <v>0</v>
      </c>
      <c r="M7" s="7">
        <f>Calculations!V178</f>
        <v>0</v>
      </c>
      <c r="N7" s="7">
        <f>Calculations!W178</f>
        <v>0</v>
      </c>
      <c r="O7" s="7">
        <f>Calculations!X178</f>
        <v>0</v>
      </c>
      <c r="P7" s="7">
        <f>Calculations!Y178</f>
        <v>0</v>
      </c>
      <c r="Q7" s="7">
        <f>Calculations!Z178</f>
        <v>0</v>
      </c>
      <c r="R7" s="7">
        <f>Calculations!AA178</f>
        <v>0</v>
      </c>
      <c r="S7" s="7">
        <f>Calculations!AB178</f>
        <v>0</v>
      </c>
      <c r="T7" s="7">
        <f>Calculations!AC178</f>
        <v>0</v>
      </c>
      <c r="U7" s="7">
        <f>Calculations!AD178</f>
        <v>0</v>
      </c>
      <c r="V7" s="7">
        <f>Calculations!AE178</f>
        <v>0</v>
      </c>
      <c r="W7" s="7">
        <f>Calculations!AF178</f>
        <v>0</v>
      </c>
      <c r="X7" s="7">
        <f>Calculations!AG178</f>
        <v>0</v>
      </c>
      <c r="Y7" s="7">
        <f>Calculations!AH178</f>
        <v>0</v>
      </c>
      <c r="Z7" s="7">
        <f>Calculations!AI178</f>
        <v>0</v>
      </c>
      <c r="AA7" s="7">
        <f>Calculations!AJ178</f>
        <v>0</v>
      </c>
      <c r="AB7" s="7">
        <f>Calculations!AK178</f>
        <v>0</v>
      </c>
      <c r="AC7" s="7">
        <f>Calculations!AL178</f>
        <v>0</v>
      </c>
      <c r="AD7" s="7">
        <f>Calculations!AM178</f>
        <v>0</v>
      </c>
      <c r="AE7" s="7">
        <f>Calculations!AN178</f>
        <v>0</v>
      </c>
    </row>
    <row r="8" spans="1:33" x14ac:dyDescent="0.25">
      <c r="A8" s="1" t="s">
        <v>268</v>
      </c>
      <c r="B8" s="7">
        <f>Calculations!K179</f>
        <v>0</v>
      </c>
      <c r="C8" s="7">
        <f>Calculations!L179</f>
        <v>0</v>
      </c>
      <c r="D8" s="7">
        <f>Calculations!M179</f>
        <v>0</v>
      </c>
      <c r="E8" s="7">
        <f>Calculations!N179</f>
        <v>0</v>
      </c>
      <c r="F8" s="7">
        <f>Calculations!O179</f>
        <v>0</v>
      </c>
      <c r="G8" s="7">
        <f>Calculations!P179</f>
        <v>0</v>
      </c>
      <c r="H8" s="7">
        <f>Calculations!Q179</f>
        <v>0</v>
      </c>
      <c r="I8" s="7">
        <f>Calculations!R179</f>
        <v>0</v>
      </c>
      <c r="J8" s="7">
        <f>Calculations!S179</f>
        <v>0</v>
      </c>
      <c r="K8" s="7">
        <f>Calculations!T179</f>
        <v>0</v>
      </c>
      <c r="L8" s="7">
        <f>Calculations!U179</f>
        <v>0</v>
      </c>
      <c r="M8" s="7">
        <f>Calculations!V179</f>
        <v>0</v>
      </c>
      <c r="N8" s="7">
        <f>Calculations!W179</f>
        <v>0</v>
      </c>
      <c r="O8" s="7">
        <f>Calculations!X179</f>
        <v>0</v>
      </c>
      <c r="P8" s="7">
        <f>Calculations!Y179</f>
        <v>0</v>
      </c>
      <c r="Q8" s="7">
        <f>Calculations!Z179</f>
        <v>0</v>
      </c>
      <c r="R8" s="7">
        <f>Calculations!AA179</f>
        <v>0</v>
      </c>
      <c r="S8" s="7">
        <f>Calculations!AB179</f>
        <v>0</v>
      </c>
      <c r="T8" s="7">
        <f>Calculations!AC179</f>
        <v>0</v>
      </c>
      <c r="U8" s="7">
        <f>Calculations!AD179</f>
        <v>0</v>
      </c>
      <c r="V8" s="7">
        <f>Calculations!AE179</f>
        <v>0</v>
      </c>
      <c r="W8" s="7">
        <f>Calculations!AF179</f>
        <v>0</v>
      </c>
      <c r="X8" s="7">
        <f>Calculations!AG179</f>
        <v>0</v>
      </c>
      <c r="Y8" s="7">
        <f>Calculations!AH179</f>
        <v>0</v>
      </c>
      <c r="Z8" s="7">
        <f>Calculations!AI179</f>
        <v>0</v>
      </c>
      <c r="AA8" s="7">
        <f>Calculations!AJ179</f>
        <v>0</v>
      </c>
      <c r="AB8" s="7">
        <f>Calculations!AK179</f>
        <v>0</v>
      </c>
      <c r="AC8" s="7">
        <f>Calculations!AL179</f>
        <v>0</v>
      </c>
      <c r="AD8" s="7">
        <f>Calculations!AM179</f>
        <v>0</v>
      </c>
      <c r="AE8" s="7">
        <f>Calculations!AN179</f>
        <v>0</v>
      </c>
    </row>
    <row r="9" spans="1:33" x14ac:dyDescent="0.25">
      <c r="A9" s="1" t="s">
        <v>269</v>
      </c>
      <c r="B9" s="7">
        <f>Calculations!K180</f>
        <v>0</v>
      </c>
      <c r="C9" s="7">
        <f>Calculations!L180</f>
        <v>0</v>
      </c>
      <c r="D9" s="7">
        <f>Calculations!M180</f>
        <v>0</v>
      </c>
      <c r="E9" s="7">
        <f>Calculations!N180</f>
        <v>0</v>
      </c>
      <c r="F9" s="7">
        <f>Calculations!O180</f>
        <v>0</v>
      </c>
      <c r="G9" s="7">
        <f>Calculations!P180</f>
        <v>0</v>
      </c>
      <c r="H9" s="7">
        <f>Calculations!Q180</f>
        <v>0</v>
      </c>
      <c r="I9" s="7">
        <f>Calculations!R180</f>
        <v>0</v>
      </c>
      <c r="J9" s="7">
        <f>Calculations!S180</f>
        <v>0</v>
      </c>
      <c r="K9" s="7">
        <f>Calculations!T180</f>
        <v>0</v>
      </c>
      <c r="L9" s="7">
        <f>Calculations!U180</f>
        <v>0</v>
      </c>
      <c r="M9" s="7">
        <f>Calculations!V180</f>
        <v>0</v>
      </c>
      <c r="N9" s="7">
        <f>Calculations!W180</f>
        <v>0</v>
      </c>
      <c r="O9" s="7">
        <f>Calculations!X180</f>
        <v>0</v>
      </c>
      <c r="P9" s="7">
        <f>Calculations!Y180</f>
        <v>0</v>
      </c>
      <c r="Q9" s="7">
        <f>Calculations!Z180</f>
        <v>0</v>
      </c>
      <c r="R9" s="7">
        <f>Calculations!AA180</f>
        <v>0</v>
      </c>
      <c r="S9" s="7">
        <f>Calculations!AB180</f>
        <v>0</v>
      </c>
      <c r="T9" s="7">
        <f>Calculations!AC180</f>
        <v>0</v>
      </c>
      <c r="U9" s="7">
        <f>Calculations!AD180</f>
        <v>0</v>
      </c>
      <c r="V9" s="7">
        <f>Calculations!AE180</f>
        <v>0</v>
      </c>
      <c r="W9" s="7">
        <f>Calculations!AF180</f>
        <v>0</v>
      </c>
      <c r="X9" s="7">
        <f>Calculations!AG180</f>
        <v>0</v>
      </c>
      <c r="Y9" s="7">
        <f>Calculations!AH180</f>
        <v>0</v>
      </c>
      <c r="Z9" s="7">
        <f>Calculations!AI180</f>
        <v>0</v>
      </c>
      <c r="AA9" s="7">
        <f>Calculations!AJ180</f>
        <v>0</v>
      </c>
      <c r="AB9" s="7">
        <f>Calculations!AK180</f>
        <v>0</v>
      </c>
      <c r="AC9" s="7">
        <f>Calculations!AL180</f>
        <v>0</v>
      </c>
      <c r="AD9" s="7">
        <f>Calculations!AM180</f>
        <v>0</v>
      </c>
      <c r="AE9" s="7">
        <f>Calculations!AN180</f>
        <v>0</v>
      </c>
    </row>
    <row r="10" spans="1:33" x14ac:dyDescent="0.25">
      <c r="A10" s="1" t="s">
        <v>270</v>
      </c>
      <c r="B10" s="7">
        <f>Calculations!K181</f>
        <v>10852745732625.082</v>
      </c>
      <c r="C10" s="7">
        <f>Calculations!L181</f>
        <v>11862959766202.879</v>
      </c>
      <c r="D10" s="7">
        <f>Calculations!M181</f>
        <v>11726903153735.805</v>
      </c>
      <c r="E10" s="7">
        <f>Calculations!N181</f>
        <v>12224294582160.031</v>
      </c>
      <c r="F10" s="7">
        <f>Calculations!O181</f>
        <v>12295026997639.15</v>
      </c>
      <c r="G10" s="7">
        <f>Calculations!P181</f>
        <v>12356771936505.672</v>
      </c>
      <c r="H10" s="7">
        <f>Calculations!Q181</f>
        <v>12420983109837.008</v>
      </c>
      <c r="I10" s="7">
        <f>Calculations!R181</f>
        <v>12524344919293.773</v>
      </c>
      <c r="J10" s="7">
        <f>Calculations!S181</f>
        <v>12639742938770.619</v>
      </c>
      <c r="K10" s="7">
        <f>Calculations!T181</f>
        <v>12765810820022.807</v>
      </c>
      <c r="L10" s="7">
        <f>Calculations!U181</f>
        <v>12887489036568.566</v>
      </c>
      <c r="M10" s="7">
        <f>Calculations!V181</f>
        <v>13006337675511.898</v>
      </c>
      <c r="N10" s="7">
        <f>Calculations!W181</f>
        <v>13119581046655.379</v>
      </c>
      <c r="O10" s="7">
        <f>Calculations!X181</f>
        <v>13226652044630.871</v>
      </c>
      <c r="P10" s="7">
        <f>Calculations!Y181</f>
        <v>13335596198988.904</v>
      </c>
      <c r="Q10" s="7">
        <f>Calculations!Z181</f>
        <v>13435760472914.906</v>
      </c>
      <c r="R10" s="7">
        <f>Calculations!AA181</f>
        <v>13517962698804.969</v>
      </c>
      <c r="S10" s="7">
        <f>Calculations!AB181</f>
        <v>13600055997992.688</v>
      </c>
      <c r="T10" s="7">
        <f>Calculations!AC181</f>
        <v>13679698030816</v>
      </c>
      <c r="U10" s="7">
        <f>Calculations!AD181</f>
        <v>13780442507949.248</v>
      </c>
      <c r="V10" s="7">
        <f>Calculations!AE181</f>
        <v>13873441312966.32</v>
      </c>
      <c r="W10" s="7">
        <f>Calculations!AF181</f>
        <v>13959306122008.363</v>
      </c>
      <c r="X10" s="7">
        <f>Calculations!AG181</f>
        <v>14047769780083.133</v>
      </c>
      <c r="Y10" s="7">
        <f>Calculations!AH181</f>
        <v>14138689165820.014</v>
      </c>
      <c r="Z10" s="7">
        <f>Calculations!AI181</f>
        <v>14217631036905.582</v>
      </c>
      <c r="AA10" s="7">
        <f>Calculations!AJ181</f>
        <v>14298879206616.945</v>
      </c>
      <c r="AB10" s="7">
        <f>Calculations!AK181</f>
        <v>14386991575890.328</v>
      </c>
      <c r="AC10" s="7">
        <f>Calculations!AL181</f>
        <v>14471319724179.035</v>
      </c>
      <c r="AD10" s="7">
        <f>Calculations!AM181</f>
        <v>14561161923761.311</v>
      </c>
      <c r="AE10" s="7">
        <f>Calculations!AN181</f>
        <v>14649138930762.488</v>
      </c>
    </row>
    <row r="11" spans="1:33" x14ac:dyDescent="0.25">
      <c r="A11" s="1" t="s">
        <v>271</v>
      </c>
      <c r="B11" s="7">
        <f>Calculations!K182</f>
        <v>0</v>
      </c>
      <c r="C11" s="7">
        <f>Calculations!L182</f>
        <v>0</v>
      </c>
      <c r="D11" s="7">
        <f>Calculations!M182</f>
        <v>0</v>
      </c>
      <c r="E11" s="7">
        <f>Calculations!N182</f>
        <v>0</v>
      </c>
      <c r="F11" s="7">
        <f>Calculations!O182</f>
        <v>0</v>
      </c>
      <c r="G11" s="7">
        <f>Calculations!P182</f>
        <v>0</v>
      </c>
      <c r="H11" s="7">
        <f>Calculations!Q182</f>
        <v>0</v>
      </c>
      <c r="I11" s="7">
        <f>Calculations!R182</f>
        <v>0</v>
      </c>
      <c r="J11" s="7">
        <f>Calculations!S182</f>
        <v>0</v>
      </c>
      <c r="K11" s="7">
        <f>Calculations!T182</f>
        <v>0</v>
      </c>
      <c r="L11" s="7">
        <f>Calculations!U182</f>
        <v>0</v>
      </c>
      <c r="M11" s="7">
        <f>Calculations!V182</f>
        <v>0</v>
      </c>
      <c r="N11" s="7">
        <f>Calculations!W182</f>
        <v>0</v>
      </c>
      <c r="O11" s="7">
        <f>Calculations!X182</f>
        <v>0</v>
      </c>
      <c r="P11" s="7">
        <f>Calculations!Y182</f>
        <v>0</v>
      </c>
      <c r="Q11" s="7">
        <f>Calculations!Z182</f>
        <v>0</v>
      </c>
      <c r="R11" s="7">
        <f>Calculations!AA182</f>
        <v>0</v>
      </c>
      <c r="S11" s="7">
        <f>Calculations!AB182</f>
        <v>0</v>
      </c>
      <c r="T11" s="7">
        <f>Calculations!AC182</f>
        <v>0</v>
      </c>
      <c r="U11" s="7">
        <f>Calculations!AD182</f>
        <v>0</v>
      </c>
      <c r="V11" s="7">
        <f>Calculations!AE182</f>
        <v>0</v>
      </c>
      <c r="W11" s="7">
        <f>Calculations!AF182</f>
        <v>0</v>
      </c>
      <c r="X11" s="7">
        <f>Calculations!AG182</f>
        <v>0</v>
      </c>
      <c r="Y11" s="7">
        <f>Calculations!AH182</f>
        <v>0</v>
      </c>
      <c r="Z11" s="7">
        <f>Calculations!AI182</f>
        <v>0</v>
      </c>
      <c r="AA11" s="7">
        <f>Calculations!AJ182</f>
        <v>0</v>
      </c>
      <c r="AB11" s="7">
        <f>Calculations!AK182</f>
        <v>0</v>
      </c>
      <c r="AC11" s="7">
        <f>Calculations!AL182</f>
        <v>0</v>
      </c>
      <c r="AD11" s="7">
        <f>Calculations!AM182</f>
        <v>0</v>
      </c>
      <c r="AE11" s="7">
        <f>Calculations!AN182</f>
        <v>0</v>
      </c>
    </row>
  </sheetData>
  <pageMargins left="0.7" right="0.7" top="0.75" bottom="0.75" header="0.3" footer="0.3"/>
  <pageSetup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G11"/>
  <sheetViews>
    <sheetView workbookViewId="0">
      <selection activeCell="B1" sqref="B1:C1048576"/>
    </sheetView>
  </sheetViews>
  <sheetFormatPr defaultRowHeight="15" x14ac:dyDescent="0.25"/>
  <cols>
    <col min="1" max="1" width="29.85546875" customWidth="1"/>
    <col min="2" max="31" width="9.8554687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23">
        <f>Calculations!K186-'Water and Waste'!G9</f>
        <v>1972451600000000</v>
      </c>
      <c r="C2" s="23">
        <f>Calculations!L186-'Water and Waste'!H9</f>
        <v>2221014200000000</v>
      </c>
      <c r="D2" s="23">
        <f>Calculations!M186-'Water and Waste'!I9</f>
        <v>2253724800000000.5</v>
      </c>
      <c r="E2" s="23">
        <f>Calculations!N186-'Water and Waste'!J9</f>
        <v>2245684400000000</v>
      </c>
      <c r="F2" s="23">
        <f>Calculations!O186-'Water and Waste'!K9</f>
        <v>2284852444444444.5</v>
      </c>
      <c r="G2" s="23">
        <f>Calculations!P186-'Water and Waste'!L9</f>
        <v>2324020488888889</v>
      </c>
      <c r="H2" s="23">
        <f>Calculations!Q186-'Water and Waste'!M9</f>
        <v>2363188533333333.5</v>
      </c>
      <c r="I2" s="23">
        <f>Calculations!R186-'Water and Waste'!N9</f>
        <v>2402356577777778</v>
      </c>
      <c r="J2" s="23">
        <f>Calculations!S186-'Water and Waste'!O9</f>
        <v>2441524622222222.5</v>
      </c>
      <c r="K2" s="23">
        <f>Calculations!T186-'Water and Waste'!P9</f>
        <v>2324964000000000</v>
      </c>
      <c r="L2" s="23">
        <f>Calculations!U186-'Water and Waste'!Q9</f>
        <v>2359186600000000</v>
      </c>
      <c r="M2" s="23">
        <f>Calculations!V186-'Water and Waste'!R9</f>
        <v>2393824200000000</v>
      </c>
      <c r="N2" s="23">
        <f>Calculations!W186-'Water and Waste'!S9</f>
        <v>2426722800000000</v>
      </c>
      <c r="O2" s="23">
        <f>Calculations!X186-'Water and Waste'!T9</f>
        <v>2458573400000000</v>
      </c>
      <c r="P2" s="23">
        <f>Calculations!Y186-'Water and Waste'!U9</f>
        <v>2489799000000000</v>
      </c>
      <c r="Q2" s="23">
        <f>Calculations!Z186-'Water and Waste'!V9</f>
        <v>2521395600000000</v>
      </c>
      <c r="R2" s="23">
        <f>Calculations!AA186-'Water and Waste'!W9</f>
        <v>2551211200000000</v>
      </c>
      <c r="S2" s="23">
        <f>Calculations!AB186-'Water and Waste'!X9</f>
        <v>2581112800000000.5</v>
      </c>
      <c r="T2" s="23">
        <f>Calculations!AC186-'Water and Waste'!Y9</f>
        <v>2609761400000000.5</v>
      </c>
      <c r="U2" s="23">
        <f>Calculations!AD186-'Water and Waste'!Z9</f>
        <v>2637884999999999.5</v>
      </c>
      <c r="V2" s="23">
        <f>Calculations!AE186-'Water and Waste'!AA9</f>
        <v>2666840600000000</v>
      </c>
      <c r="W2" s="23">
        <f>Calculations!AF186-'Water and Waste'!AB9</f>
        <v>2696661200000000</v>
      </c>
      <c r="X2" s="23">
        <f>Calculations!AG186-'Water and Waste'!AC9</f>
        <v>2728185800000000</v>
      </c>
      <c r="Y2" s="23">
        <f>Calculations!AH186-'Water and Waste'!AD9</f>
        <v>2759805400000000</v>
      </c>
      <c r="Z2" s="23">
        <f>Calculations!AI186-'Water and Waste'!AE9</f>
        <v>2793220000000000</v>
      </c>
      <c r="AA2" s="23">
        <f>Calculations!AJ186-'Water and Waste'!AF9</f>
        <v>2827516599999999.5</v>
      </c>
      <c r="AB2" s="23">
        <f>Calculations!AK186-'Water and Waste'!AG9</f>
        <v>2862357200000000</v>
      </c>
      <c r="AC2" s="23">
        <f>Calculations!AL186-'Water and Waste'!AH9</f>
        <v>2898627800000000</v>
      </c>
      <c r="AD2" s="23">
        <f>Calculations!AM186-'Water and Waste'!AI9</f>
        <v>2935506400000000</v>
      </c>
      <c r="AE2" s="23">
        <f>Calculations!AN186-'Water and Waste'!AJ9</f>
        <v>2972596000000000</v>
      </c>
    </row>
    <row r="3" spans="1:33" x14ac:dyDescent="0.25">
      <c r="A3" s="1" t="s">
        <v>77</v>
      </c>
      <c r="B3" s="7">
        <f>Calculations!K187</f>
        <v>21946040000000</v>
      </c>
      <c r="C3" s="7">
        <f>Calculations!L187</f>
        <v>23969240000000</v>
      </c>
      <c r="D3" s="7">
        <f>Calculations!M187</f>
        <v>24193240000000</v>
      </c>
      <c r="E3" s="7">
        <f>Calculations!N187</f>
        <v>24088560000000</v>
      </c>
      <c r="F3" s="7">
        <f>Calculations!O187</f>
        <v>24346884444444.445</v>
      </c>
      <c r="G3" s="7">
        <f>Calculations!P187</f>
        <v>24605208888888.891</v>
      </c>
      <c r="H3" s="7">
        <f>Calculations!Q187</f>
        <v>24863533333333.336</v>
      </c>
      <c r="I3" s="7">
        <f>Calculations!R187</f>
        <v>25121857777777.781</v>
      </c>
      <c r="J3" s="7">
        <f>Calculations!S187</f>
        <v>25380182222222.227</v>
      </c>
      <c r="K3" s="7">
        <f>Calculations!T187</f>
        <v>24270960000000</v>
      </c>
      <c r="L3" s="7">
        <f>Calculations!U187</f>
        <v>24380800000000</v>
      </c>
      <c r="M3" s="7">
        <f>Calculations!V187</f>
        <v>24485360000000</v>
      </c>
      <c r="N3" s="7">
        <f>Calculations!W187</f>
        <v>24581480000000</v>
      </c>
      <c r="O3" s="7">
        <f>Calculations!X187</f>
        <v>24672120000000</v>
      </c>
      <c r="P3" s="7">
        <f>Calculations!Y187</f>
        <v>24763720000000</v>
      </c>
      <c r="Q3" s="7">
        <f>Calculations!Z187</f>
        <v>24844160000000</v>
      </c>
      <c r="R3" s="7">
        <f>Calculations!AA187</f>
        <v>24906880000000</v>
      </c>
      <c r="S3" s="7">
        <f>Calculations!AB187</f>
        <v>24971600000000</v>
      </c>
      <c r="T3" s="7">
        <f>Calculations!AC187</f>
        <v>25036200000000</v>
      </c>
      <c r="U3" s="7">
        <f>Calculations!AD187</f>
        <v>25130320000000</v>
      </c>
      <c r="V3" s="7">
        <f>Calculations!AE187</f>
        <v>25205120000000</v>
      </c>
      <c r="W3" s="7">
        <f>Calculations!AF187</f>
        <v>25264680000000</v>
      </c>
      <c r="X3" s="7">
        <f>Calculations!AG187</f>
        <v>25329000000000</v>
      </c>
      <c r="Y3" s="7">
        <f>Calculations!AH187</f>
        <v>25392520000000</v>
      </c>
      <c r="Z3" s="7">
        <f>Calculations!AI187</f>
        <v>25451440000000</v>
      </c>
      <c r="AA3" s="7">
        <f>Calculations!AJ187</f>
        <v>25515120000000</v>
      </c>
      <c r="AB3" s="7">
        <f>Calculations!AK187</f>
        <v>25584640000000</v>
      </c>
      <c r="AC3" s="7">
        <f>Calculations!AL187</f>
        <v>25652680000000</v>
      </c>
      <c r="AD3" s="7">
        <f>Calculations!AM187</f>
        <v>25721840000000</v>
      </c>
      <c r="AE3" s="7">
        <f>Calculations!AN187</f>
        <v>25794240000000</v>
      </c>
    </row>
    <row r="4" spans="1:33" x14ac:dyDescent="0.25">
      <c r="A4" s="1" t="s">
        <v>78</v>
      </c>
      <c r="B4" s="7">
        <f>Calculations!K188</f>
        <v>696843000000000</v>
      </c>
      <c r="C4" s="7">
        <f>Calculations!L188</f>
        <v>829705000000000</v>
      </c>
      <c r="D4" s="7">
        <f>Calculations!M188</f>
        <v>898656000000000</v>
      </c>
      <c r="E4" s="7">
        <f>Calculations!N188</f>
        <v>886454000000000</v>
      </c>
      <c r="F4" s="7">
        <f>Calculations!O188</f>
        <v>894457111111111.13</v>
      </c>
      <c r="G4" s="7">
        <f>Calculations!P188</f>
        <v>902460222222222.25</v>
      </c>
      <c r="H4" s="7">
        <f>Calculations!Q188</f>
        <v>910463333333333.38</v>
      </c>
      <c r="I4" s="7">
        <f>Calculations!R188</f>
        <v>918466444444444.5</v>
      </c>
      <c r="J4" s="7">
        <f>Calculations!S188</f>
        <v>926469555555555.63</v>
      </c>
      <c r="K4" s="7">
        <f>Calculations!T188</f>
        <v>768871000000000</v>
      </c>
      <c r="L4" s="7">
        <f>Calculations!U188</f>
        <v>770178000000000</v>
      </c>
      <c r="M4" s="7">
        <f>Calculations!V188</f>
        <v>770335000000000</v>
      </c>
      <c r="N4" s="7">
        <f>Calculations!W188</f>
        <v>769928000000000</v>
      </c>
      <c r="O4" s="7">
        <f>Calculations!X188</f>
        <v>769064000000000</v>
      </c>
      <c r="P4" s="7">
        <f>Calculations!Y188</f>
        <v>769080000000000</v>
      </c>
      <c r="Q4" s="7">
        <f>Calculations!Z188</f>
        <v>769353000000000</v>
      </c>
      <c r="R4" s="7">
        <f>Calculations!AA188</f>
        <v>770103000000000</v>
      </c>
      <c r="S4" s="7">
        <f>Calculations!AB188</f>
        <v>770912000000000</v>
      </c>
      <c r="T4" s="7">
        <f>Calculations!AC188</f>
        <v>771841000000000</v>
      </c>
      <c r="U4" s="7">
        <f>Calculations!AD188</f>
        <v>772951000000000</v>
      </c>
      <c r="V4" s="7">
        <f>Calculations!AE188</f>
        <v>773511000000000</v>
      </c>
      <c r="W4" s="7">
        <f>Calculations!AF188</f>
        <v>774247000000000</v>
      </c>
      <c r="X4" s="7">
        <f>Calculations!AG188</f>
        <v>775398000000000</v>
      </c>
      <c r="Y4" s="7">
        <f>Calculations!AH188</f>
        <v>776694000000000</v>
      </c>
      <c r="Z4" s="7">
        <f>Calculations!AI188</f>
        <v>777923000000000</v>
      </c>
      <c r="AA4" s="7">
        <f>Calculations!AJ188</f>
        <v>779226000000000</v>
      </c>
      <c r="AB4" s="7">
        <f>Calculations!AK188</f>
        <v>780223000000000</v>
      </c>
      <c r="AC4" s="7">
        <f>Calculations!AL188</f>
        <v>781245000000000</v>
      </c>
      <c r="AD4" s="7">
        <f>Calculations!AM188</f>
        <v>782084000000000</v>
      </c>
      <c r="AE4" s="7">
        <f>Calculations!AN188</f>
        <v>783043000000000</v>
      </c>
    </row>
    <row r="5" spans="1:33" x14ac:dyDescent="0.25">
      <c r="A5" s="1" t="s">
        <v>79</v>
      </c>
      <c r="B5" s="7">
        <f>Calculations!K189</f>
        <v>93407000000000</v>
      </c>
      <c r="C5" s="7">
        <f>Calculations!L189</f>
        <v>79483000000000</v>
      </c>
      <c r="D5" s="7">
        <f>Calculations!M189</f>
        <v>80013000000000</v>
      </c>
      <c r="E5" s="7">
        <f>Calculations!N189</f>
        <v>81671000000000</v>
      </c>
      <c r="F5" s="7">
        <f>Calculations!O189</f>
        <v>80903333333333.328</v>
      </c>
      <c r="G5" s="7">
        <f>Calculations!P189</f>
        <v>80135666666666.656</v>
      </c>
      <c r="H5" s="7">
        <f>Calculations!Q189</f>
        <v>79367999999999.984</v>
      </c>
      <c r="I5" s="7">
        <f>Calculations!R189</f>
        <v>78600333333333.313</v>
      </c>
      <c r="J5" s="7">
        <f>Calculations!S189</f>
        <v>77832666666666.641</v>
      </c>
      <c r="K5" s="7">
        <f>Calculations!T189</f>
        <v>86498000000000</v>
      </c>
      <c r="L5" s="7">
        <f>Calculations!U189</f>
        <v>86676000000000</v>
      </c>
      <c r="M5" s="7">
        <f>Calculations!V189</f>
        <v>86948000000000</v>
      </c>
      <c r="N5" s="7">
        <f>Calculations!W189</f>
        <v>87075000000000</v>
      </c>
      <c r="O5" s="7">
        <f>Calculations!X189</f>
        <v>87218000000000</v>
      </c>
      <c r="P5" s="7">
        <f>Calculations!Y189</f>
        <v>87426000000000</v>
      </c>
      <c r="Q5" s="7">
        <f>Calculations!Z189</f>
        <v>87595000000000</v>
      </c>
      <c r="R5" s="7">
        <f>Calculations!AA189</f>
        <v>87574000000000</v>
      </c>
      <c r="S5" s="7">
        <f>Calculations!AB189</f>
        <v>87593000000000</v>
      </c>
      <c r="T5" s="7">
        <f>Calculations!AC189</f>
        <v>87728000000000</v>
      </c>
      <c r="U5" s="7">
        <f>Calculations!AD189</f>
        <v>88301000000000</v>
      </c>
      <c r="V5" s="7">
        <f>Calculations!AE189</f>
        <v>88828000000000</v>
      </c>
      <c r="W5" s="7">
        <f>Calculations!AF189</f>
        <v>89105000000000</v>
      </c>
      <c r="X5" s="7">
        <f>Calculations!AG189</f>
        <v>89274000000000</v>
      </c>
      <c r="Y5" s="7">
        <f>Calculations!AH189</f>
        <v>89439000000000</v>
      </c>
      <c r="Z5" s="7">
        <f>Calculations!AI189</f>
        <v>89540000000000</v>
      </c>
      <c r="AA5" s="7">
        <f>Calculations!AJ189</f>
        <v>89644000000000</v>
      </c>
      <c r="AB5" s="7">
        <f>Calculations!AK189</f>
        <v>89826000000000</v>
      </c>
      <c r="AC5" s="7">
        <f>Calculations!AL189</f>
        <v>90025000000000</v>
      </c>
      <c r="AD5" s="7">
        <f>Calculations!AM189</f>
        <v>90215000000000</v>
      </c>
      <c r="AE5" s="7">
        <f>Calculations!AN189</f>
        <v>90443000000000</v>
      </c>
    </row>
    <row r="6" spans="1:33" x14ac:dyDescent="0.25">
      <c r="A6" s="1" t="s">
        <v>81</v>
      </c>
      <c r="B6" s="7">
        <f>Calculations!K190</f>
        <v>0</v>
      </c>
      <c r="C6" s="7">
        <f>Calculations!L190</f>
        <v>0</v>
      </c>
      <c r="D6" s="7">
        <f>Calculations!M190</f>
        <v>0</v>
      </c>
      <c r="E6" s="7">
        <f>Calculations!N190</f>
        <v>0</v>
      </c>
      <c r="F6" s="7">
        <f>Calculations!O190</f>
        <v>0</v>
      </c>
      <c r="G6" s="7">
        <f>Calculations!P190</f>
        <v>0</v>
      </c>
      <c r="H6" s="7">
        <f>Calculations!Q190</f>
        <v>0</v>
      </c>
      <c r="I6" s="7">
        <f>Calculations!R190</f>
        <v>0</v>
      </c>
      <c r="J6" s="7">
        <f>Calculations!S190</f>
        <v>0</v>
      </c>
      <c r="K6" s="7">
        <f>Calculations!T190</f>
        <v>0</v>
      </c>
      <c r="L6" s="7">
        <f>Calculations!U190</f>
        <v>0</v>
      </c>
      <c r="M6" s="7">
        <f>Calculations!V190</f>
        <v>0</v>
      </c>
      <c r="N6" s="7">
        <f>Calculations!W190</f>
        <v>0</v>
      </c>
      <c r="O6" s="7">
        <f>Calculations!X190</f>
        <v>0</v>
      </c>
      <c r="P6" s="7">
        <f>Calculations!Y190</f>
        <v>0</v>
      </c>
      <c r="Q6" s="7">
        <f>Calculations!Z190</f>
        <v>0</v>
      </c>
      <c r="R6" s="7">
        <f>Calculations!AA190</f>
        <v>0</v>
      </c>
      <c r="S6" s="7">
        <f>Calculations!AB190</f>
        <v>0</v>
      </c>
      <c r="T6" s="7">
        <f>Calculations!AC190</f>
        <v>0</v>
      </c>
      <c r="U6" s="7">
        <f>Calculations!AD190</f>
        <v>0</v>
      </c>
      <c r="V6" s="7">
        <f>Calculations!AE190</f>
        <v>0</v>
      </c>
      <c r="W6" s="7">
        <f>Calculations!AF190</f>
        <v>0</v>
      </c>
      <c r="X6" s="7">
        <f>Calculations!AG190</f>
        <v>0</v>
      </c>
      <c r="Y6" s="7">
        <f>Calculations!AH190</f>
        <v>0</v>
      </c>
      <c r="Z6" s="7">
        <f>Calculations!AI190</f>
        <v>0</v>
      </c>
      <c r="AA6" s="7">
        <f>Calculations!AJ190</f>
        <v>0</v>
      </c>
      <c r="AB6" s="7">
        <f>Calculations!AK190</f>
        <v>0</v>
      </c>
      <c r="AC6" s="7">
        <f>Calculations!AL190</f>
        <v>0</v>
      </c>
      <c r="AD6" s="7">
        <f>Calculations!AM190</f>
        <v>0</v>
      </c>
      <c r="AE6" s="7">
        <f>Calculations!AN190</f>
        <v>0</v>
      </c>
    </row>
    <row r="7" spans="1:33" x14ac:dyDescent="0.25">
      <c r="A7" s="1" t="s">
        <v>160</v>
      </c>
      <c r="B7" s="7">
        <f>Calculations!K191</f>
        <v>0</v>
      </c>
      <c r="C7" s="7">
        <f>Calculations!L191</f>
        <v>0</v>
      </c>
      <c r="D7" s="7">
        <f>Calculations!M191</f>
        <v>0</v>
      </c>
      <c r="E7" s="7">
        <f>Calculations!N191</f>
        <v>0</v>
      </c>
      <c r="F7" s="7">
        <f>Calculations!O191</f>
        <v>0</v>
      </c>
      <c r="G7" s="7">
        <f>Calculations!P191</f>
        <v>0</v>
      </c>
      <c r="H7" s="7">
        <f>Calculations!Q191</f>
        <v>0</v>
      </c>
      <c r="I7" s="7">
        <f>Calculations!R191</f>
        <v>0</v>
      </c>
      <c r="J7" s="7">
        <f>Calculations!S191</f>
        <v>0</v>
      </c>
      <c r="K7" s="7">
        <f>Calculations!T191</f>
        <v>0</v>
      </c>
      <c r="L7" s="7">
        <f>Calculations!U191</f>
        <v>0</v>
      </c>
      <c r="M7" s="7">
        <f>Calculations!V191</f>
        <v>0</v>
      </c>
      <c r="N7" s="7">
        <f>Calculations!W191</f>
        <v>0</v>
      </c>
      <c r="O7" s="7">
        <f>Calculations!X191</f>
        <v>0</v>
      </c>
      <c r="P7" s="7">
        <f>Calculations!Y191</f>
        <v>0</v>
      </c>
      <c r="Q7" s="7">
        <f>Calculations!Z191</f>
        <v>0</v>
      </c>
      <c r="R7" s="7">
        <f>Calculations!AA191</f>
        <v>0</v>
      </c>
      <c r="S7" s="7">
        <f>Calculations!AB191</f>
        <v>0</v>
      </c>
      <c r="T7" s="7">
        <f>Calculations!AC191</f>
        <v>0</v>
      </c>
      <c r="U7" s="7">
        <f>Calculations!AD191</f>
        <v>0</v>
      </c>
      <c r="V7" s="7">
        <f>Calculations!AE191</f>
        <v>0</v>
      </c>
      <c r="W7" s="7">
        <f>Calculations!AF191</f>
        <v>0</v>
      </c>
      <c r="X7" s="7">
        <f>Calculations!AG191</f>
        <v>0</v>
      </c>
      <c r="Y7" s="7">
        <f>Calculations!AH191</f>
        <v>0</v>
      </c>
      <c r="Z7" s="7">
        <f>Calculations!AI191</f>
        <v>0</v>
      </c>
      <c r="AA7" s="7">
        <f>Calculations!AJ191</f>
        <v>0</v>
      </c>
      <c r="AB7" s="7">
        <f>Calculations!AK191</f>
        <v>0</v>
      </c>
      <c r="AC7" s="7">
        <f>Calculations!AL191</f>
        <v>0</v>
      </c>
      <c r="AD7" s="7">
        <f>Calculations!AM191</f>
        <v>0</v>
      </c>
      <c r="AE7" s="7">
        <f>Calculations!AN191</f>
        <v>0</v>
      </c>
    </row>
    <row r="8" spans="1:33" x14ac:dyDescent="0.25">
      <c r="A8" s="1" t="s">
        <v>268</v>
      </c>
      <c r="B8" s="7">
        <f>Calculations!K192</f>
        <v>0</v>
      </c>
      <c r="C8" s="7">
        <f>Calculations!L192</f>
        <v>0</v>
      </c>
      <c r="D8" s="7">
        <f>Calculations!M192</f>
        <v>0</v>
      </c>
      <c r="E8" s="7">
        <f>Calculations!N192</f>
        <v>0</v>
      </c>
      <c r="F8" s="7">
        <f>Calculations!O192</f>
        <v>0</v>
      </c>
      <c r="G8" s="7">
        <f>Calculations!P192</f>
        <v>0</v>
      </c>
      <c r="H8" s="7">
        <f>Calculations!Q192</f>
        <v>0</v>
      </c>
      <c r="I8" s="7">
        <f>Calculations!R192</f>
        <v>0</v>
      </c>
      <c r="J8" s="7">
        <f>Calculations!S192</f>
        <v>0</v>
      </c>
      <c r="K8" s="7">
        <f>Calculations!T192</f>
        <v>0</v>
      </c>
      <c r="L8" s="7">
        <f>Calculations!U192</f>
        <v>0</v>
      </c>
      <c r="M8" s="7">
        <f>Calculations!V192</f>
        <v>0</v>
      </c>
      <c r="N8" s="7">
        <f>Calculations!W192</f>
        <v>0</v>
      </c>
      <c r="O8" s="7">
        <f>Calculations!X192</f>
        <v>0</v>
      </c>
      <c r="P8" s="7">
        <f>Calculations!Y192</f>
        <v>0</v>
      </c>
      <c r="Q8" s="7">
        <f>Calculations!Z192</f>
        <v>0</v>
      </c>
      <c r="R8" s="7">
        <f>Calculations!AA192</f>
        <v>0</v>
      </c>
      <c r="S8" s="7">
        <f>Calculations!AB192</f>
        <v>0</v>
      </c>
      <c r="T8" s="7">
        <f>Calculations!AC192</f>
        <v>0</v>
      </c>
      <c r="U8" s="7">
        <f>Calculations!AD192</f>
        <v>0</v>
      </c>
      <c r="V8" s="7">
        <f>Calculations!AE192</f>
        <v>0</v>
      </c>
      <c r="W8" s="7">
        <f>Calculations!AF192</f>
        <v>0</v>
      </c>
      <c r="X8" s="7">
        <f>Calculations!AG192</f>
        <v>0</v>
      </c>
      <c r="Y8" s="7">
        <f>Calculations!AH192</f>
        <v>0</v>
      </c>
      <c r="Z8" s="7">
        <f>Calculations!AI192</f>
        <v>0</v>
      </c>
      <c r="AA8" s="7">
        <f>Calculations!AJ192</f>
        <v>0</v>
      </c>
      <c r="AB8" s="7">
        <f>Calculations!AK192</f>
        <v>0</v>
      </c>
      <c r="AC8" s="7">
        <f>Calculations!AL192</f>
        <v>0</v>
      </c>
      <c r="AD8" s="7">
        <f>Calculations!AM192</f>
        <v>0</v>
      </c>
      <c r="AE8" s="7">
        <f>Calculations!AN192</f>
        <v>0</v>
      </c>
    </row>
    <row r="9" spans="1:33" x14ac:dyDescent="0.25">
      <c r="A9" s="1" t="s">
        <v>269</v>
      </c>
      <c r="B9" s="7">
        <f>Calculations!K193</f>
        <v>0</v>
      </c>
      <c r="C9" s="7">
        <f>Calculations!L193</f>
        <v>0</v>
      </c>
      <c r="D9" s="7">
        <f>Calculations!M193</f>
        <v>0</v>
      </c>
      <c r="E9" s="7">
        <f>Calculations!N193</f>
        <v>0</v>
      </c>
      <c r="F9" s="7">
        <f>Calculations!O193</f>
        <v>0</v>
      </c>
      <c r="G9" s="7">
        <f>Calculations!P193</f>
        <v>0</v>
      </c>
      <c r="H9" s="7">
        <f>Calculations!Q193</f>
        <v>0</v>
      </c>
      <c r="I9" s="7">
        <f>Calculations!R193</f>
        <v>0</v>
      </c>
      <c r="J9" s="7">
        <f>Calculations!S193</f>
        <v>0</v>
      </c>
      <c r="K9" s="7">
        <f>Calculations!T193</f>
        <v>0</v>
      </c>
      <c r="L9" s="7">
        <f>Calculations!U193</f>
        <v>0</v>
      </c>
      <c r="M9" s="7">
        <f>Calculations!V193</f>
        <v>0</v>
      </c>
      <c r="N9" s="7">
        <f>Calculations!W193</f>
        <v>0</v>
      </c>
      <c r="O9" s="7">
        <f>Calculations!X193</f>
        <v>0</v>
      </c>
      <c r="P9" s="7">
        <f>Calculations!Y193</f>
        <v>0</v>
      </c>
      <c r="Q9" s="7">
        <f>Calculations!Z193</f>
        <v>0</v>
      </c>
      <c r="R9" s="7">
        <f>Calculations!AA193</f>
        <v>0</v>
      </c>
      <c r="S9" s="7">
        <f>Calculations!AB193</f>
        <v>0</v>
      </c>
      <c r="T9" s="7">
        <f>Calculations!AC193</f>
        <v>0</v>
      </c>
      <c r="U9" s="7">
        <f>Calculations!AD193</f>
        <v>0</v>
      </c>
      <c r="V9" s="7">
        <f>Calculations!AE193</f>
        <v>0</v>
      </c>
      <c r="W9" s="7">
        <f>Calculations!AF193</f>
        <v>0</v>
      </c>
      <c r="X9" s="7">
        <f>Calculations!AG193</f>
        <v>0</v>
      </c>
      <c r="Y9" s="7">
        <f>Calculations!AH193</f>
        <v>0</v>
      </c>
      <c r="Z9" s="7">
        <f>Calculations!AI193</f>
        <v>0</v>
      </c>
      <c r="AA9" s="7">
        <f>Calculations!AJ193</f>
        <v>0</v>
      </c>
      <c r="AB9" s="7">
        <f>Calculations!AK193</f>
        <v>0</v>
      </c>
      <c r="AC9" s="7">
        <f>Calculations!AL193</f>
        <v>0</v>
      </c>
      <c r="AD9" s="7">
        <f>Calculations!AM193</f>
        <v>0</v>
      </c>
      <c r="AE9" s="7">
        <f>Calculations!AN193</f>
        <v>0</v>
      </c>
    </row>
    <row r="10" spans="1:33" x14ac:dyDescent="0.25">
      <c r="A10" s="1" t="s">
        <v>270</v>
      </c>
      <c r="B10" s="7">
        <f>Calculations!K194</f>
        <v>156488618924520.5</v>
      </c>
      <c r="C10" s="7">
        <f>Calculations!L194</f>
        <v>153593610385966.81</v>
      </c>
      <c r="D10" s="7">
        <f>Calculations!M194</f>
        <v>159058694526082.31</v>
      </c>
      <c r="E10" s="7">
        <f>Calculations!N194</f>
        <v>169192734552996.63</v>
      </c>
      <c r="F10" s="7">
        <f>Calculations!O194</f>
        <v>171632322472363.88</v>
      </c>
      <c r="G10" s="7">
        <f>Calculations!P194</f>
        <v>174071910391731.13</v>
      </c>
      <c r="H10" s="7">
        <f>Calculations!Q194</f>
        <v>176511498311098.38</v>
      </c>
      <c r="I10" s="7">
        <f>Calculations!R194</f>
        <v>178951086230465.63</v>
      </c>
      <c r="J10" s="7">
        <f>Calculations!S194</f>
        <v>181390674149832.88</v>
      </c>
      <c r="K10" s="7">
        <f>Calculations!T194</f>
        <v>178444910198825.63</v>
      </c>
      <c r="L10" s="7">
        <f>Calculations!U194</f>
        <v>181013774061516.25</v>
      </c>
      <c r="M10" s="7">
        <f>Calculations!V194</f>
        <v>183643236149790.38</v>
      </c>
      <c r="N10" s="7">
        <f>Calculations!W194</f>
        <v>186238591398356.25</v>
      </c>
      <c r="O10" s="7">
        <f>Calculations!X194</f>
        <v>188867409631403.94</v>
      </c>
      <c r="P10" s="7">
        <f>Calculations!Y194</f>
        <v>191598657895284.25</v>
      </c>
      <c r="Q10" s="7">
        <f>Calculations!Z194</f>
        <v>194305008853389.75</v>
      </c>
      <c r="R10" s="7">
        <f>Calculations!AA194</f>
        <v>196909857848494</v>
      </c>
      <c r="S10" s="7">
        <f>Calculations!AB194</f>
        <v>199576093990982.31</v>
      </c>
      <c r="T10" s="7">
        <f>Calculations!AC194</f>
        <v>202342361970565.94</v>
      </c>
      <c r="U10" s="7">
        <f>Calculations!AD194</f>
        <v>205510362083166.13</v>
      </c>
      <c r="V10" s="7">
        <f>Calculations!AE194</f>
        <v>208484189637653.88</v>
      </c>
      <c r="W10" s="7">
        <f>Calculations!AF194</f>
        <v>211320083706325.69</v>
      </c>
      <c r="X10" s="7">
        <f>Calculations!AG194</f>
        <v>214232088677301.38</v>
      </c>
      <c r="Y10" s="7">
        <f>Calculations!AH194</f>
        <v>217164729572690.38</v>
      </c>
      <c r="Z10" s="7">
        <f>Calculations!AI194</f>
        <v>220097974246978.81</v>
      </c>
      <c r="AA10" s="7">
        <f>Calculations!AJ194</f>
        <v>223117271992684.06</v>
      </c>
      <c r="AB10" s="7">
        <f>Calculations!AK194</f>
        <v>226247532439762.69</v>
      </c>
      <c r="AC10" s="7">
        <f>Calculations!AL194</f>
        <v>229405710422423.19</v>
      </c>
      <c r="AD10" s="7">
        <f>Calculations!AM194</f>
        <v>232625327244931.19</v>
      </c>
      <c r="AE10" s="7">
        <f>Calculations!AN194</f>
        <v>235920000258882.25</v>
      </c>
    </row>
    <row r="11" spans="1:33" x14ac:dyDescent="0.25">
      <c r="A11" s="1" t="s">
        <v>271</v>
      </c>
      <c r="B11" s="7">
        <f>Calculations!K195</f>
        <v>0</v>
      </c>
      <c r="C11" s="7">
        <f>Calculations!L195</f>
        <v>0</v>
      </c>
      <c r="D11" s="7">
        <f>Calculations!M195</f>
        <v>0</v>
      </c>
      <c r="E11" s="7">
        <f>Calculations!N195</f>
        <v>0</v>
      </c>
      <c r="F11" s="7">
        <f>Calculations!O195</f>
        <v>0</v>
      </c>
      <c r="G11" s="7">
        <f>Calculations!P195</f>
        <v>0</v>
      </c>
      <c r="H11" s="7">
        <f>Calculations!Q195</f>
        <v>0</v>
      </c>
      <c r="I11" s="7">
        <f>Calculations!R195</f>
        <v>0</v>
      </c>
      <c r="J11" s="7">
        <f>Calculations!S195</f>
        <v>0</v>
      </c>
      <c r="K11" s="7">
        <f>Calculations!T195</f>
        <v>0</v>
      </c>
      <c r="L11" s="7">
        <f>Calculations!U195</f>
        <v>0</v>
      </c>
      <c r="M11" s="7">
        <f>Calculations!V195</f>
        <v>0</v>
      </c>
      <c r="N11" s="7">
        <f>Calculations!W195</f>
        <v>0</v>
      </c>
      <c r="O11" s="7">
        <f>Calculations!X195</f>
        <v>0</v>
      </c>
      <c r="P11" s="7">
        <f>Calculations!Y195</f>
        <v>0</v>
      </c>
      <c r="Q11" s="7">
        <f>Calculations!Z195</f>
        <v>0</v>
      </c>
      <c r="R11" s="7">
        <f>Calculations!AA195</f>
        <v>0</v>
      </c>
      <c r="S11" s="7">
        <f>Calculations!AB195</f>
        <v>0</v>
      </c>
      <c r="T11" s="7">
        <f>Calculations!AC195</f>
        <v>0</v>
      </c>
      <c r="U11" s="7">
        <f>Calculations!AD195</f>
        <v>0</v>
      </c>
      <c r="V11" s="7">
        <f>Calculations!AE195</f>
        <v>0</v>
      </c>
      <c r="W11" s="7">
        <f>Calculations!AF195</f>
        <v>0</v>
      </c>
      <c r="X11" s="7">
        <f>Calculations!AG195</f>
        <v>0</v>
      </c>
      <c r="Y11" s="7">
        <f>Calculations!AH195</f>
        <v>0</v>
      </c>
      <c r="Z11" s="7">
        <f>Calculations!AI195</f>
        <v>0</v>
      </c>
      <c r="AA11" s="7">
        <f>Calculations!AJ195</f>
        <v>0</v>
      </c>
      <c r="AB11" s="7">
        <f>Calculations!AK195</f>
        <v>0</v>
      </c>
      <c r="AC11" s="7">
        <f>Calculations!AL195</f>
        <v>0</v>
      </c>
      <c r="AD11" s="7">
        <f>Calculations!AM195</f>
        <v>0</v>
      </c>
      <c r="AE11" s="7">
        <f>Calculations!AN195</f>
        <v>0</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5169B-F9CD-4E65-A74E-F6E3167B281E}">
  <sheetPr>
    <tabColor theme="3"/>
  </sheetPr>
  <dimension ref="A1:AG11"/>
  <sheetViews>
    <sheetView workbookViewId="0">
      <selection activeCell="Q36" sqref="Q36"/>
    </sheetView>
  </sheetViews>
  <sheetFormatPr defaultRowHeight="15" x14ac:dyDescent="0.25"/>
  <cols>
    <col min="1" max="1" width="29.85546875" customWidth="1"/>
    <col min="2" max="31" width="9.8554687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s="1" t="s">
        <v>77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s="1" t="s">
        <v>78</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3" x14ac:dyDescent="0.25">
      <c r="A5" s="1" t="s">
        <v>79</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s="1" t="s">
        <v>81</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s="1" t="s">
        <v>160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s="1" t="s">
        <v>268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s="1" t="s">
        <v>269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s="1" t="s">
        <v>270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3" x14ac:dyDescent="0.25">
      <c r="A11" s="1" t="s">
        <v>271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77D87-7E1F-4726-94B1-547B2D7C12C4}">
  <dimension ref="A1:AH2837"/>
  <sheetViews>
    <sheetView zoomScale="92" workbookViewId="0">
      <pane xSplit="2" ySplit="1" topLeftCell="C2" activePane="bottomRight" state="frozen"/>
      <selection pane="topRight" activeCell="C1" sqref="C1"/>
      <selection pane="bottomLeft" activeCell="A2" sqref="A2"/>
      <selection pane="bottomRight" activeCell="B9" sqref="B9"/>
    </sheetView>
  </sheetViews>
  <sheetFormatPr defaultColWidth="8.7109375" defaultRowHeight="15" customHeight="1" x14ac:dyDescent="0.2"/>
  <cols>
    <col min="1" max="1" width="18.85546875" style="57" customWidth="1"/>
    <col min="2" max="2" width="46.7109375" style="57" customWidth="1"/>
    <col min="3" max="16384" width="8.7109375" style="57"/>
  </cols>
  <sheetData>
    <row r="1" spans="1:33" ht="15" customHeight="1" thickBot="1" x14ac:dyDescent="0.3">
      <c r="B1" s="117" t="s">
        <v>712</v>
      </c>
      <c r="C1" s="118">
        <v>2022</v>
      </c>
      <c r="D1" s="118">
        <v>2023</v>
      </c>
      <c r="E1" s="118">
        <v>2024</v>
      </c>
      <c r="F1" s="118">
        <v>2025</v>
      </c>
      <c r="G1" s="118">
        <v>2026</v>
      </c>
      <c r="H1" s="118">
        <v>2027</v>
      </c>
      <c r="I1" s="118">
        <v>2028</v>
      </c>
      <c r="J1" s="118">
        <v>2029</v>
      </c>
      <c r="K1" s="118">
        <v>2030</v>
      </c>
      <c r="L1" s="118">
        <v>2031</v>
      </c>
      <c r="M1" s="118">
        <v>2032</v>
      </c>
      <c r="N1" s="118">
        <v>2033</v>
      </c>
      <c r="O1" s="118">
        <v>2034</v>
      </c>
      <c r="P1" s="118">
        <v>2035</v>
      </c>
      <c r="Q1" s="118">
        <v>2036</v>
      </c>
      <c r="R1" s="118">
        <v>2037</v>
      </c>
      <c r="S1" s="118">
        <v>2038</v>
      </c>
      <c r="T1" s="118">
        <v>2039</v>
      </c>
      <c r="U1" s="118">
        <v>2040</v>
      </c>
      <c r="V1" s="118">
        <v>2041</v>
      </c>
      <c r="W1" s="118">
        <v>2042</v>
      </c>
      <c r="X1" s="118">
        <v>2043</v>
      </c>
      <c r="Y1" s="118">
        <v>2044</v>
      </c>
      <c r="Z1" s="118">
        <v>2045</v>
      </c>
      <c r="AA1" s="118">
        <v>2046</v>
      </c>
      <c r="AB1" s="118">
        <v>2047</v>
      </c>
      <c r="AC1" s="118">
        <v>2048</v>
      </c>
      <c r="AD1" s="118">
        <v>2049</v>
      </c>
      <c r="AE1" s="118">
        <v>2050</v>
      </c>
      <c r="AF1"/>
    </row>
    <row r="2" spans="1:33" ht="15" customHeight="1" thickTop="1" x14ac:dyDescent="0.25">
      <c r="B2"/>
      <c r="C2"/>
      <c r="D2"/>
      <c r="E2"/>
      <c r="F2"/>
      <c r="G2"/>
      <c r="H2"/>
      <c r="I2"/>
      <c r="J2"/>
      <c r="K2"/>
      <c r="L2"/>
      <c r="M2"/>
      <c r="N2"/>
      <c r="O2"/>
      <c r="P2"/>
      <c r="Q2"/>
      <c r="R2"/>
      <c r="S2"/>
      <c r="T2"/>
      <c r="U2"/>
      <c r="V2"/>
      <c r="W2"/>
      <c r="X2"/>
      <c r="Y2"/>
      <c r="Z2"/>
      <c r="AA2"/>
      <c r="AB2"/>
      <c r="AC2"/>
      <c r="AD2"/>
      <c r="AE2"/>
      <c r="AF2"/>
    </row>
    <row r="3" spans="1:33" ht="15" customHeight="1" x14ac:dyDescent="0.25">
      <c r="B3"/>
      <c r="C3" s="132" t="s">
        <v>164</v>
      </c>
      <c r="D3" s="132" t="s">
        <v>656</v>
      </c>
      <c r="E3" s="68"/>
      <c r="F3" s="68"/>
      <c r="G3" s="68"/>
      <c r="H3"/>
      <c r="I3"/>
      <c r="J3"/>
      <c r="K3"/>
      <c r="L3"/>
      <c r="M3"/>
      <c r="N3"/>
      <c r="O3"/>
      <c r="P3"/>
      <c r="Q3"/>
      <c r="R3"/>
      <c r="S3"/>
      <c r="T3"/>
      <c r="U3"/>
      <c r="V3"/>
      <c r="W3"/>
      <c r="X3"/>
      <c r="Y3"/>
      <c r="Z3"/>
      <c r="AA3"/>
      <c r="AB3"/>
      <c r="AC3"/>
      <c r="AD3"/>
      <c r="AE3"/>
      <c r="AF3"/>
    </row>
    <row r="4" spans="1:33" ht="15" customHeight="1" x14ac:dyDescent="0.25">
      <c r="B4"/>
      <c r="C4" s="132" t="s">
        <v>163</v>
      </c>
      <c r="D4" s="132" t="s">
        <v>713</v>
      </c>
      <c r="E4" s="68"/>
      <c r="F4" s="68"/>
      <c r="G4" s="132" t="s">
        <v>714</v>
      </c>
      <c r="H4"/>
      <c r="I4"/>
      <c r="J4"/>
      <c r="K4"/>
      <c r="L4"/>
      <c r="M4"/>
      <c r="N4"/>
      <c r="O4"/>
      <c r="P4"/>
      <c r="Q4"/>
      <c r="R4"/>
      <c r="S4"/>
      <c r="T4"/>
      <c r="U4"/>
      <c r="V4"/>
      <c r="W4"/>
      <c r="X4"/>
      <c r="Y4"/>
      <c r="Z4"/>
      <c r="AA4"/>
      <c r="AB4"/>
      <c r="AC4"/>
      <c r="AD4"/>
      <c r="AE4"/>
      <c r="AF4"/>
    </row>
    <row r="5" spans="1:33" ht="15" customHeight="1" x14ac:dyDescent="0.25">
      <c r="B5"/>
      <c r="C5" s="132" t="s">
        <v>162</v>
      </c>
      <c r="D5" s="132" t="s">
        <v>657</v>
      </c>
      <c r="E5" s="68"/>
      <c r="F5" s="68"/>
      <c r="G5" s="68"/>
      <c r="H5"/>
      <c r="I5"/>
      <c r="J5"/>
      <c r="K5"/>
      <c r="L5"/>
      <c r="M5"/>
      <c r="N5"/>
      <c r="O5"/>
      <c r="P5"/>
      <c r="Q5"/>
      <c r="R5"/>
      <c r="S5"/>
      <c r="T5"/>
      <c r="U5"/>
      <c r="V5"/>
      <c r="W5"/>
      <c r="X5"/>
      <c r="Y5"/>
      <c r="Z5"/>
      <c r="AA5"/>
      <c r="AB5"/>
      <c r="AC5"/>
      <c r="AD5"/>
      <c r="AE5"/>
      <c r="AF5"/>
    </row>
    <row r="6" spans="1:33" ht="15" customHeight="1" x14ac:dyDescent="0.25">
      <c r="B6"/>
      <c r="C6" s="132" t="s">
        <v>161</v>
      </c>
      <c r="D6" s="68"/>
      <c r="E6" s="132" t="s">
        <v>658</v>
      </c>
      <c r="F6" s="68"/>
      <c r="G6" s="68"/>
      <c r="H6"/>
      <c r="I6"/>
      <c r="J6"/>
      <c r="K6"/>
      <c r="L6"/>
      <c r="M6"/>
      <c r="N6"/>
      <c r="O6"/>
      <c r="P6"/>
      <c r="Q6"/>
      <c r="R6"/>
      <c r="S6"/>
      <c r="T6"/>
      <c r="U6"/>
      <c r="V6"/>
      <c r="W6"/>
      <c r="X6"/>
      <c r="Y6"/>
      <c r="Z6"/>
      <c r="AA6"/>
      <c r="AB6"/>
      <c r="AC6"/>
      <c r="AD6"/>
      <c r="AE6"/>
      <c r="AF6"/>
    </row>
    <row r="7" spans="1:33" x14ac:dyDescent="0.25">
      <c r="B7"/>
      <c r="C7"/>
      <c r="D7"/>
      <c r="E7"/>
      <c r="F7"/>
      <c r="G7"/>
      <c r="H7"/>
      <c r="I7"/>
      <c r="J7"/>
      <c r="K7"/>
      <c r="L7"/>
      <c r="M7"/>
      <c r="N7"/>
      <c r="O7"/>
      <c r="P7"/>
      <c r="Q7"/>
      <c r="R7"/>
      <c r="S7"/>
      <c r="T7"/>
      <c r="U7"/>
      <c r="V7"/>
      <c r="W7"/>
      <c r="X7"/>
      <c r="Y7"/>
      <c r="Z7"/>
      <c r="AA7"/>
      <c r="AB7"/>
      <c r="AC7"/>
      <c r="AD7"/>
      <c r="AE7"/>
      <c r="AF7"/>
    </row>
    <row r="8" spans="1:33" x14ac:dyDescent="0.25">
      <c r="B8"/>
      <c r="C8"/>
      <c r="D8"/>
      <c r="E8"/>
      <c r="F8"/>
      <c r="G8"/>
      <c r="H8"/>
      <c r="I8"/>
      <c r="J8"/>
      <c r="K8"/>
      <c r="L8"/>
      <c r="M8"/>
      <c r="N8"/>
      <c r="O8"/>
      <c r="P8"/>
      <c r="Q8"/>
      <c r="R8"/>
      <c r="S8"/>
      <c r="T8"/>
      <c r="U8"/>
      <c r="V8"/>
      <c r="W8"/>
      <c r="X8"/>
      <c r="Y8"/>
      <c r="Z8"/>
      <c r="AA8"/>
      <c r="AB8"/>
      <c r="AC8"/>
      <c r="AD8"/>
      <c r="AE8"/>
      <c r="AF8"/>
    </row>
    <row r="9" spans="1:33" ht="12" x14ac:dyDescent="0.2">
      <c r="B9" s="115"/>
      <c r="C9" s="115"/>
      <c r="D9" s="115"/>
      <c r="E9" s="115"/>
      <c r="F9" s="115"/>
      <c r="G9" s="115"/>
      <c r="H9" s="115"/>
      <c r="I9" s="115"/>
      <c r="J9" s="115"/>
      <c r="K9" s="115"/>
      <c r="L9" s="115"/>
      <c r="M9" s="115"/>
      <c r="N9" s="115"/>
      <c r="O9" s="115"/>
      <c r="P9" s="115"/>
      <c r="Q9" s="115"/>
      <c r="R9" s="115"/>
      <c r="S9" s="115"/>
      <c r="T9" s="115"/>
      <c r="U9" s="115"/>
      <c r="V9" s="115"/>
      <c r="W9" s="115"/>
      <c r="X9" s="115"/>
      <c r="Y9" s="115"/>
      <c r="Z9" s="115"/>
      <c r="AA9" s="115"/>
      <c r="AB9" s="115"/>
      <c r="AC9" s="115"/>
      <c r="AD9" s="115"/>
      <c r="AE9" s="115"/>
      <c r="AF9" s="115"/>
      <c r="AG9" s="58"/>
    </row>
    <row r="10" spans="1:33" ht="15" customHeight="1" x14ac:dyDescent="0.25">
      <c r="A10" s="61" t="s">
        <v>293</v>
      </c>
      <c r="B10" s="119" t="s">
        <v>44</v>
      </c>
      <c r="C10" s="115"/>
      <c r="D10" s="115"/>
      <c r="E10" s="115"/>
      <c r="F10" s="115"/>
      <c r="G10" s="115"/>
      <c r="H10" s="115"/>
      <c r="I10" s="115"/>
      <c r="J10" s="115"/>
      <c r="K10" s="115"/>
      <c r="L10" s="115"/>
      <c r="M10" s="115"/>
      <c r="N10" s="115"/>
      <c r="O10" s="115"/>
      <c r="P10" s="115"/>
      <c r="Q10" s="115"/>
      <c r="R10" s="115"/>
      <c r="S10" s="115"/>
      <c r="T10" s="115"/>
      <c r="U10" s="115"/>
      <c r="V10" s="115"/>
      <c r="W10" s="115"/>
      <c r="X10" s="115"/>
      <c r="Y10" s="115"/>
      <c r="Z10" s="115"/>
      <c r="AA10" s="115"/>
      <c r="AB10" s="115"/>
      <c r="AC10" s="115"/>
      <c r="AD10" s="115"/>
      <c r="AE10" s="115"/>
      <c r="AF10" s="79" t="s">
        <v>643</v>
      </c>
      <c r="AG10" s="58"/>
    </row>
    <row r="11" spans="1:33" ht="15" customHeight="1" x14ac:dyDescent="0.2">
      <c r="B11" s="120" t="s">
        <v>2</v>
      </c>
      <c r="C11" s="115"/>
      <c r="D11" s="115"/>
      <c r="E11" s="115"/>
      <c r="F11" s="115"/>
      <c r="G11" s="115"/>
      <c r="H11" s="115"/>
      <c r="I11" s="115"/>
      <c r="J11" s="115"/>
      <c r="K11" s="115"/>
      <c r="L11" s="115"/>
      <c r="M11" s="115"/>
      <c r="N11" s="115"/>
      <c r="O11" s="115"/>
      <c r="P11" s="115"/>
      <c r="Q11" s="115"/>
      <c r="R11" s="115"/>
      <c r="S11" s="115"/>
      <c r="T11" s="115"/>
      <c r="U11" s="115"/>
      <c r="V11" s="115"/>
      <c r="W11" s="115"/>
      <c r="X11" s="115"/>
      <c r="Y11" s="115"/>
      <c r="Z11" s="115"/>
      <c r="AA11" s="115"/>
      <c r="AB11" s="115"/>
      <c r="AC11" s="115"/>
      <c r="AD11" s="115"/>
      <c r="AE11" s="115"/>
      <c r="AF11" s="79" t="s">
        <v>642</v>
      </c>
      <c r="AG11" s="58"/>
    </row>
    <row r="12" spans="1:33" ht="15" customHeight="1" x14ac:dyDescent="0.2">
      <c r="B12" s="120"/>
      <c r="C12" s="113"/>
      <c r="D12" s="113"/>
      <c r="E12" s="113"/>
      <c r="F12" s="113"/>
      <c r="G12" s="113"/>
      <c r="H12" s="113"/>
      <c r="I12" s="113"/>
      <c r="J12" s="113"/>
      <c r="K12" s="113"/>
      <c r="L12" s="113"/>
      <c r="M12" s="113"/>
      <c r="N12" s="113"/>
      <c r="O12" s="113"/>
      <c r="P12" s="113"/>
      <c r="Q12" s="113"/>
      <c r="R12" s="113"/>
      <c r="S12" s="113"/>
      <c r="T12" s="113"/>
      <c r="U12" s="113"/>
      <c r="V12" s="113"/>
      <c r="W12" s="113"/>
      <c r="X12" s="113"/>
      <c r="Y12" s="113"/>
      <c r="Z12" s="113"/>
      <c r="AA12" s="113"/>
      <c r="AB12" s="113"/>
      <c r="AC12" s="113"/>
      <c r="AD12" s="113"/>
      <c r="AE12" s="113"/>
      <c r="AF12" s="79" t="s">
        <v>641</v>
      </c>
      <c r="AG12" s="58"/>
    </row>
    <row r="13" spans="1:33" ht="15" customHeight="1" thickBot="1" x14ac:dyDescent="0.25">
      <c r="B13" s="121" t="s">
        <v>4</v>
      </c>
      <c r="C13" s="121">
        <v>2022</v>
      </c>
      <c r="D13" s="121">
        <v>2023</v>
      </c>
      <c r="E13" s="121">
        <v>2024</v>
      </c>
      <c r="F13" s="121">
        <v>2025</v>
      </c>
      <c r="G13" s="121">
        <v>2026</v>
      </c>
      <c r="H13" s="121">
        <v>2027</v>
      </c>
      <c r="I13" s="121">
        <v>2028</v>
      </c>
      <c r="J13" s="121">
        <v>2029</v>
      </c>
      <c r="K13" s="121">
        <v>2030</v>
      </c>
      <c r="L13" s="121">
        <v>2031</v>
      </c>
      <c r="M13" s="121">
        <v>2032</v>
      </c>
      <c r="N13" s="121">
        <v>2033</v>
      </c>
      <c r="O13" s="121">
        <v>2034</v>
      </c>
      <c r="P13" s="121">
        <v>2035</v>
      </c>
      <c r="Q13" s="121">
        <v>2036</v>
      </c>
      <c r="R13" s="121">
        <v>2037</v>
      </c>
      <c r="S13" s="121">
        <v>2038</v>
      </c>
      <c r="T13" s="121">
        <v>2039</v>
      </c>
      <c r="U13" s="121">
        <v>2040</v>
      </c>
      <c r="V13" s="121">
        <v>2041</v>
      </c>
      <c r="W13" s="121">
        <v>2042</v>
      </c>
      <c r="X13" s="121">
        <v>2043</v>
      </c>
      <c r="Y13" s="121">
        <v>2044</v>
      </c>
      <c r="Z13" s="121">
        <v>2045</v>
      </c>
      <c r="AA13" s="121">
        <v>2046</v>
      </c>
      <c r="AB13" s="121">
        <v>2047</v>
      </c>
      <c r="AC13" s="121">
        <v>2048</v>
      </c>
      <c r="AD13" s="121">
        <v>2049</v>
      </c>
      <c r="AE13" s="121">
        <v>2050</v>
      </c>
      <c r="AF13" s="122" t="s">
        <v>659</v>
      </c>
      <c r="AG13" s="58"/>
    </row>
    <row r="14" spans="1:33" ht="15" customHeight="1" thickTop="1" x14ac:dyDescent="0.2">
      <c r="B14" s="115"/>
      <c r="C14" s="115"/>
      <c r="D14" s="115"/>
      <c r="E14" s="115"/>
      <c r="F14" s="115"/>
      <c r="G14" s="115"/>
      <c r="H14" s="115"/>
      <c r="I14" s="115"/>
      <c r="J14" s="115"/>
      <c r="K14" s="115"/>
      <c r="L14" s="115"/>
      <c r="M14" s="115"/>
      <c r="N14" s="115"/>
      <c r="O14" s="115"/>
      <c r="P14" s="115"/>
      <c r="Q14" s="115"/>
      <c r="R14" s="115"/>
      <c r="S14" s="115"/>
      <c r="T14" s="115"/>
      <c r="U14" s="115"/>
      <c r="V14" s="115"/>
      <c r="W14" s="115"/>
      <c r="X14" s="115"/>
      <c r="Y14" s="115"/>
      <c r="Z14" s="115"/>
      <c r="AA14" s="115"/>
      <c r="AB14" s="115"/>
      <c r="AC14" s="115"/>
      <c r="AD14" s="115"/>
      <c r="AE14" s="115"/>
      <c r="AF14" s="115"/>
      <c r="AG14" s="58"/>
    </row>
    <row r="15" spans="1:33" ht="15" customHeight="1" x14ac:dyDescent="0.2">
      <c r="B15" s="123" t="s">
        <v>5</v>
      </c>
      <c r="C15" s="115"/>
      <c r="D15" s="115"/>
      <c r="E15" s="115"/>
      <c r="F15" s="115"/>
      <c r="G15" s="115"/>
      <c r="H15" s="115"/>
      <c r="I15" s="115"/>
      <c r="J15" s="115"/>
      <c r="K15" s="115"/>
      <c r="L15" s="115"/>
      <c r="M15" s="115"/>
      <c r="N15" s="115"/>
      <c r="O15" s="115"/>
      <c r="P15" s="115"/>
      <c r="Q15" s="115"/>
      <c r="R15" s="115"/>
      <c r="S15" s="115"/>
      <c r="T15" s="115"/>
      <c r="U15" s="115"/>
      <c r="V15" s="115"/>
      <c r="W15" s="115"/>
      <c r="X15" s="115"/>
      <c r="Y15" s="115"/>
      <c r="Z15" s="115"/>
      <c r="AA15" s="115"/>
      <c r="AB15" s="115"/>
      <c r="AC15" s="115"/>
      <c r="AD15" s="115"/>
      <c r="AE15" s="115"/>
      <c r="AF15" s="115"/>
      <c r="AG15" s="58"/>
    </row>
    <row r="16" spans="1:33" ht="15" customHeight="1" x14ac:dyDescent="0.2">
      <c r="B16" s="123" t="s">
        <v>45</v>
      </c>
      <c r="C16" s="115"/>
      <c r="D16" s="115"/>
      <c r="E16" s="115"/>
      <c r="F16" s="115"/>
      <c r="G16" s="115"/>
      <c r="H16" s="115"/>
      <c r="I16" s="115"/>
      <c r="J16" s="115"/>
      <c r="K16" s="115"/>
      <c r="L16" s="115"/>
      <c r="M16" s="115"/>
      <c r="N16" s="115"/>
      <c r="O16" s="115"/>
      <c r="P16" s="115"/>
      <c r="Q16" s="115"/>
      <c r="R16" s="115"/>
      <c r="S16" s="115"/>
      <c r="T16" s="115"/>
      <c r="U16" s="115"/>
      <c r="V16" s="115"/>
      <c r="W16" s="115"/>
      <c r="X16" s="115"/>
      <c r="Y16" s="115"/>
      <c r="Z16" s="115"/>
      <c r="AA16" s="115"/>
      <c r="AB16" s="115"/>
      <c r="AC16" s="115"/>
      <c r="AD16" s="115"/>
      <c r="AE16" s="115"/>
      <c r="AF16" s="115"/>
      <c r="AG16" s="58"/>
    </row>
    <row r="17" spans="1:33" ht="15" customHeight="1" x14ac:dyDescent="0.2">
      <c r="A17" s="61" t="s">
        <v>294</v>
      </c>
      <c r="B17" s="124" t="s">
        <v>46</v>
      </c>
      <c r="C17" s="125">
        <v>86.924255000000002</v>
      </c>
      <c r="D17" s="125">
        <v>87.723343</v>
      </c>
      <c r="E17" s="125">
        <v>88.534560999999997</v>
      </c>
      <c r="F17" s="125">
        <v>89.380927999999997</v>
      </c>
      <c r="G17" s="125">
        <v>90.248870999999994</v>
      </c>
      <c r="H17" s="125">
        <v>91.121109000000004</v>
      </c>
      <c r="I17" s="125">
        <v>91.986649</v>
      </c>
      <c r="J17" s="125">
        <v>92.846687000000003</v>
      </c>
      <c r="K17" s="125">
        <v>93.702895999999996</v>
      </c>
      <c r="L17" s="125">
        <v>94.559287999999995</v>
      </c>
      <c r="M17" s="125">
        <v>95.412002999999999</v>
      </c>
      <c r="N17" s="125">
        <v>96.243385000000004</v>
      </c>
      <c r="O17" s="125">
        <v>97.050133000000002</v>
      </c>
      <c r="P17" s="125">
        <v>97.848083000000003</v>
      </c>
      <c r="Q17" s="125">
        <v>98.644531000000001</v>
      </c>
      <c r="R17" s="125">
        <v>99.435158000000001</v>
      </c>
      <c r="S17" s="125">
        <v>100.22099300000001</v>
      </c>
      <c r="T17" s="125">
        <v>101.000381</v>
      </c>
      <c r="U17" s="125">
        <v>101.783867</v>
      </c>
      <c r="V17" s="125">
        <v>102.566292</v>
      </c>
      <c r="W17" s="125">
        <v>103.334587</v>
      </c>
      <c r="X17" s="125">
        <v>104.09517700000001</v>
      </c>
      <c r="Y17" s="125">
        <v>104.851028</v>
      </c>
      <c r="Z17" s="125">
        <v>105.60481299999999</v>
      </c>
      <c r="AA17" s="125">
        <v>106.35420999999999</v>
      </c>
      <c r="AB17" s="125">
        <v>107.096352</v>
      </c>
      <c r="AC17" s="125">
        <v>107.828552</v>
      </c>
      <c r="AD17" s="125">
        <v>108.549965</v>
      </c>
      <c r="AE17" s="125">
        <v>109.26262699999999</v>
      </c>
      <c r="AF17" s="126">
        <v>8.2019999999999992E-3</v>
      </c>
      <c r="AG17" s="58"/>
    </row>
    <row r="18" spans="1:33" ht="15" customHeight="1" x14ac:dyDescent="0.2">
      <c r="A18" s="61" t="s">
        <v>295</v>
      </c>
      <c r="B18" s="124" t="s">
        <v>47</v>
      </c>
      <c r="C18" s="125">
        <v>32.842151999999999</v>
      </c>
      <c r="D18" s="125">
        <v>33.178947000000001</v>
      </c>
      <c r="E18" s="125">
        <v>33.472465999999997</v>
      </c>
      <c r="F18" s="125">
        <v>33.775207999999999</v>
      </c>
      <c r="G18" s="125">
        <v>34.085701</v>
      </c>
      <c r="H18" s="125">
        <v>34.395831999999999</v>
      </c>
      <c r="I18" s="125">
        <v>34.704559000000003</v>
      </c>
      <c r="J18" s="125">
        <v>35.010212000000003</v>
      </c>
      <c r="K18" s="125">
        <v>35.313659999999999</v>
      </c>
      <c r="L18" s="125">
        <v>35.617919999999998</v>
      </c>
      <c r="M18" s="125">
        <v>35.920592999999997</v>
      </c>
      <c r="N18" s="125">
        <v>36.214587999999999</v>
      </c>
      <c r="O18" s="125">
        <v>36.496704000000001</v>
      </c>
      <c r="P18" s="125">
        <v>36.774405999999999</v>
      </c>
      <c r="Q18" s="125">
        <v>37.055633999999998</v>
      </c>
      <c r="R18" s="125">
        <v>37.339581000000003</v>
      </c>
      <c r="S18" s="125">
        <v>37.628127999999997</v>
      </c>
      <c r="T18" s="125">
        <v>37.918590999999999</v>
      </c>
      <c r="U18" s="125">
        <v>38.209927</v>
      </c>
      <c r="V18" s="125">
        <v>38.496143000000004</v>
      </c>
      <c r="W18" s="125">
        <v>38.776755999999999</v>
      </c>
      <c r="X18" s="125">
        <v>39.052264999999998</v>
      </c>
      <c r="Y18" s="125">
        <v>39.324084999999997</v>
      </c>
      <c r="Z18" s="125">
        <v>39.593525</v>
      </c>
      <c r="AA18" s="125">
        <v>39.860058000000002</v>
      </c>
      <c r="AB18" s="125">
        <v>40.129009000000003</v>
      </c>
      <c r="AC18" s="125">
        <v>40.397002999999998</v>
      </c>
      <c r="AD18" s="125">
        <v>40.666649</v>
      </c>
      <c r="AE18" s="125">
        <v>40.937313000000003</v>
      </c>
      <c r="AF18" s="126">
        <v>7.9000000000000008E-3</v>
      </c>
      <c r="AG18" s="58"/>
    </row>
    <row r="19" spans="1:33" ht="15" customHeight="1" x14ac:dyDescent="0.2">
      <c r="A19" s="61" t="s">
        <v>296</v>
      </c>
      <c r="B19" s="124" t="s">
        <v>48</v>
      </c>
      <c r="C19" s="125">
        <v>6.6483759999999998</v>
      </c>
      <c r="D19" s="125">
        <v>6.6397899999999996</v>
      </c>
      <c r="E19" s="125">
        <v>6.6207479999999999</v>
      </c>
      <c r="F19" s="125">
        <v>6.6097950000000001</v>
      </c>
      <c r="G19" s="125">
        <v>6.6123409999999998</v>
      </c>
      <c r="H19" s="125">
        <v>6.6183370000000004</v>
      </c>
      <c r="I19" s="125">
        <v>6.6260820000000002</v>
      </c>
      <c r="J19" s="125">
        <v>6.6346170000000004</v>
      </c>
      <c r="K19" s="125">
        <v>6.6418189999999999</v>
      </c>
      <c r="L19" s="125">
        <v>6.6508010000000004</v>
      </c>
      <c r="M19" s="125">
        <v>6.6618700000000004</v>
      </c>
      <c r="N19" s="125">
        <v>6.6747839999999998</v>
      </c>
      <c r="O19" s="125">
        <v>6.6862940000000002</v>
      </c>
      <c r="P19" s="125">
        <v>6.6943479999999997</v>
      </c>
      <c r="Q19" s="125">
        <v>6.702788</v>
      </c>
      <c r="R19" s="125">
        <v>6.708494</v>
      </c>
      <c r="S19" s="125">
        <v>6.7111419999999997</v>
      </c>
      <c r="T19" s="125">
        <v>6.7127759999999999</v>
      </c>
      <c r="U19" s="125">
        <v>6.715611</v>
      </c>
      <c r="V19" s="125">
        <v>6.7179869999999999</v>
      </c>
      <c r="W19" s="125">
        <v>6.7198770000000003</v>
      </c>
      <c r="X19" s="125">
        <v>6.7203939999999998</v>
      </c>
      <c r="Y19" s="125">
        <v>6.7200189999999997</v>
      </c>
      <c r="Z19" s="125">
        <v>6.7196600000000002</v>
      </c>
      <c r="AA19" s="125">
        <v>6.7184119999999998</v>
      </c>
      <c r="AB19" s="125">
        <v>6.7176289999999996</v>
      </c>
      <c r="AC19" s="125">
        <v>6.7167380000000003</v>
      </c>
      <c r="AD19" s="125">
        <v>6.7160570000000002</v>
      </c>
      <c r="AE19" s="125">
        <v>6.716119</v>
      </c>
      <c r="AF19" s="126">
        <v>3.6200000000000002E-4</v>
      </c>
      <c r="AG19" s="58"/>
    </row>
    <row r="20" spans="1:33" ht="15" customHeight="1" x14ac:dyDescent="0.2">
      <c r="A20" s="61" t="s">
        <v>297</v>
      </c>
      <c r="B20" s="123" t="s">
        <v>9</v>
      </c>
      <c r="C20" s="127">
        <v>126.41477999999999</v>
      </c>
      <c r="D20" s="127">
        <v>127.542084</v>
      </c>
      <c r="E20" s="127">
        <v>128.62777700000001</v>
      </c>
      <c r="F20" s="127">
        <v>129.76593</v>
      </c>
      <c r="G20" s="127">
        <v>130.94691499999999</v>
      </c>
      <c r="H20" s="127">
        <v>132.13526899999999</v>
      </c>
      <c r="I20" s="127">
        <v>133.31729100000001</v>
      </c>
      <c r="J20" s="127">
        <v>134.49151599999999</v>
      </c>
      <c r="K20" s="127">
        <v>135.65837099999999</v>
      </c>
      <c r="L20" s="127">
        <v>136.82801799999999</v>
      </c>
      <c r="M20" s="127">
        <v>137.994461</v>
      </c>
      <c r="N20" s="127">
        <v>139.132767</v>
      </c>
      <c r="O20" s="127">
        <v>140.23313899999999</v>
      </c>
      <c r="P20" s="127">
        <v>141.31684899999999</v>
      </c>
      <c r="Q20" s="127">
        <v>142.40295399999999</v>
      </c>
      <c r="R20" s="127">
        <v>143.48323099999999</v>
      </c>
      <c r="S20" s="127">
        <v>144.56025700000001</v>
      </c>
      <c r="T20" s="127">
        <v>145.631744</v>
      </c>
      <c r="U20" s="127">
        <v>146.709396</v>
      </c>
      <c r="V20" s="127">
        <v>147.78042600000001</v>
      </c>
      <c r="W20" s="127">
        <v>148.83122299999999</v>
      </c>
      <c r="X20" s="127">
        <v>149.86784399999999</v>
      </c>
      <c r="Y20" s="127">
        <v>150.895126</v>
      </c>
      <c r="Z20" s="127">
        <v>151.91799900000001</v>
      </c>
      <c r="AA20" s="127">
        <v>152.93267800000001</v>
      </c>
      <c r="AB20" s="127">
        <v>153.942993</v>
      </c>
      <c r="AC20" s="127">
        <v>154.94229100000001</v>
      </c>
      <c r="AD20" s="127">
        <v>155.93267800000001</v>
      </c>
      <c r="AE20" s="127">
        <v>156.91606100000001</v>
      </c>
      <c r="AF20" s="128">
        <v>7.7489999999999998E-3</v>
      </c>
      <c r="AG20" s="58"/>
    </row>
    <row r="21" spans="1:33" ht="15" customHeight="1" x14ac:dyDescent="0.2">
      <c r="B21" s="115"/>
      <c r="C21" s="115"/>
      <c r="D21" s="115"/>
      <c r="E21" s="115"/>
      <c r="F21" s="115"/>
      <c r="G21" s="115"/>
      <c r="H21" s="115"/>
      <c r="I21" s="115"/>
      <c r="J21" s="115"/>
      <c r="K21" s="115"/>
      <c r="L21" s="115"/>
      <c r="M21" s="115"/>
      <c r="N21" s="115"/>
      <c r="O21" s="115"/>
      <c r="P21" s="115"/>
      <c r="Q21" s="115"/>
      <c r="R21" s="115"/>
      <c r="S21" s="115"/>
      <c r="T21" s="115"/>
      <c r="U21" s="115"/>
      <c r="V21" s="115"/>
      <c r="W21" s="115"/>
      <c r="X21" s="115"/>
      <c r="Y21" s="115"/>
      <c r="Z21" s="115"/>
      <c r="AA21" s="115"/>
      <c r="AB21" s="115"/>
      <c r="AC21" s="115"/>
      <c r="AD21" s="115"/>
      <c r="AE21" s="115"/>
      <c r="AF21" s="115"/>
      <c r="AG21" s="58"/>
    </row>
    <row r="22" spans="1:33" ht="15" customHeight="1" x14ac:dyDescent="0.2">
      <c r="A22" s="61" t="s">
        <v>298</v>
      </c>
      <c r="B22" s="123" t="s">
        <v>49</v>
      </c>
      <c r="C22" s="131">
        <v>1798.9157709999999</v>
      </c>
      <c r="D22" s="131">
        <v>1803.7932129999999</v>
      </c>
      <c r="E22" s="131">
        <v>1808.980591</v>
      </c>
      <c r="F22" s="131">
        <v>1814.018311</v>
      </c>
      <c r="G22" s="131">
        <v>1818.8790280000001</v>
      </c>
      <c r="H22" s="131">
        <v>1823.6521</v>
      </c>
      <c r="I22" s="131">
        <v>1828.341553</v>
      </c>
      <c r="J22" s="131">
        <v>1832.9670410000001</v>
      </c>
      <c r="K22" s="131">
        <v>1837.536255</v>
      </c>
      <c r="L22" s="131">
        <v>1842.0158690000001</v>
      </c>
      <c r="M22" s="131">
        <v>1846.424438</v>
      </c>
      <c r="N22" s="131">
        <v>1850.7945560000001</v>
      </c>
      <c r="O22" s="131">
        <v>1855.1673579999999</v>
      </c>
      <c r="P22" s="131">
        <v>1859.5115969999999</v>
      </c>
      <c r="Q22" s="131">
        <v>1863.763062</v>
      </c>
      <c r="R22" s="131">
        <v>1867.9383539999999</v>
      </c>
      <c r="S22" s="131">
        <v>1872.026611</v>
      </c>
      <c r="T22" s="131">
        <v>1876.040283</v>
      </c>
      <c r="U22" s="131">
        <v>1879.9891359999999</v>
      </c>
      <c r="V22" s="131">
        <v>1883.9227289999999</v>
      </c>
      <c r="W22" s="131">
        <v>1887.827759</v>
      </c>
      <c r="X22" s="131">
        <v>1891.714966</v>
      </c>
      <c r="Y22" s="131">
        <v>1895.574341</v>
      </c>
      <c r="Z22" s="131">
        <v>1899.3995359999999</v>
      </c>
      <c r="AA22" s="131">
        <v>1903.1938479999999</v>
      </c>
      <c r="AB22" s="131">
        <v>1906.912231</v>
      </c>
      <c r="AC22" s="131">
        <v>1910.5780030000001</v>
      </c>
      <c r="AD22" s="131">
        <v>1914.1724850000001</v>
      </c>
      <c r="AE22" s="131">
        <v>1917.701294</v>
      </c>
      <c r="AF22" s="128">
        <v>2.2859999999999998E-3</v>
      </c>
      <c r="AG22" s="58"/>
    </row>
    <row r="23" spans="1:33" ht="15" customHeight="1" x14ac:dyDescent="0.2">
      <c r="B23" s="115"/>
      <c r="C23" s="115"/>
      <c r="D23" s="115"/>
      <c r="E23" s="115"/>
      <c r="F23" s="115"/>
      <c r="G23" s="115"/>
      <c r="H23" s="115"/>
      <c r="I23" s="115"/>
      <c r="J23" s="115"/>
      <c r="K23" s="115"/>
      <c r="L23" s="115"/>
      <c r="M23" s="115"/>
      <c r="N23" s="115"/>
      <c r="O23" s="115"/>
      <c r="P23" s="115"/>
      <c r="Q23" s="115"/>
      <c r="R23" s="115"/>
      <c r="S23" s="115"/>
      <c r="T23" s="115"/>
      <c r="U23" s="115"/>
      <c r="V23" s="115"/>
      <c r="W23" s="115"/>
      <c r="X23" s="115"/>
      <c r="Y23" s="115"/>
      <c r="Z23" s="115"/>
      <c r="AA23" s="115"/>
      <c r="AB23" s="115"/>
      <c r="AC23" s="115"/>
      <c r="AD23" s="115"/>
      <c r="AE23" s="115"/>
      <c r="AF23" s="115"/>
      <c r="AG23" s="58"/>
    </row>
    <row r="24" spans="1:33" ht="15" customHeight="1" x14ac:dyDescent="0.2">
      <c r="B24" s="123" t="s">
        <v>50</v>
      </c>
      <c r="C24" s="115"/>
      <c r="D24" s="115"/>
      <c r="E24" s="115"/>
      <c r="F24" s="115"/>
      <c r="G24" s="115"/>
      <c r="H24" s="115"/>
      <c r="I24" s="115"/>
      <c r="J24" s="115"/>
      <c r="K24" s="115"/>
      <c r="L24" s="115"/>
      <c r="M24" s="115"/>
      <c r="N24" s="115"/>
      <c r="O24" s="115"/>
      <c r="P24" s="115"/>
      <c r="Q24" s="115"/>
      <c r="R24" s="115"/>
      <c r="S24" s="115"/>
      <c r="T24" s="115"/>
      <c r="U24" s="115"/>
      <c r="V24" s="115"/>
      <c r="W24" s="115"/>
      <c r="X24" s="115"/>
      <c r="Y24" s="115"/>
      <c r="Z24" s="115"/>
      <c r="AA24" s="115"/>
      <c r="AB24" s="115"/>
      <c r="AC24" s="115"/>
      <c r="AD24" s="115"/>
      <c r="AE24" s="115"/>
      <c r="AF24" s="115"/>
      <c r="AG24" s="58"/>
    </row>
    <row r="25" spans="1:33" ht="15" customHeight="1" x14ac:dyDescent="0.2">
      <c r="B25" s="123" t="s">
        <v>51</v>
      </c>
      <c r="C25" s="115"/>
      <c r="D25" s="115"/>
      <c r="E25" s="115"/>
      <c r="F25" s="115"/>
      <c r="G25" s="115"/>
      <c r="H25" s="115"/>
      <c r="I25" s="115"/>
      <c r="J25" s="115"/>
      <c r="K25" s="115"/>
      <c r="L25" s="115"/>
      <c r="M25" s="115"/>
      <c r="N25" s="115"/>
      <c r="O25" s="115"/>
      <c r="P25" s="115"/>
      <c r="Q25" s="115"/>
      <c r="R25" s="115"/>
      <c r="S25" s="115"/>
      <c r="T25" s="115"/>
      <c r="U25" s="115"/>
      <c r="V25" s="115"/>
      <c r="W25" s="115"/>
      <c r="X25" s="115"/>
      <c r="Y25" s="115"/>
      <c r="Z25" s="115"/>
      <c r="AA25" s="115"/>
      <c r="AB25" s="115"/>
      <c r="AC25" s="115"/>
      <c r="AD25" s="115"/>
      <c r="AE25" s="115"/>
      <c r="AF25" s="115"/>
      <c r="AG25" s="58"/>
    </row>
    <row r="26" spans="1:33" ht="15" customHeight="1" x14ac:dyDescent="0.2">
      <c r="A26" s="61" t="s">
        <v>299</v>
      </c>
      <c r="B26" s="124" t="s">
        <v>474</v>
      </c>
      <c r="C26" s="130">
        <v>93.909828000000005</v>
      </c>
      <c r="D26" s="130">
        <v>92.810699</v>
      </c>
      <c r="E26" s="130">
        <v>88.905761999999996</v>
      </c>
      <c r="F26" s="130">
        <v>88.001525999999998</v>
      </c>
      <c r="G26" s="130">
        <v>87.251204999999999</v>
      </c>
      <c r="H26" s="130">
        <v>86.639229</v>
      </c>
      <c r="I26" s="130">
        <v>85.993378000000007</v>
      </c>
      <c r="J26" s="130">
        <v>85.255523999999994</v>
      </c>
      <c r="K26" s="130">
        <v>84.542350999999996</v>
      </c>
      <c r="L26" s="130">
        <v>83.825737000000004</v>
      </c>
      <c r="M26" s="130">
        <v>83.094916999999995</v>
      </c>
      <c r="N26" s="130">
        <v>82.493590999999995</v>
      </c>
      <c r="O26" s="130">
        <v>81.905838000000003</v>
      </c>
      <c r="P26" s="130">
        <v>81.412864999999996</v>
      </c>
      <c r="Q26" s="130">
        <v>80.993538000000001</v>
      </c>
      <c r="R26" s="130">
        <v>80.622069999999994</v>
      </c>
      <c r="S26" s="130">
        <v>80.237465</v>
      </c>
      <c r="T26" s="130">
        <v>79.849838000000005</v>
      </c>
      <c r="U26" s="130">
        <v>79.455460000000002</v>
      </c>
      <c r="V26" s="130">
        <v>79.122871000000004</v>
      </c>
      <c r="W26" s="130">
        <v>78.862396000000004</v>
      </c>
      <c r="X26" s="130">
        <v>78.664664999999999</v>
      </c>
      <c r="Y26" s="130">
        <v>78.498024000000001</v>
      </c>
      <c r="Z26" s="130">
        <v>78.383965000000003</v>
      </c>
      <c r="AA26" s="130">
        <v>78.283591999999999</v>
      </c>
      <c r="AB26" s="130">
        <v>78.193016</v>
      </c>
      <c r="AC26" s="130">
        <v>78.115761000000006</v>
      </c>
      <c r="AD26" s="130">
        <v>78.048523000000003</v>
      </c>
      <c r="AE26" s="130">
        <v>77.988190000000003</v>
      </c>
      <c r="AF26" s="126">
        <v>-6.613E-3</v>
      </c>
      <c r="AG26" s="58"/>
    </row>
    <row r="27" spans="1:33" ht="15" customHeight="1" x14ac:dyDescent="0.2">
      <c r="A27" s="61" t="s">
        <v>300</v>
      </c>
      <c r="B27" s="124" t="s">
        <v>12</v>
      </c>
      <c r="C27" s="130">
        <v>93.023323000000005</v>
      </c>
      <c r="D27" s="130">
        <v>91.847892999999999</v>
      </c>
      <c r="E27" s="130">
        <v>87.843018000000001</v>
      </c>
      <c r="F27" s="130">
        <v>86.832306000000003</v>
      </c>
      <c r="G27" s="130">
        <v>85.975937000000002</v>
      </c>
      <c r="H27" s="130">
        <v>85.259293</v>
      </c>
      <c r="I27" s="130">
        <v>84.507942</v>
      </c>
      <c r="J27" s="130">
        <v>83.661986999999996</v>
      </c>
      <c r="K27" s="130">
        <v>82.839798000000002</v>
      </c>
      <c r="L27" s="130">
        <v>82.010986000000003</v>
      </c>
      <c r="M27" s="130">
        <v>81.164467000000002</v>
      </c>
      <c r="N27" s="130">
        <v>80.445160000000001</v>
      </c>
      <c r="O27" s="130">
        <v>79.738701000000006</v>
      </c>
      <c r="P27" s="130">
        <v>79.142409999999998</v>
      </c>
      <c r="Q27" s="130">
        <v>78.616912999999997</v>
      </c>
      <c r="R27" s="130">
        <v>78.135986000000003</v>
      </c>
      <c r="S27" s="130">
        <v>77.637894000000003</v>
      </c>
      <c r="T27" s="130">
        <v>77.130447000000004</v>
      </c>
      <c r="U27" s="130">
        <v>76.609343999999993</v>
      </c>
      <c r="V27" s="130">
        <v>76.144454999999994</v>
      </c>
      <c r="W27" s="130">
        <v>75.746071000000001</v>
      </c>
      <c r="X27" s="130">
        <v>75.403419</v>
      </c>
      <c r="Y27" s="130">
        <v>75.086098000000007</v>
      </c>
      <c r="Z27" s="130">
        <v>74.822104999999993</v>
      </c>
      <c r="AA27" s="130">
        <v>74.567359999999994</v>
      </c>
      <c r="AB27" s="130">
        <v>74.316367999999997</v>
      </c>
      <c r="AC27" s="130">
        <v>74.072647000000003</v>
      </c>
      <c r="AD27" s="130">
        <v>73.829871999999995</v>
      </c>
      <c r="AE27" s="130">
        <v>73.578429999999997</v>
      </c>
      <c r="AF27" s="126">
        <v>-8.3400000000000002E-3</v>
      </c>
      <c r="AG27" s="58"/>
    </row>
    <row r="28" spans="1:33" ht="15" customHeight="1" x14ac:dyDescent="0.2">
      <c r="B28" s="123" t="s">
        <v>11</v>
      </c>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58"/>
    </row>
    <row r="29" spans="1:33" ht="15" customHeight="1" x14ac:dyDescent="0.2">
      <c r="A29" s="61" t="s">
        <v>301</v>
      </c>
      <c r="B29" s="124" t="s">
        <v>474</v>
      </c>
      <c r="C29" s="130">
        <v>52.203575000000001</v>
      </c>
      <c r="D29" s="130">
        <v>51.453068000000002</v>
      </c>
      <c r="E29" s="130">
        <v>49.146889000000002</v>
      </c>
      <c r="F29" s="130">
        <v>48.511929000000002</v>
      </c>
      <c r="G29" s="130">
        <v>47.969768999999999</v>
      </c>
      <c r="H29" s="130">
        <v>47.508636000000003</v>
      </c>
      <c r="I29" s="130">
        <v>47.033543000000002</v>
      </c>
      <c r="J29" s="130">
        <v>46.512306000000002</v>
      </c>
      <c r="K29" s="130">
        <v>46.008533</v>
      </c>
      <c r="L29" s="130">
        <v>45.50761</v>
      </c>
      <c r="M29" s="130">
        <v>45.003151000000003</v>
      </c>
      <c r="N29" s="130">
        <v>44.571987</v>
      </c>
      <c r="O29" s="130">
        <v>44.150108000000003</v>
      </c>
      <c r="P29" s="130">
        <v>43.781852999999998</v>
      </c>
      <c r="Q29" s="130">
        <v>43.456992999999997</v>
      </c>
      <c r="R29" s="130">
        <v>43.160992</v>
      </c>
      <c r="S29" s="130">
        <v>42.861282000000003</v>
      </c>
      <c r="T29" s="130">
        <v>42.562964999999998</v>
      </c>
      <c r="U29" s="130">
        <v>42.263786000000003</v>
      </c>
      <c r="V29" s="130">
        <v>41.999001</v>
      </c>
      <c r="W29" s="130">
        <v>41.774146999999999</v>
      </c>
      <c r="X29" s="130">
        <v>41.583781999999999</v>
      </c>
      <c r="Y29" s="130">
        <v>41.411208999999999</v>
      </c>
      <c r="Z29" s="130">
        <v>41.267761</v>
      </c>
      <c r="AA29" s="130">
        <v>41.132747999999999</v>
      </c>
      <c r="AB29" s="130">
        <v>41.005043000000001</v>
      </c>
      <c r="AC29" s="130">
        <v>40.885933000000001</v>
      </c>
      <c r="AD29" s="130">
        <v>40.774028999999999</v>
      </c>
      <c r="AE29" s="130">
        <v>40.667538</v>
      </c>
      <c r="AF29" s="126">
        <v>-8.8789999999999997E-3</v>
      </c>
      <c r="AG29" s="58"/>
    </row>
    <row r="30" spans="1:33" ht="15" customHeight="1" x14ac:dyDescent="0.2">
      <c r="A30" s="61" t="s">
        <v>302</v>
      </c>
      <c r="B30" s="124" t="s">
        <v>12</v>
      </c>
      <c r="C30" s="130">
        <v>51.710773000000003</v>
      </c>
      <c r="D30" s="130">
        <v>50.9193</v>
      </c>
      <c r="E30" s="130">
        <v>48.559401999999999</v>
      </c>
      <c r="F30" s="130">
        <v>47.867378000000002</v>
      </c>
      <c r="G30" s="130">
        <v>47.268639</v>
      </c>
      <c r="H30" s="130">
        <v>46.751949000000003</v>
      </c>
      <c r="I30" s="130">
        <v>46.221091999999999</v>
      </c>
      <c r="J30" s="130">
        <v>45.642932999999999</v>
      </c>
      <c r="K30" s="130">
        <v>45.081997000000001</v>
      </c>
      <c r="L30" s="130">
        <v>44.522410999999998</v>
      </c>
      <c r="M30" s="130">
        <v>43.957642</v>
      </c>
      <c r="N30" s="130">
        <v>43.465201999999998</v>
      </c>
      <c r="O30" s="130">
        <v>42.981945000000003</v>
      </c>
      <c r="P30" s="130">
        <v>42.560859999999998</v>
      </c>
      <c r="Q30" s="130">
        <v>42.181815999999998</v>
      </c>
      <c r="R30" s="130">
        <v>41.830067</v>
      </c>
      <c r="S30" s="130">
        <v>41.472645</v>
      </c>
      <c r="T30" s="130">
        <v>41.113430000000001</v>
      </c>
      <c r="U30" s="130">
        <v>40.749885999999996</v>
      </c>
      <c r="V30" s="130">
        <v>40.418036999999998</v>
      </c>
      <c r="W30" s="130">
        <v>40.123401999999999</v>
      </c>
      <c r="X30" s="130">
        <v>39.859820999999997</v>
      </c>
      <c r="Y30" s="130">
        <v>39.611263000000001</v>
      </c>
      <c r="Z30" s="130">
        <v>39.392505999999997</v>
      </c>
      <c r="AA30" s="130">
        <v>39.180118999999998</v>
      </c>
      <c r="AB30" s="130">
        <v>38.972099</v>
      </c>
      <c r="AC30" s="130">
        <v>38.769759999999998</v>
      </c>
      <c r="AD30" s="130">
        <v>38.570126000000002</v>
      </c>
      <c r="AE30" s="130">
        <v>38.368034000000002</v>
      </c>
      <c r="AF30" s="126">
        <v>-1.0602E-2</v>
      </c>
      <c r="AG30" s="58"/>
    </row>
    <row r="31" spans="1:33" ht="12" x14ac:dyDescent="0.2">
      <c r="B31" s="115"/>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58"/>
    </row>
    <row r="32" spans="1:33" ht="12" x14ac:dyDescent="0.2">
      <c r="B32" s="123" t="s">
        <v>475</v>
      </c>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58"/>
    </row>
    <row r="33" spans="1:33" ht="12" x14ac:dyDescent="0.2">
      <c r="B33" s="123" t="s">
        <v>476</v>
      </c>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58"/>
    </row>
    <row r="34" spans="1:33" s="71" customFormat="1" ht="12" x14ac:dyDescent="0.2">
      <c r="A34" s="61" t="s">
        <v>303</v>
      </c>
      <c r="B34" s="124" t="s">
        <v>52</v>
      </c>
      <c r="C34" s="125">
        <v>0.74556699999999998</v>
      </c>
      <c r="D34" s="125">
        <v>0.74387999999999999</v>
      </c>
      <c r="E34" s="125">
        <v>0.65355200000000002</v>
      </c>
      <c r="F34" s="125">
        <v>0.64697700000000002</v>
      </c>
      <c r="G34" s="125">
        <v>0.64171500000000004</v>
      </c>
      <c r="H34" s="125">
        <v>0.63717599999999996</v>
      </c>
      <c r="I34" s="125">
        <v>0.63200599999999996</v>
      </c>
      <c r="J34" s="125">
        <v>0.62536599999999998</v>
      </c>
      <c r="K34" s="125">
        <v>0.61821800000000005</v>
      </c>
      <c r="L34" s="125">
        <v>0.61119699999999999</v>
      </c>
      <c r="M34" s="125">
        <v>0.60431400000000002</v>
      </c>
      <c r="N34" s="125">
        <v>0.59743299999999999</v>
      </c>
      <c r="O34" s="125">
        <v>0.59029900000000002</v>
      </c>
      <c r="P34" s="125">
        <v>0.58373200000000003</v>
      </c>
      <c r="Q34" s="125">
        <v>0.57744099999999998</v>
      </c>
      <c r="R34" s="125">
        <v>0.57096899999999995</v>
      </c>
      <c r="S34" s="125">
        <v>0.56367699999999998</v>
      </c>
      <c r="T34" s="125">
        <v>0.555867</v>
      </c>
      <c r="U34" s="125">
        <v>0.54828200000000005</v>
      </c>
      <c r="V34" s="125">
        <v>0.54124499999999998</v>
      </c>
      <c r="W34" s="125">
        <v>0.534721</v>
      </c>
      <c r="X34" s="125">
        <v>0.52860499999999999</v>
      </c>
      <c r="Y34" s="125">
        <v>0.52246400000000004</v>
      </c>
      <c r="Z34" s="125">
        <v>0.51663800000000004</v>
      </c>
      <c r="AA34" s="125">
        <v>0.51069600000000004</v>
      </c>
      <c r="AB34" s="125">
        <v>0.50490599999999997</v>
      </c>
      <c r="AC34" s="125">
        <v>0.49909599999999998</v>
      </c>
      <c r="AD34" s="125">
        <v>0.49347099999999999</v>
      </c>
      <c r="AE34" s="125">
        <v>0.48777999999999999</v>
      </c>
      <c r="AF34" s="126">
        <v>-1.5039E-2</v>
      </c>
      <c r="AG34" s="58"/>
    </row>
    <row r="35" spans="1:33" s="71" customFormat="1" ht="12" x14ac:dyDescent="0.2">
      <c r="A35" s="61" t="s">
        <v>304</v>
      </c>
      <c r="B35" s="124" t="s">
        <v>53</v>
      </c>
      <c r="C35" s="125">
        <v>0.85347499999999998</v>
      </c>
      <c r="D35" s="125">
        <v>0.73487199999999997</v>
      </c>
      <c r="E35" s="125">
        <v>0.88448800000000005</v>
      </c>
      <c r="F35" s="125">
        <v>0.89536099999999996</v>
      </c>
      <c r="G35" s="125">
        <v>0.90797099999999997</v>
      </c>
      <c r="H35" s="125">
        <v>0.92443600000000004</v>
      </c>
      <c r="I35" s="125">
        <v>0.94157999999999997</v>
      </c>
      <c r="J35" s="125">
        <v>0.95728599999999997</v>
      </c>
      <c r="K35" s="125">
        <v>0.97237200000000001</v>
      </c>
      <c r="L35" s="125">
        <v>0.98774600000000001</v>
      </c>
      <c r="M35" s="125">
        <v>1.0039309999999999</v>
      </c>
      <c r="N35" s="125">
        <v>1.0205679999999999</v>
      </c>
      <c r="O35" s="125">
        <v>1.0377479999999999</v>
      </c>
      <c r="P35" s="125">
        <v>1.056743</v>
      </c>
      <c r="Q35" s="125">
        <v>1.07714</v>
      </c>
      <c r="R35" s="125">
        <v>1.0975299999999999</v>
      </c>
      <c r="S35" s="125">
        <v>1.116819</v>
      </c>
      <c r="T35" s="125">
        <v>1.1353789999999999</v>
      </c>
      <c r="U35" s="125">
        <v>1.154244</v>
      </c>
      <c r="V35" s="125">
        <v>1.1743539999999999</v>
      </c>
      <c r="W35" s="125">
        <v>1.196132</v>
      </c>
      <c r="X35" s="125">
        <v>1.2191110000000001</v>
      </c>
      <c r="Y35" s="125">
        <v>1.242418</v>
      </c>
      <c r="Z35" s="125">
        <v>1.2665519999999999</v>
      </c>
      <c r="AA35" s="125">
        <v>1.29098</v>
      </c>
      <c r="AB35" s="125">
        <v>1.315202</v>
      </c>
      <c r="AC35" s="125">
        <v>1.339958</v>
      </c>
      <c r="AD35" s="125">
        <v>1.3645620000000001</v>
      </c>
      <c r="AE35" s="125">
        <v>1.3884620000000001</v>
      </c>
      <c r="AF35" s="126">
        <v>1.7531999999999999E-2</v>
      </c>
      <c r="AG35" s="58"/>
    </row>
    <row r="36" spans="1:33" s="71" customFormat="1" ht="12" x14ac:dyDescent="0.2">
      <c r="A36" s="61" t="s">
        <v>305</v>
      </c>
      <c r="B36" s="124" t="s">
        <v>54</v>
      </c>
      <c r="C36" s="125">
        <v>0.59964600000000001</v>
      </c>
      <c r="D36" s="125">
        <v>0.59886200000000001</v>
      </c>
      <c r="E36" s="125">
        <v>0.59496099999999996</v>
      </c>
      <c r="F36" s="125">
        <v>0.58989899999999995</v>
      </c>
      <c r="G36" s="125">
        <v>0.58560999999999996</v>
      </c>
      <c r="H36" s="125">
        <v>0.58274999999999999</v>
      </c>
      <c r="I36" s="125">
        <v>0.57974000000000003</v>
      </c>
      <c r="J36" s="125">
        <v>0.57579000000000002</v>
      </c>
      <c r="K36" s="125">
        <v>0.57164599999999999</v>
      </c>
      <c r="L36" s="125">
        <v>0.56788700000000003</v>
      </c>
      <c r="M36" s="125">
        <v>0.56450900000000004</v>
      </c>
      <c r="N36" s="125">
        <v>0.564249</v>
      </c>
      <c r="O36" s="125">
        <v>0.56491800000000003</v>
      </c>
      <c r="P36" s="125">
        <v>0.56755599999999995</v>
      </c>
      <c r="Q36" s="125">
        <v>0.57066899999999998</v>
      </c>
      <c r="R36" s="125">
        <v>0.57352599999999998</v>
      </c>
      <c r="S36" s="125">
        <v>0.57586999999999999</v>
      </c>
      <c r="T36" s="125">
        <v>0.57750999999999997</v>
      </c>
      <c r="U36" s="125">
        <v>0.57885500000000001</v>
      </c>
      <c r="V36" s="125">
        <v>0.58056099999999999</v>
      </c>
      <c r="W36" s="125">
        <v>0.58265</v>
      </c>
      <c r="X36" s="125">
        <v>0.58500399999999997</v>
      </c>
      <c r="Y36" s="125">
        <v>0.58724100000000001</v>
      </c>
      <c r="Z36" s="125">
        <v>0.58973699999999996</v>
      </c>
      <c r="AA36" s="125">
        <v>0.59199599999999997</v>
      </c>
      <c r="AB36" s="125">
        <v>0.59423800000000004</v>
      </c>
      <c r="AC36" s="125">
        <v>0.596356</v>
      </c>
      <c r="AD36" s="125">
        <v>0.59853100000000004</v>
      </c>
      <c r="AE36" s="125">
        <v>0.60048999999999997</v>
      </c>
      <c r="AF36" s="126">
        <v>5.0000000000000002E-5</v>
      </c>
      <c r="AG36" s="58"/>
    </row>
    <row r="37" spans="1:33" s="71" customFormat="1" ht="12" x14ac:dyDescent="0.2">
      <c r="A37" s="61" t="s">
        <v>306</v>
      </c>
      <c r="B37" s="124" t="s">
        <v>16</v>
      </c>
      <c r="C37" s="125">
        <v>0.29555799999999999</v>
      </c>
      <c r="D37" s="125">
        <v>0.293852</v>
      </c>
      <c r="E37" s="125">
        <v>0.29228100000000001</v>
      </c>
      <c r="F37" s="125">
        <v>0.29103000000000001</v>
      </c>
      <c r="G37" s="125">
        <v>0.29007899999999998</v>
      </c>
      <c r="H37" s="125">
        <v>0.289358</v>
      </c>
      <c r="I37" s="125">
        <v>0.28884300000000002</v>
      </c>
      <c r="J37" s="125">
        <v>0.28854600000000002</v>
      </c>
      <c r="K37" s="125">
        <v>0.28850300000000001</v>
      </c>
      <c r="L37" s="125">
        <v>0.28879899999999997</v>
      </c>
      <c r="M37" s="125">
        <v>0.28942600000000002</v>
      </c>
      <c r="N37" s="125">
        <v>0.29034100000000002</v>
      </c>
      <c r="O37" s="125">
        <v>0.29153600000000002</v>
      </c>
      <c r="P37" s="125">
        <v>0.293049</v>
      </c>
      <c r="Q37" s="125">
        <v>0.29491299999999998</v>
      </c>
      <c r="R37" s="125">
        <v>0.29708600000000002</v>
      </c>
      <c r="S37" s="125">
        <v>0.29957099999999998</v>
      </c>
      <c r="T37" s="125">
        <v>0.30233199999999999</v>
      </c>
      <c r="U37" s="125">
        <v>0.3054</v>
      </c>
      <c r="V37" s="125">
        <v>0.308753</v>
      </c>
      <c r="W37" s="125">
        <v>0.312336</v>
      </c>
      <c r="X37" s="125">
        <v>0.31586199999999998</v>
      </c>
      <c r="Y37" s="125">
        <v>0.31933</v>
      </c>
      <c r="Z37" s="125">
        <v>0.32274399999999998</v>
      </c>
      <c r="AA37" s="125">
        <v>0.32608500000000001</v>
      </c>
      <c r="AB37" s="125">
        <v>0.32935300000000001</v>
      </c>
      <c r="AC37" s="125">
        <v>0.33252799999999999</v>
      </c>
      <c r="AD37" s="125">
        <v>0.33561000000000002</v>
      </c>
      <c r="AE37" s="125">
        <v>0.33860099999999999</v>
      </c>
      <c r="AF37" s="126">
        <v>4.8669999999999998E-3</v>
      </c>
      <c r="AG37" s="58"/>
    </row>
    <row r="38" spans="1:33" s="71" customFormat="1" ht="12" x14ac:dyDescent="0.2">
      <c r="A38" s="61" t="s">
        <v>307</v>
      </c>
      <c r="B38" s="124" t="s">
        <v>14</v>
      </c>
      <c r="C38" s="125">
        <v>5.5863000000000003E-2</v>
      </c>
      <c r="D38" s="125">
        <v>5.6175999999999997E-2</v>
      </c>
      <c r="E38" s="125">
        <v>5.6467999999999997E-2</v>
      </c>
      <c r="F38" s="125">
        <v>5.6774999999999999E-2</v>
      </c>
      <c r="G38" s="125">
        <v>5.7091999999999997E-2</v>
      </c>
      <c r="H38" s="125">
        <v>5.7403000000000003E-2</v>
      </c>
      <c r="I38" s="125">
        <v>5.7702999999999997E-2</v>
      </c>
      <c r="J38" s="125">
        <v>5.7976E-2</v>
      </c>
      <c r="K38" s="125">
        <v>5.8221000000000002E-2</v>
      </c>
      <c r="L38" s="125">
        <v>5.8437000000000003E-2</v>
      </c>
      <c r="M38" s="125">
        <v>5.8619999999999998E-2</v>
      </c>
      <c r="N38" s="125">
        <v>5.8809E-2</v>
      </c>
      <c r="O38" s="125">
        <v>5.9018000000000001E-2</v>
      </c>
      <c r="P38" s="125">
        <v>5.9254000000000001E-2</v>
      </c>
      <c r="Q38" s="125">
        <v>5.9532000000000002E-2</v>
      </c>
      <c r="R38" s="125">
        <v>5.985E-2</v>
      </c>
      <c r="S38" s="125">
        <v>6.0160999999999999E-2</v>
      </c>
      <c r="T38" s="125">
        <v>6.0462000000000002E-2</v>
      </c>
      <c r="U38" s="125">
        <v>6.0756999999999999E-2</v>
      </c>
      <c r="V38" s="125">
        <v>6.1043E-2</v>
      </c>
      <c r="W38" s="125">
        <v>6.1311999999999998E-2</v>
      </c>
      <c r="X38" s="125">
        <v>6.1566999999999997E-2</v>
      </c>
      <c r="Y38" s="125">
        <v>6.1809000000000003E-2</v>
      </c>
      <c r="Z38" s="125">
        <v>6.2043000000000001E-2</v>
      </c>
      <c r="AA38" s="125">
        <v>6.2267999999999997E-2</v>
      </c>
      <c r="AB38" s="125">
        <v>6.2487000000000001E-2</v>
      </c>
      <c r="AC38" s="125">
        <v>6.2701000000000007E-2</v>
      </c>
      <c r="AD38" s="125">
        <v>6.2913999999999998E-2</v>
      </c>
      <c r="AE38" s="125">
        <v>6.3130000000000006E-2</v>
      </c>
      <c r="AF38" s="126">
        <v>4.3769999999999998E-3</v>
      </c>
      <c r="AG38" s="58"/>
    </row>
    <row r="39" spans="1:33" s="71" customFormat="1" ht="12" x14ac:dyDescent="0.2">
      <c r="A39" s="61" t="s">
        <v>308</v>
      </c>
      <c r="B39" s="124" t="s">
        <v>55</v>
      </c>
      <c r="C39" s="125">
        <v>0.22242799999999999</v>
      </c>
      <c r="D39" s="125">
        <v>0.226936</v>
      </c>
      <c r="E39" s="125">
        <v>0.230405</v>
      </c>
      <c r="F39" s="125">
        <v>0.23366100000000001</v>
      </c>
      <c r="G39" s="125">
        <v>0.237285</v>
      </c>
      <c r="H39" s="125">
        <v>0.24127499999999999</v>
      </c>
      <c r="I39" s="125">
        <v>0.24523500000000001</v>
      </c>
      <c r="J39" s="125">
        <v>0.248834</v>
      </c>
      <c r="K39" s="125">
        <v>0.25228800000000001</v>
      </c>
      <c r="L39" s="125">
        <v>0.25565900000000003</v>
      </c>
      <c r="M39" s="125">
        <v>0.25895099999999999</v>
      </c>
      <c r="N39" s="125">
        <v>0.26192199999999999</v>
      </c>
      <c r="O39" s="125">
        <v>0.26494299999999998</v>
      </c>
      <c r="P39" s="125">
        <v>0.268177</v>
      </c>
      <c r="Q39" s="125">
        <v>0.27163900000000002</v>
      </c>
      <c r="R39" s="125">
        <v>0.274843</v>
      </c>
      <c r="S39" s="125">
        <v>0.27766600000000002</v>
      </c>
      <c r="T39" s="125">
        <v>0.28022799999999998</v>
      </c>
      <c r="U39" s="125">
        <v>0.28267399999999998</v>
      </c>
      <c r="V39" s="125">
        <v>0.28532200000000002</v>
      </c>
      <c r="W39" s="125">
        <v>0.28814800000000002</v>
      </c>
      <c r="X39" s="125">
        <v>0.291153</v>
      </c>
      <c r="Y39" s="125">
        <v>0.29411500000000002</v>
      </c>
      <c r="Z39" s="125">
        <v>0.29720000000000002</v>
      </c>
      <c r="AA39" s="125">
        <v>0.30018299999999998</v>
      </c>
      <c r="AB39" s="125">
        <v>0.30316199999999999</v>
      </c>
      <c r="AC39" s="125">
        <v>0.30609599999999998</v>
      </c>
      <c r="AD39" s="125">
        <v>0.30903399999999998</v>
      </c>
      <c r="AE39" s="125">
        <v>0.31186599999999998</v>
      </c>
      <c r="AF39" s="126">
        <v>1.2142999999999999E-2</v>
      </c>
      <c r="AG39" s="58"/>
    </row>
    <row r="40" spans="1:33" s="71" customFormat="1" ht="12" x14ac:dyDescent="0.2">
      <c r="A40" s="61" t="s">
        <v>309</v>
      </c>
      <c r="B40" s="124" t="s">
        <v>56</v>
      </c>
      <c r="C40" s="125">
        <v>6.9006999999999999E-2</v>
      </c>
      <c r="D40" s="125">
        <v>6.8822999999999995E-2</v>
      </c>
      <c r="E40" s="125">
        <v>6.8609000000000003E-2</v>
      </c>
      <c r="F40" s="125">
        <v>6.8396999999999999E-2</v>
      </c>
      <c r="G40" s="125">
        <v>6.8181000000000005E-2</v>
      </c>
      <c r="H40" s="125">
        <v>6.7949999999999997E-2</v>
      </c>
      <c r="I40" s="125">
        <v>6.7742999999999998E-2</v>
      </c>
      <c r="J40" s="125">
        <v>6.7558000000000007E-2</v>
      </c>
      <c r="K40" s="125">
        <v>6.7398E-2</v>
      </c>
      <c r="L40" s="125">
        <v>6.7265000000000005E-2</v>
      </c>
      <c r="M40" s="125">
        <v>6.7156999999999994E-2</v>
      </c>
      <c r="N40" s="125">
        <v>6.7067000000000002E-2</v>
      </c>
      <c r="O40" s="125">
        <v>6.6992999999999997E-2</v>
      </c>
      <c r="P40" s="125">
        <v>6.6942000000000002E-2</v>
      </c>
      <c r="Q40" s="125">
        <v>6.6929000000000002E-2</v>
      </c>
      <c r="R40" s="125">
        <v>6.6944000000000004E-2</v>
      </c>
      <c r="S40" s="125">
        <v>6.6991999999999996E-2</v>
      </c>
      <c r="T40" s="125">
        <v>6.7071000000000006E-2</v>
      </c>
      <c r="U40" s="125">
        <v>6.7185999999999996E-2</v>
      </c>
      <c r="V40" s="125">
        <v>6.7341999999999999E-2</v>
      </c>
      <c r="W40" s="125">
        <v>6.7529000000000006E-2</v>
      </c>
      <c r="X40" s="125">
        <v>6.7755999999999997E-2</v>
      </c>
      <c r="Y40" s="125">
        <v>6.8030999999999994E-2</v>
      </c>
      <c r="Z40" s="125">
        <v>6.8356E-2</v>
      </c>
      <c r="AA40" s="125">
        <v>6.8729999999999999E-2</v>
      </c>
      <c r="AB40" s="125">
        <v>6.9143999999999997E-2</v>
      </c>
      <c r="AC40" s="125">
        <v>6.9553000000000004E-2</v>
      </c>
      <c r="AD40" s="125">
        <v>6.9955000000000003E-2</v>
      </c>
      <c r="AE40" s="125">
        <v>7.0351999999999998E-2</v>
      </c>
      <c r="AF40" s="126">
        <v>6.8999999999999997E-4</v>
      </c>
      <c r="AG40" s="58"/>
    </row>
    <row r="41" spans="1:33" s="71" customFormat="1" ht="12" x14ac:dyDescent="0.2">
      <c r="A41" s="61" t="s">
        <v>310</v>
      </c>
      <c r="B41" s="124" t="s">
        <v>15</v>
      </c>
      <c r="C41" s="125">
        <v>0.229214</v>
      </c>
      <c r="D41" s="125">
        <v>0.21314</v>
      </c>
      <c r="E41" s="125">
        <v>0.20560700000000001</v>
      </c>
      <c r="F41" s="125">
        <v>0.20217599999999999</v>
      </c>
      <c r="G41" s="125">
        <v>0.20102999999999999</v>
      </c>
      <c r="H41" s="125">
        <v>0.201628</v>
      </c>
      <c r="I41" s="125">
        <v>0.203155</v>
      </c>
      <c r="J41" s="125">
        <v>0.20462900000000001</v>
      </c>
      <c r="K41" s="125">
        <v>0.203953</v>
      </c>
      <c r="L41" s="125">
        <v>0.20345199999999999</v>
      </c>
      <c r="M41" s="125">
        <v>0.203183</v>
      </c>
      <c r="N41" s="125">
        <v>0.20297100000000001</v>
      </c>
      <c r="O41" s="125">
        <v>0.20305100000000001</v>
      </c>
      <c r="P41" s="125">
        <v>0.203432</v>
      </c>
      <c r="Q41" s="125">
        <v>0.20397699999999999</v>
      </c>
      <c r="R41" s="125">
        <v>0.20441799999999999</v>
      </c>
      <c r="S41" s="125">
        <v>0.20466100000000001</v>
      </c>
      <c r="T41" s="125">
        <v>0.204787</v>
      </c>
      <c r="U41" s="125">
        <v>0.201261</v>
      </c>
      <c r="V41" s="125">
        <v>0.19835700000000001</v>
      </c>
      <c r="W41" s="125">
        <v>0.19604199999999999</v>
      </c>
      <c r="X41" s="125">
        <v>0.19439500000000001</v>
      </c>
      <c r="Y41" s="125">
        <v>0.19350400000000001</v>
      </c>
      <c r="Z41" s="125">
        <v>0.19314300000000001</v>
      </c>
      <c r="AA41" s="125">
        <v>0.19283</v>
      </c>
      <c r="AB41" s="125">
        <v>0.19262299999999999</v>
      </c>
      <c r="AC41" s="125">
        <v>0.19247800000000001</v>
      </c>
      <c r="AD41" s="125">
        <v>0.192439</v>
      </c>
      <c r="AE41" s="125">
        <v>0.19242200000000001</v>
      </c>
      <c r="AF41" s="126">
        <v>-6.2290000000000002E-3</v>
      </c>
      <c r="AG41" s="58"/>
    </row>
    <row r="42" spans="1:33" s="71" customFormat="1" ht="12" x14ac:dyDescent="0.2">
      <c r="A42" s="61" t="s">
        <v>311</v>
      </c>
      <c r="B42" s="124" t="s">
        <v>477</v>
      </c>
      <c r="C42" s="125">
        <v>3.7489000000000001E-2</v>
      </c>
      <c r="D42" s="125">
        <v>3.7793E-2</v>
      </c>
      <c r="E42" s="125">
        <v>3.8086000000000002E-2</v>
      </c>
      <c r="F42" s="125">
        <v>3.8392999999999997E-2</v>
      </c>
      <c r="G42" s="125">
        <v>3.8712000000000003E-2</v>
      </c>
      <c r="H42" s="125">
        <v>3.9031000000000003E-2</v>
      </c>
      <c r="I42" s="125">
        <v>3.9355000000000001E-2</v>
      </c>
      <c r="J42" s="125">
        <v>3.9683000000000003E-2</v>
      </c>
      <c r="K42" s="125">
        <v>4.0035000000000001E-2</v>
      </c>
      <c r="L42" s="125">
        <v>4.0395E-2</v>
      </c>
      <c r="M42" s="125">
        <v>4.0762E-2</v>
      </c>
      <c r="N42" s="125">
        <v>4.1126999999999997E-2</v>
      </c>
      <c r="O42" s="125">
        <v>4.1487999999999997E-2</v>
      </c>
      <c r="P42" s="125">
        <v>4.1845E-2</v>
      </c>
      <c r="Q42" s="125">
        <v>4.2202999999999997E-2</v>
      </c>
      <c r="R42" s="125">
        <v>4.2557999999999999E-2</v>
      </c>
      <c r="S42" s="125">
        <v>4.2909000000000003E-2</v>
      </c>
      <c r="T42" s="125">
        <v>4.3256000000000003E-2</v>
      </c>
      <c r="U42" s="125">
        <v>4.3602000000000002E-2</v>
      </c>
      <c r="V42" s="125">
        <v>4.3943000000000003E-2</v>
      </c>
      <c r="W42" s="125">
        <v>4.4276000000000003E-2</v>
      </c>
      <c r="X42" s="125">
        <v>4.4602999999999997E-2</v>
      </c>
      <c r="Y42" s="125">
        <v>4.4923999999999999E-2</v>
      </c>
      <c r="Z42" s="125">
        <v>4.5242999999999998E-2</v>
      </c>
      <c r="AA42" s="125">
        <v>4.5558000000000001E-2</v>
      </c>
      <c r="AB42" s="125">
        <v>4.5871000000000002E-2</v>
      </c>
      <c r="AC42" s="125">
        <v>4.6177999999999997E-2</v>
      </c>
      <c r="AD42" s="125">
        <v>4.6482000000000002E-2</v>
      </c>
      <c r="AE42" s="125">
        <v>4.6781999999999997E-2</v>
      </c>
      <c r="AF42" s="126">
        <v>7.9399999999999991E-3</v>
      </c>
      <c r="AG42" s="58"/>
    </row>
    <row r="43" spans="1:33" s="71" customFormat="1" ht="12" x14ac:dyDescent="0.2">
      <c r="A43" s="61" t="s">
        <v>312</v>
      </c>
      <c r="B43" s="124" t="s">
        <v>478</v>
      </c>
      <c r="C43" s="125">
        <v>2.7618E-2</v>
      </c>
      <c r="D43" s="125">
        <v>2.8049999999999999E-2</v>
      </c>
      <c r="E43" s="125">
        <v>2.8465000000000001E-2</v>
      </c>
      <c r="F43" s="125">
        <v>2.8882999999999999E-2</v>
      </c>
      <c r="G43" s="125">
        <v>2.9295999999999999E-2</v>
      </c>
      <c r="H43" s="125">
        <v>2.9697000000000001E-2</v>
      </c>
      <c r="I43" s="125">
        <v>3.0134000000000001E-2</v>
      </c>
      <c r="J43" s="125">
        <v>3.0608E-2</v>
      </c>
      <c r="K43" s="125">
        <v>3.1119000000000001E-2</v>
      </c>
      <c r="L43" s="125">
        <v>3.1669999999999997E-2</v>
      </c>
      <c r="M43" s="125">
        <v>3.2264000000000001E-2</v>
      </c>
      <c r="N43" s="125">
        <v>3.2896000000000002E-2</v>
      </c>
      <c r="O43" s="125">
        <v>3.3568000000000001E-2</v>
      </c>
      <c r="P43" s="125">
        <v>3.4234000000000001E-2</v>
      </c>
      <c r="Q43" s="125">
        <v>3.49E-2</v>
      </c>
      <c r="R43" s="125">
        <v>3.5562999999999997E-2</v>
      </c>
      <c r="S43" s="125">
        <v>3.6223999999999999E-2</v>
      </c>
      <c r="T43" s="125">
        <v>3.6880999999999997E-2</v>
      </c>
      <c r="U43" s="125">
        <v>3.7538000000000002E-2</v>
      </c>
      <c r="V43" s="125">
        <v>3.8191999999999997E-2</v>
      </c>
      <c r="W43" s="125">
        <v>3.884E-2</v>
      </c>
      <c r="X43" s="125">
        <v>3.9482000000000003E-2</v>
      </c>
      <c r="Y43" s="125">
        <v>4.0120000000000003E-2</v>
      </c>
      <c r="Z43" s="125">
        <v>4.0756000000000001E-2</v>
      </c>
      <c r="AA43" s="125">
        <v>4.1388000000000001E-2</v>
      </c>
      <c r="AB43" s="125">
        <v>4.2018E-2</v>
      </c>
      <c r="AC43" s="125">
        <v>4.2643E-2</v>
      </c>
      <c r="AD43" s="125">
        <v>4.3263999999999997E-2</v>
      </c>
      <c r="AE43" s="125">
        <v>4.3881999999999997E-2</v>
      </c>
      <c r="AF43" s="126">
        <v>1.6674999999999999E-2</v>
      </c>
      <c r="AG43" s="58"/>
    </row>
    <row r="44" spans="1:33" s="71" customFormat="1" ht="12" x14ac:dyDescent="0.2">
      <c r="A44" s="61" t="s">
        <v>313</v>
      </c>
      <c r="B44" s="124" t="s">
        <v>479</v>
      </c>
      <c r="C44" s="125">
        <v>0.18506</v>
      </c>
      <c r="D44" s="125">
        <v>0.18148900000000001</v>
      </c>
      <c r="E44" s="125">
        <v>0.17721999999999999</v>
      </c>
      <c r="F44" s="125">
        <v>0.173041</v>
      </c>
      <c r="G44" s="125">
        <v>0.16930799999999999</v>
      </c>
      <c r="H44" s="125">
        <v>0.166046</v>
      </c>
      <c r="I44" s="125">
        <v>0.16284000000000001</v>
      </c>
      <c r="J44" s="125">
        <v>0.159549</v>
      </c>
      <c r="K44" s="125">
        <v>0.15639700000000001</v>
      </c>
      <c r="L44" s="125">
        <v>0.153418</v>
      </c>
      <c r="M44" s="125">
        <v>0.150532</v>
      </c>
      <c r="N44" s="125">
        <v>0.147677</v>
      </c>
      <c r="O44" s="125">
        <v>0.144986</v>
      </c>
      <c r="P44" s="125">
        <v>0.142599</v>
      </c>
      <c r="Q44" s="125">
        <v>0.14052600000000001</v>
      </c>
      <c r="R44" s="125">
        <v>0.13861200000000001</v>
      </c>
      <c r="S44" s="125">
        <v>0.13677300000000001</v>
      </c>
      <c r="T44" s="125">
        <v>0.135073</v>
      </c>
      <c r="U44" s="125">
        <v>0.13358500000000001</v>
      </c>
      <c r="V44" s="125">
        <v>0.13243099999999999</v>
      </c>
      <c r="W44" s="125">
        <v>0.131577</v>
      </c>
      <c r="X44" s="125">
        <v>0.13098899999999999</v>
      </c>
      <c r="Y44" s="125">
        <v>0.13059399999999999</v>
      </c>
      <c r="Z44" s="125">
        <v>0.13051599999999999</v>
      </c>
      <c r="AA44" s="125">
        <v>0.130578</v>
      </c>
      <c r="AB44" s="125">
        <v>0.13079199999999999</v>
      </c>
      <c r="AC44" s="125">
        <v>0.13109199999999999</v>
      </c>
      <c r="AD44" s="125">
        <v>0.13150400000000001</v>
      </c>
      <c r="AE44" s="125">
        <v>0.13197500000000001</v>
      </c>
      <c r="AF44" s="126">
        <v>-1.2001E-2</v>
      </c>
      <c r="AG44" s="58"/>
    </row>
    <row r="45" spans="1:33" s="71" customFormat="1" ht="12" x14ac:dyDescent="0.2">
      <c r="A45" s="61" t="s">
        <v>314</v>
      </c>
      <c r="B45" s="124" t="s">
        <v>480</v>
      </c>
      <c r="C45" s="125">
        <v>0.120086</v>
      </c>
      <c r="D45" s="125">
        <v>0.118522</v>
      </c>
      <c r="E45" s="125">
        <v>0.11619500000000001</v>
      </c>
      <c r="F45" s="125">
        <v>0.113646</v>
      </c>
      <c r="G45" s="125">
        <v>0.11113099999999999</v>
      </c>
      <c r="H45" s="125">
        <v>0.108679</v>
      </c>
      <c r="I45" s="125">
        <v>0.106057</v>
      </c>
      <c r="J45" s="125">
        <v>0.103195</v>
      </c>
      <c r="K45" s="125">
        <v>0.100276</v>
      </c>
      <c r="L45" s="125">
        <v>9.7310999999999995E-2</v>
      </c>
      <c r="M45" s="125">
        <v>9.4302999999999998E-2</v>
      </c>
      <c r="N45" s="125">
        <v>9.1224E-2</v>
      </c>
      <c r="O45" s="125">
        <v>8.8183999999999998E-2</v>
      </c>
      <c r="P45" s="125">
        <v>8.5269999999999999E-2</v>
      </c>
      <c r="Q45" s="125">
        <v>8.2529000000000005E-2</v>
      </c>
      <c r="R45" s="125">
        <v>7.9852000000000006E-2</v>
      </c>
      <c r="S45" s="125">
        <v>7.7239000000000002E-2</v>
      </c>
      <c r="T45" s="125">
        <v>7.4732000000000007E-2</v>
      </c>
      <c r="U45" s="125">
        <v>7.2387999999999994E-2</v>
      </c>
      <c r="V45" s="125">
        <v>7.0279999999999995E-2</v>
      </c>
      <c r="W45" s="125">
        <v>6.8420999999999996E-2</v>
      </c>
      <c r="X45" s="125">
        <v>6.6797999999999996E-2</v>
      </c>
      <c r="Y45" s="125">
        <v>6.5397999999999998E-2</v>
      </c>
      <c r="Z45" s="125">
        <v>6.4269999999999994E-2</v>
      </c>
      <c r="AA45" s="125">
        <v>6.3418000000000002E-2</v>
      </c>
      <c r="AB45" s="125">
        <v>6.2789999999999999E-2</v>
      </c>
      <c r="AC45" s="125">
        <v>6.2348000000000001E-2</v>
      </c>
      <c r="AD45" s="125">
        <v>6.2114000000000003E-2</v>
      </c>
      <c r="AE45" s="125">
        <v>6.2024000000000003E-2</v>
      </c>
      <c r="AF45" s="126">
        <v>-2.332E-2</v>
      </c>
      <c r="AG45" s="58"/>
    </row>
    <row r="46" spans="1:33" s="71" customFormat="1" ht="12" x14ac:dyDescent="0.2">
      <c r="A46" s="61" t="s">
        <v>315</v>
      </c>
      <c r="B46" s="124" t="s">
        <v>57</v>
      </c>
      <c r="C46" s="125">
        <v>8.9175000000000004E-2</v>
      </c>
      <c r="D46" s="125">
        <v>8.7887999999999994E-2</v>
      </c>
      <c r="E46" s="125">
        <v>7.8219999999999998E-2</v>
      </c>
      <c r="F46" s="125">
        <v>7.8641000000000003E-2</v>
      </c>
      <c r="G46" s="125">
        <v>7.9154000000000002E-2</v>
      </c>
      <c r="H46" s="125">
        <v>7.9691999999999999E-2</v>
      </c>
      <c r="I46" s="125">
        <v>8.0079999999999998E-2</v>
      </c>
      <c r="J46" s="125">
        <v>8.0230999999999997E-2</v>
      </c>
      <c r="K46" s="125">
        <v>8.0215999999999996E-2</v>
      </c>
      <c r="L46" s="125">
        <v>7.9977000000000006E-2</v>
      </c>
      <c r="M46" s="125">
        <v>7.9507999999999995E-2</v>
      </c>
      <c r="N46" s="125">
        <v>7.8839999999999993E-2</v>
      </c>
      <c r="O46" s="125">
        <v>7.7927999999999997E-2</v>
      </c>
      <c r="P46" s="125">
        <v>7.6884999999999995E-2</v>
      </c>
      <c r="Q46" s="125">
        <v>7.5759999999999994E-2</v>
      </c>
      <c r="R46" s="125">
        <v>7.4579999999999994E-2</v>
      </c>
      <c r="S46" s="125">
        <v>7.3301000000000005E-2</v>
      </c>
      <c r="T46" s="125">
        <v>7.1998999999999994E-2</v>
      </c>
      <c r="U46" s="125">
        <v>7.0758000000000001E-2</v>
      </c>
      <c r="V46" s="125">
        <v>6.9592000000000001E-2</v>
      </c>
      <c r="W46" s="125">
        <v>6.8459999999999993E-2</v>
      </c>
      <c r="X46" s="125">
        <v>6.7433000000000007E-2</v>
      </c>
      <c r="Y46" s="125">
        <v>6.6498000000000002E-2</v>
      </c>
      <c r="Z46" s="125">
        <v>6.5669000000000005E-2</v>
      </c>
      <c r="AA46" s="125">
        <v>6.4936999999999995E-2</v>
      </c>
      <c r="AB46" s="125">
        <v>6.4294000000000004E-2</v>
      </c>
      <c r="AC46" s="125">
        <v>6.3743999999999995E-2</v>
      </c>
      <c r="AD46" s="125">
        <v>6.3277E-2</v>
      </c>
      <c r="AE46" s="125">
        <v>6.2904000000000002E-2</v>
      </c>
      <c r="AF46" s="126">
        <v>-1.2387E-2</v>
      </c>
      <c r="AG46" s="58"/>
    </row>
    <row r="47" spans="1:33" s="71" customFormat="1" ht="12" x14ac:dyDescent="0.2">
      <c r="A47" s="61" t="s">
        <v>316</v>
      </c>
      <c r="B47" s="124" t="s">
        <v>58</v>
      </c>
      <c r="C47" s="125">
        <v>1.729501</v>
      </c>
      <c r="D47" s="125">
        <v>1.7791859999999999</v>
      </c>
      <c r="E47" s="125">
        <v>1.7951459999999999</v>
      </c>
      <c r="F47" s="125">
        <v>1.8227709999999999</v>
      </c>
      <c r="G47" s="125">
        <v>1.850573</v>
      </c>
      <c r="H47" s="125">
        <v>1.8832819999999999</v>
      </c>
      <c r="I47" s="125">
        <v>1.911087</v>
      </c>
      <c r="J47" s="125">
        <v>1.936034</v>
      </c>
      <c r="K47" s="125">
        <v>1.9668620000000001</v>
      </c>
      <c r="L47" s="125">
        <v>1.9981709999999999</v>
      </c>
      <c r="M47" s="125">
        <v>2.0279500000000001</v>
      </c>
      <c r="N47" s="125">
        <v>2.058573</v>
      </c>
      <c r="O47" s="125">
        <v>2.0882700000000001</v>
      </c>
      <c r="P47" s="125">
        <v>2.1206909999999999</v>
      </c>
      <c r="Q47" s="125">
        <v>2.155554</v>
      </c>
      <c r="R47" s="125">
        <v>2.1916329999999999</v>
      </c>
      <c r="S47" s="125">
        <v>2.2263099999999998</v>
      </c>
      <c r="T47" s="125">
        <v>2.2605369999999998</v>
      </c>
      <c r="U47" s="125">
        <v>2.2960039999999999</v>
      </c>
      <c r="V47" s="125">
        <v>2.333377</v>
      </c>
      <c r="W47" s="125">
        <v>2.3733810000000002</v>
      </c>
      <c r="X47" s="125">
        <v>2.4150399999999999</v>
      </c>
      <c r="Y47" s="125">
        <v>2.4579119999999999</v>
      </c>
      <c r="Z47" s="125">
        <v>2.503943</v>
      </c>
      <c r="AA47" s="125">
        <v>2.5504060000000002</v>
      </c>
      <c r="AB47" s="125">
        <v>2.5982370000000001</v>
      </c>
      <c r="AC47" s="125">
        <v>2.6465619999999999</v>
      </c>
      <c r="AD47" s="125">
        <v>2.6963520000000001</v>
      </c>
      <c r="AE47" s="125">
        <v>2.7480129999999998</v>
      </c>
      <c r="AF47" s="126">
        <v>1.6674999999999999E-2</v>
      </c>
      <c r="AG47" s="58"/>
    </row>
    <row r="48" spans="1:33" s="71" customFormat="1" ht="12" x14ac:dyDescent="0.2">
      <c r="A48" s="61" t="s">
        <v>317</v>
      </c>
      <c r="B48" s="123" t="s">
        <v>481</v>
      </c>
      <c r="C48" s="127">
        <v>5.2596860000000003</v>
      </c>
      <c r="D48" s="127">
        <v>5.1694680000000002</v>
      </c>
      <c r="E48" s="127">
        <v>5.2197050000000003</v>
      </c>
      <c r="F48" s="127">
        <v>5.2396500000000001</v>
      </c>
      <c r="G48" s="127">
        <v>5.2671359999999998</v>
      </c>
      <c r="H48" s="127">
        <v>5.3084030000000002</v>
      </c>
      <c r="I48" s="127">
        <v>5.3455570000000003</v>
      </c>
      <c r="J48" s="127">
        <v>5.375286</v>
      </c>
      <c r="K48" s="127">
        <v>5.407502</v>
      </c>
      <c r="L48" s="127">
        <v>5.4413840000000002</v>
      </c>
      <c r="M48" s="127">
        <v>5.475409</v>
      </c>
      <c r="N48" s="127">
        <v>5.5136979999999998</v>
      </c>
      <c r="O48" s="127">
        <v>5.5529279999999996</v>
      </c>
      <c r="P48" s="127">
        <v>5.600409</v>
      </c>
      <c r="Q48" s="127">
        <v>5.6537110000000004</v>
      </c>
      <c r="R48" s="127">
        <v>5.7079639999999996</v>
      </c>
      <c r="S48" s="127">
        <v>5.7581720000000001</v>
      </c>
      <c r="T48" s="127">
        <v>5.806114</v>
      </c>
      <c r="U48" s="127">
        <v>5.8525340000000003</v>
      </c>
      <c r="V48" s="127">
        <v>5.9047919999999996</v>
      </c>
      <c r="W48" s="127">
        <v>5.9638220000000004</v>
      </c>
      <c r="X48" s="127">
        <v>6.0277979999999998</v>
      </c>
      <c r="Y48" s="127">
        <v>6.0943589999999999</v>
      </c>
      <c r="Z48" s="127">
        <v>6.1668099999999999</v>
      </c>
      <c r="AA48" s="127">
        <v>6.2400539999999998</v>
      </c>
      <c r="AB48" s="127">
        <v>6.3151140000000003</v>
      </c>
      <c r="AC48" s="127">
        <v>6.3913339999999996</v>
      </c>
      <c r="AD48" s="127">
        <v>6.4695099999999996</v>
      </c>
      <c r="AE48" s="127">
        <v>6.5486820000000003</v>
      </c>
      <c r="AF48" s="128">
        <v>7.8589999999999997E-3</v>
      </c>
      <c r="AG48" s="58"/>
    </row>
    <row r="49" spans="1:33" s="71" customFormat="1" ht="12" x14ac:dyDescent="0.2">
      <c r="A49" s="61" t="s">
        <v>482</v>
      </c>
      <c r="B49" s="124" t="s">
        <v>660</v>
      </c>
      <c r="C49" s="125">
        <v>0.112068</v>
      </c>
      <c r="D49" s="125">
        <v>0.122798</v>
      </c>
      <c r="E49" s="125">
        <v>0.13669799999999999</v>
      </c>
      <c r="F49" s="125">
        <v>0.151725</v>
      </c>
      <c r="G49" s="125">
        <v>0.166992</v>
      </c>
      <c r="H49" s="125">
        <v>0.182338</v>
      </c>
      <c r="I49" s="125">
        <v>0.19803399999999999</v>
      </c>
      <c r="J49" s="125">
        <v>0.21431700000000001</v>
      </c>
      <c r="K49" s="125">
        <v>0.230965</v>
      </c>
      <c r="L49" s="125">
        <v>0.248309</v>
      </c>
      <c r="M49" s="125">
        <v>0.26639200000000002</v>
      </c>
      <c r="N49" s="125">
        <v>0.28500300000000001</v>
      </c>
      <c r="O49" s="125">
        <v>0.30390400000000001</v>
      </c>
      <c r="P49" s="125">
        <v>0.320853</v>
      </c>
      <c r="Q49" s="125">
        <v>0.33843899999999999</v>
      </c>
      <c r="R49" s="125">
        <v>0.35671199999999997</v>
      </c>
      <c r="S49" s="125">
        <v>0.37579499999999999</v>
      </c>
      <c r="T49" s="125">
        <v>0.39602999999999999</v>
      </c>
      <c r="U49" s="125">
        <v>0.41755199999999998</v>
      </c>
      <c r="V49" s="125">
        <v>0.44015100000000001</v>
      </c>
      <c r="W49" s="125">
        <v>0.46380700000000002</v>
      </c>
      <c r="X49" s="125">
        <v>0.48875600000000002</v>
      </c>
      <c r="Y49" s="125">
        <v>0.51484399999999997</v>
      </c>
      <c r="Z49" s="125">
        <v>0.54110999999999998</v>
      </c>
      <c r="AA49" s="125">
        <v>0.56833400000000001</v>
      </c>
      <c r="AB49" s="125">
        <v>0.59678299999999995</v>
      </c>
      <c r="AC49" s="125">
        <v>0.62644900000000003</v>
      </c>
      <c r="AD49" s="125">
        <v>0.65782499999999999</v>
      </c>
      <c r="AE49" s="125">
        <v>0.69196199999999997</v>
      </c>
      <c r="AF49" s="126">
        <v>6.7174999999999999E-2</v>
      </c>
      <c r="AG49" s="58"/>
    </row>
    <row r="50" spans="1:33" s="71" customFormat="1" ht="15" customHeight="1" x14ac:dyDescent="0.2">
      <c r="A50" s="61" t="s">
        <v>484</v>
      </c>
      <c r="B50" s="123" t="s">
        <v>485</v>
      </c>
      <c r="C50" s="127">
        <v>5.1476179999999996</v>
      </c>
      <c r="D50" s="127">
        <v>5.0466699999999998</v>
      </c>
      <c r="E50" s="127">
        <v>5.0830060000000001</v>
      </c>
      <c r="F50" s="127">
        <v>5.0879250000000003</v>
      </c>
      <c r="G50" s="127">
        <v>5.1001430000000001</v>
      </c>
      <c r="H50" s="127">
        <v>5.1260649999999996</v>
      </c>
      <c r="I50" s="127">
        <v>5.1475229999999996</v>
      </c>
      <c r="J50" s="127">
        <v>5.1609689999999997</v>
      </c>
      <c r="K50" s="127">
        <v>5.1765369999999997</v>
      </c>
      <c r="L50" s="127">
        <v>5.1930750000000003</v>
      </c>
      <c r="M50" s="127">
        <v>5.2090170000000002</v>
      </c>
      <c r="N50" s="127">
        <v>5.228694</v>
      </c>
      <c r="O50" s="127">
        <v>5.2490240000000004</v>
      </c>
      <c r="P50" s="127">
        <v>5.2795550000000002</v>
      </c>
      <c r="Q50" s="127">
        <v>5.3152730000000004</v>
      </c>
      <c r="R50" s="127">
        <v>5.3512519999999997</v>
      </c>
      <c r="S50" s="127">
        <v>5.382377</v>
      </c>
      <c r="T50" s="127">
        <v>5.4100840000000003</v>
      </c>
      <c r="U50" s="127">
        <v>5.4349829999999999</v>
      </c>
      <c r="V50" s="127">
        <v>5.4646410000000003</v>
      </c>
      <c r="W50" s="127">
        <v>5.5000159999999996</v>
      </c>
      <c r="X50" s="127">
        <v>5.5390420000000002</v>
      </c>
      <c r="Y50" s="127">
        <v>5.5795159999999999</v>
      </c>
      <c r="Z50" s="127">
        <v>5.6257000000000001</v>
      </c>
      <c r="AA50" s="127">
        <v>5.6717199999999997</v>
      </c>
      <c r="AB50" s="127">
        <v>5.7183320000000002</v>
      </c>
      <c r="AC50" s="127">
        <v>5.7648840000000003</v>
      </c>
      <c r="AD50" s="127">
        <v>5.8116849999999998</v>
      </c>
      <c r="AE50" s="127">
        <v>5.8567200000000001</v>
      </c>
      <c r="AF50" s="128">
        <v>4.62E-3</v>
      </c>
      <c r="AG50" s="58"/>
    </row>
    <row r="51" spans="1:33" s="71" customFormat="1" ht="15" customHeight="1" x14ac:dyDescent="0.2">
      <c r="A51" s="57"/>
      <c r="B51" s="115"/>
      <c r="C51" s="115"/>
      <c r="D51" s="115"/>
      <c r="E51" s="115"/>
      <c r="F51" s="115"/>
      <c r="G51" s="115"/>
      <c r="H51" s="115"/>
      <c r="I51" s="115"/>
      <c r="J51" s="115"/>
      <c r="K51" s="115"/>
      <c r="L51" s="115"/>
      <c r="M51" s="115"/>
      <c r="N51" s="115"/>
      <c r="O51" s="115"/>
      <c r="P51" s="115"/>
      <c r="Q51" s="115"/>
      <c r="R51" s="115"/>
      <c r="S51" s="115"/>
      <c r="T51" s="115"/>
      <c r="U51" s="115"/>
      <c r="V51" s="115"/>
      <c r="W51" s="115"/>
      <c r="X51" s="115"/>
      <c r="Y51" s="115"/>
      <c r="Z51" s="115"/>
      <c r="AA51" s="115"/>
      <c r="AB51" s="115"/>
      <c r="AC51" s="115"/>
      <c r="AD51" s="115"/>
      <c r="AE51" s="115"/>
      <c r="AF51" s="115"/>
      <c r="AG51" s="58"/>
    </row>
    <row r="52" spans="1:33" s="71" customFormat="1" ht="15" customHeight="1" x14ac:dyDescent="0.2">
      <c r="A52" s="57"/>
      <c r="B52" s="123" t="s">
        <v>18</v>
      </c>
      <c r="C52" s="115"/>
      <c r="D52" s="115"/>
      <c r="E52" s="115"/>
      <c r="F52" s="115"/>
      <c r="G52" s="115"/>
      <c r="H52" s="115"/>
      <c r="I52" s="115"/>
      <c r="J52" s="115"/>
      <c r="K52" s="115"/>
      <c r="L52" s="115"/>
      <c r="M52" s="115"/>
      <c r="N52" s="115"/>
      <c r="O52" s="115"/>
      <c r="P52" s="115"/>
      <c r="Q52" s="115"/>
      <c r="R52" s="115"/>
      <c r="S52" s="115"/>
      <c r="T52" s="115"/>
      <c r="U52" s="115"/>
      <c r="V52" s="115"/>
      <c r="W52" s="115"/>
      <c r="X52" s="115"/>
      <c r="Y52" s="115"/>
      <c r="Z52" s="115"/>
      <c r="AA52" s="115"/>
      <c r="AB52" s="115"/>
      <c r="AC52" s="115"/>
      <c r="AD52" s="115"/>
      <c r="AE52" s="115"/>
      <c r="AF52" s="115"/>
      <c r="AG52" s="58"/>
    </row>
    <row r="53" spans="1:33" s="71" customFormat="1" ht="15" customHeight="1" x14ac:dyDescent="0.2">
      <c r="A53" s="61" t="s">
        <v>318</v>
      </c>
      <c r="B53" s="124" t="s">
        <v>52</v>
      </c>
      <c r="C53" s="125">
        <v>3.7369210000000002</v>
      </c>
      <c r="D53" s="125">
        <v>3.7923909999999998</v>
      </c>
      <c r="E53" s="125">
        <v>3.4838770000000001</v>
      </c>
      <c r="F53" s="125">
        <v>3.4721690000000001</v>
      </c>
      <c r="G53" s="125">
        <v>3.463997</v>
      </c>
      <c r="H53" s="125">
        <v>3.4541200000000001</v>
      </c>
      <c r="I53" s="125">
        <v>3.4398550000000001</v>
      </c>
      <c r="J53" s="125">
        <v>3.4187970000000001</v>
      </c>
      <c r="K53" s="125">
        <v>3.3957679999999999</v>
      </c>
      <c r="L53" s="125">
        <v>3.3703059999999998</v>
      </c>
      <c r="M53" s="125">
        <v>3.3428930000000001</v>
      </c>
      <c r="N53" s="125">
        <v>3.3231619999999999</v>
      </c>
      <c r="O53" s="125">
        <v>3.3009300000000001</v>
      </c>
      <c r="P53" s="125">
        <v>3.2804530000000001</v>
      </c>
      <c r="Q53" s="125">
        <v>3.2626529999999998</v>
      </c>
      <c r="R53" s="125">
        <v>3.2472840000000001</v>
      </c>
      <c r="S53" s="125">
        <v>3.2328760000000001</v>
      </c>
      <c r="T53" s="125">
        <v>3.2191000000000001</v>
      </c>
      <c r="U53" s="125">
        <v>3.206858</v>
      </c>
      <c r="V53" s="125">
        <v>3.1954739999999999</v>
      </c>
      <c r="W53" s="125">
        <v>3.1841059999999999</v>
      </c>
      <c r="X53" s="125">
        <v>3.1738729999999999</v>
      </c>
      <c r="Y53" s="125">
        <v>3.1637789999999999</v>
      </c>
      <c r="Z53" s="125">
        <v>3.1539769999999998</v>
      </c>
      <c r="AA53" s="125">
        <v>3.1439180000000002</v>
      </c>
      <c r="AB53" s="125">
        <v>3.1332779999999998</v>
      </c>
      <c r="AC53" s="125">
        <v>3.1223420000000002</v>
      </c>
      <c r="AD53" s="125">
        <v>3.1103719999999999</v>
      </c>
      <c r="AE53" s="125">
        <v>3.0979320000000001</v>
      </c>
      <c r="AF53" s="126">
        <v>-6.6750000000000004E-3</v>
      </c>
      <c r="AG53" s="58"/>
    </row>
    <row r="54" spans="1:33" s="71" customFormat="1" ht="15" customHeight="1" x14ac:dyDescent="0.2">
      <c r="A54" s="61" t="s">
        <v>319</v>
      </c>
      <c r="B54" s="124" t="s">
        <v>53</v>
      </c>
      <c r="C54" s="125">
        <v>5.8888000000000003E-2</v>
      </c>
      <c r="D54" s="125">
        <v>5.0335999999999999E-2</v>
      </c>
      <c r="E54" s="125">
        <v>5.8859000000000002E-2</v>
      </c>
      <c r="F54" s="125">
        <v>5.8901000000000002E-2</v>
      </c>
      <c r="G54" s="125">
        <v>5.8959999999999999E-2</v>
      </c>
      <c r="H54" s="125">
        <v>5.9017E-2</v>
      </c>
      <c r="I54" s="125">
        <v>5.9005000000000002E-2</v>
      </c>
      <c r="J54" s="125">
        <v>5.892E-2</v>
      </c>
      <c r="K54" s="125">
        <v>5.8785999999999998E-2</v>
      </c>
      <c r="L54" s="125">
        <v>5.858E-2</v>
      </c>
      <c r="M54" s="125">
        <v>5.8335999999999999E-2</v>
      </c>
      <c r="N54" s="125">
        <v>5.8067000000000001E-2</v>
      </c>
      <c r="O54" s="125">
        <v>5.7842999999999999E-2</v>
      </c>
      <c r="P54" s="125">
        <v>5.7721000000000001E-2</v>
      </c>
      <c r="Q54" s="125">
        <v>5.7731999999999999E-2</v>
      </c>
      <c r="R54" s="125">
        <v>5.7883999999999998E-2</v>
      </c>
      <c r="S54" s="125">
        <v>5.8071999999999999E-2</v>
      </c>
      <c r="T54" s="125">
        <v>5.8276000000000001E-2</v>
      </c>
      <c r="U54" s="125">
        <v>5.8487999999999998E-2</v>
      </c>
      <c r="V54" s="125">
        <v>5.8687999999999997E-2</v>
      </c>
      <c r="W54" s="125">
        <v>5.8902000000000003E-2</v>
      </c>
      <c r="X54" s="125">
        <v>5.9123000000000002E-2</v>
      </c>
      <c r="Y54" s="125">
        <v>5.9347999999999998E-2</v>
      </c>
      <c r="Z54" s="125">
        <v>5.9567000000000002E-2</v>
      </c>
      <c r="AA54" s="125">
        <v>5.9804000000000003E-2</v>
      </c>
      <c r="AB54" s="125">
        <v>6.0016E-2</v>
      </c>
      <c r="AC54" s="125">
        <v>6.0254000000000002E-2</v>
      </c>
      <c r="AD54" s="125">
        <v>6.0484000000000003E-2</v>
      </c>
      <c r="AE54" s="125">
        <v>6.0700999999999998E-2</v>
      </c>
      <c r="AF54" s="126">
        <v>1.083E-3</v>
      </c>
      <c r="AG54" s="58"/>
    </row>
    <row r="55" spans="1:33" s="71" customFormat="1" ht="15" customHeight="1" x14ac:dyDescent="0.2">
      <c r="A55" s="61" t="s">
        <v>320</v>
      </c>
      <c r="B55" s="124" t="s">
        <v>54</v>
      </c>
      <c r="C55" s="125">
        <v>0.98299599999999998</v>
      </c>
      <c r="D55" s="125">
        <v>0.97528899999999996</v>
      </c>
      <c r="E55" s="125">
        <v>0.97690299999999997</v>
      </c>
      <c r="F55" s="125">
        <v>0.98564200000000002</v>
      </c>
      <c r="G55" s="125">
        <v>0.99779600000000002</v>
      </c>
      <c r="H55" s="125">
        <v>1.0112369999999999</v>
      </c>
      <c r="I55" s="125">
        <v>1.0246459999999999</v>
      </c>
      <c r="J55" s="125">
        <v>1.036133</v>
      </c>
      <c r="K55" s="125">
        <v>1.0469649999999999</v>
      </c>
      <c r="L55" s="125">
        <v>1.055841</v>
      </c>
      <c r="M55" s="125">
        <v>1.063409</v>
      </c>
      <c r="N55" s="125">
        <v>1.070886</v>
      </c>
      <c r="O55" s="125">
        <v>1.0780080000000001</v>
      </c>
      <c r="P55" s="125">
        <v>1.0856189999999999</v>
      </c>
      <c r="Q55" s="125">
        <v>1.093458</v>
      </c>
      <c r="R55" s="125">
        <v>1.1012219999999999</v>
      </c>
      <c r="S55" s="125">
        <v>1.108663</v>
      </c>
      <c r="T55" s="125">
        <v>1.1158999999999999</v>
      </c>
      <c r="U55" s="125">
        <v>1.1230560000000001</v>
      </c>
      <c r="V55" s="125">
        <v>1.130039</v>
      </c>
      <c r="W55" s="125">
        <v>1.1369229999999999</v>
      </c>
      <c r="X55" s="125">
        <v>1.1442540000000001</v>
      </c>
      <c r="Y55" s="125">
        <v>1.1517930000000001</v>
      </c>
      <c r="Z55" s="125">
        <v>1.159532</v>
      </c>
      <c r="AA55" s="125">
        <v>1.167421</v>
      </c>
      <c r="AB55" s="125">
        <v>1.1753359999999999</v>
      </c>
      <c r="AC55" s="125">
        <v>1.183362</v>
      </c>
      <c r="AD55" s="125">
        <v>1.191144</v>
      </c>
      <c r="AE55" s="125">
        <v>1.198834</v>
      </c>
      <c r="AF55" s="126">
        <v>7.1139999999999997E-3</v>
      </c>
      <c r="AG55" s="58"/>
    </row>
    <row r="56" spans="1:33" s="71" customFormat="1" ht="15" customHeight="1" x14ac:dyDescent="0.2">
      <c r="A56" s="61" t="s">
        <v>321</v>
      </c>
      <c r="B56" s="124" t="s">
        <v>14</v>
      </c>
      <c r="C56" s="125">
        <v>0.10353900000000001</v>
      </c>
      <c r="D56" s="125">
        <v>0.103683</v>
      </c>
      <c r="E56" s="125">
        <v>0.103827</v>
      </c>
      <c r="F56" s="125">
        <v>0.104014</v>
      </c>
      <c r="G56" s="125">
        <v>0.10421999999999999</v>
      </c>
      <c r="H56" s="125">
        <v>0.10442800000000001</v>
      </c>
      <c r="I56" s="125">
        <v>0.104659</v>
      </c>
      <c r="J56" s="125">
        <v>0.104965</v>
      </c>
      <c r="K56" s="125">
        <v>0.105348</v>
      </c>
      <c r="L56" s="125">
        <v>0.105826</v>
      </c>
      <c r="M56" s="125">
        <v>0.106401</v>
      </c>
      <c r="N56" s="125">
        <v>0.107074</v>
      </c>
      <c r="O56" s="125">
        <v>0.10779</v>
      </c>
      <c r="P56" s="125">
        <v>0.10856399999999999</v>
      </c>
      <c r="Q56" s="125">
        <v>0.10939500000000001</v>
      </c>
      <c r="R56" s="125">
        <v>0.110272</v>
      </c>
      <c r="S56" s="125">
        <v>0.11117299999999999</v>
      </c>
      <c r="T56" s="125">
        <v>0.112095</v>
      </c>
      <c r="U56" s="125">
        <v>0.11304599999999999</v>
      </c>
      <c r="V56" s="125">
        <v>0.114023</v>
      </c>
      <c r="W56" s="125">
        <v>0.11501699999999999</v>
      </c>
      <c r="X56" s="125">
        <v>0.116035</v>
      </c>
      <c r="Y56" s="125">
        <v>0.117075</v>
      </c>
      <c r="Z56" s="125">
        <v>0.11813700000000001</v>
      </c>
      <c r="AA56" s="125">
        <v>0.11921</v>
      </c>
      <c r="AB56" s="125">
        <v>0.12028800000000001</v>
      </c>
      <c r="AC56" s="125">
        <v>0.12135799999999999</v>
      </c>
      <c r="AD56" s="125">
        <v>0.12241100000000001</v>
      </c>
      <c r="AE56" s="125">
        <v>0.12343999999999999</v>
      </c>
      <c r="AF56" s="126">
        <v>6.2989999999999999E-3</v>
      </c>
      <c r="AG56" s="58"/>
    </row>
    <row r="57" spans="1:33" s="71" customFormat="1" ht="15" customHeight="1" x14ac:dyDescent="0.2">
      <c r="A57" s="61" t="s">
        <v>322</v>
      </c>
      <c r="B57" s="124" t="s">
        <v>55</v>
      </c>
      <c r="C57" s="125">
        <v>3.9712999999999998E-2</v>
      </c>
      <c r="D57" s="125">
        <v>3.9847E-2</v>
      </c>
      <c r="E57" s="125">
        <v>4.0342999999999997E-2</v>
      </c>
      <c r="F57" s="125">
        <v>4.1118000000000002E-2</v>
      </c>
      <c r="G57" s="125">
        <v>4.2033000000000001E-2</v>
      </c>
      <c r="H57" s="125">
        <v>4.3013999999999997E-2</v>
      </c>
      <c r="I57" s="125">
        <v>4.3955000000000001E-2</v>
      </c>
      <c r="J57" s="125">
        <v>4.4771999999999999E-2</v>
      </c>
      <c r="K57" s="125">
        <v>4.5525000000000003E-2</v>
      </c>
      <c r="L57" s="125">
        <v>4.6220999999999998E-2</v>
      </c>
      <c r="M57" s="125">
        <v>4.6878000000000003E-2</v>
      </c>
      <c r="N57" s="125">
        <v>4.7500000000000001E-2</v>
      </c>
      <c r="O57" s="125">
        <v>4.8105000000000002E-2</v>
      </c>
      <c r="P57" s="125">
        <v>4.8712999999999999E-2</v>
      </c>
      <c r="Q57" s="125">
        <v>4.9333000000000002E-2</v>
      </c>
      <c r="R57" s="125">
        <v>4.9993999999999997E-2</v>
      </c>
      <c r="S57" s="125">
        <v>5.0682999999999999E-2</v>
      </c>
      <c r="T57" s="125">
        <v>5.1393000000000001E-2</v>
      </c>
      <c r="U57" s="125">
        <v>5.2123000000000003E-2</v>
      </c>
      <c r="V57" s="125">
        <v>5.2864000000000001E-2</v>
      </c>
      <c r="W57" s="125">
        <v>5.3612E-2</v>
      </c>
      <c r="X57" s="125">
        <v>5.4380999999999999E-2</v>
      </c>
      <c r="Y57" s="125">
        <v>5.5154000000000002E-2</v>
      </c>
      <c r="Z57" s="125">
        <v>5.5924000000000001E-2</v>
      </c>
      <c r="AA57" s="125">
        <v>5.6686E-2</v>
      </c>
      <c r="AB57" s="125">
        <v>5.7436000000000001E-2</v>
      </c>
      <c r="AC57" s="125">
        <v>5.8179000000000002E-2</v>
      </c>
      <c r="AD57" s="125">
        <v>5.8902999999999997E-2</v>
      </c>
      <c r="AE57" s="125">
        <v>5.9618999999999998E-2</v>
      </c>
      <c r="AF57" s="126">
        <v>1.4616000000000001E-2</v>
      </c>
      <c r="AG57" s="58"/>
    </row>
    <row r="58" spans="1:33" s="71" customFormat="1" ht="15" customHeight="1" x14ac:dyDescent="0.2">
      <c r="A58" s="61" t="s">
        <v>323</v>
      </c>
      <c r="B58" s="124" t="s">
        <v>23</v>
      </c>
      <c r="C58" s="125">
        <v>0.22733500000000001</v>
      </c>
      <c r="D58" s="125">
        <v>0.22490399999999999</v>
      </c>
      <c r="E58" s="125">
        <v>0.22393299999999999</v>
      </c>
      <c r="F58" s="125">
        <v>0.22422300000000001</v>
      </c>
      <c r="G58" s="125">
        <v>0.22504199999999999</v>
      </c>
      <c r="H58" s="125">
        <v>0.22603799999999999</v>
      </c>
      <c r="I58" s="125">
        <v>0.22684000000000001</v>
      </c>
      <c r="J58" s="125">
        <v>0.226963</v>
      </c>
      <c r="K58" s="125">
        <v>0.226713</v>
      </c>
      <c r="L58" s="125">
        <v>0.22616</v>
      </c>
      <c r="M58" s="125">
        <v>0.225435</v>
      </c>
      <c r="N58" s="125">
        <v>0.22461200000000001</v>
      </c>
      <c r="O58" s="125">
        <v>0.22380800000000001</v>
      </c>
      <c r="P58" s="125">
        <v>0.223111</v>
      </c>
      <c r="Q58" s="125">
        <v>0.22256600000000001</v>
      </c>
      <c r="R58" s="125">
        <v>0.22211</v>
      </c>
      <c r="S58" s="125">
        <v>0.22168399999999999</v>
      </c>
      <c r="T58" s="125">
        <v>0.221279</v>
      </c>
      <c r="U58" s="125">
        <v>0.22087699999999999</v>
      </c>
      <c r="V58" s="125">
        <v>0.22048200000000001</v>
      </c>
      <c r="W58" s="125">
        <v>0.22009600000000001</v>
      </c>
      <c r="X58" s="125">
        <v>0.21979199999999999</v>
      </c>
      <c r="Y58" s="125">
        <v>0.21948500000000001</v>
      </c>
      <c r="Z58" s="125">
        <v>0.21918099999999999</v>
      </c>
      <c r="AA58" s="125">
        <v>0.218864</v>
      </c>
      <c r="AB58" s="125">
        <v>0.21853300000000001</v>
      </c>
      <c r="AC58" s="125">
        <v>0.21820999999999999</v>
      </c>
      <c r="AD58" s="125">
        <v>0.21784500000000001</v>
      </c>
      <c r="AE58" s="125">
        <v>0.21746599999999999</v>
      </c>
      <c r="AF58" s="126">
        <v>-1.5839999999999999E-3</v>
      </c>
      <c r="AG58" s="58"/>
    </row>
    <row r="59" spans="1:33" s="71" customFormat="1" ht="15" customHeight="1" x14ac:dyDescent="0.2">
      <c r="A59" s="61" t="s">
        <v>324</v>
      </c>
      <c r="B59" s="123" t="s">
        <v>17</v>
      </c>
      <c r="C59" s="127">
        <v>5.1493919999999997</v>
      </c>
      <c r="D59" s="127">
        <v>5.1864509999999999</v>
      </c>
      <c r="E59" s="127">
        <v>4.8877430000000004</v>
      </c>
      <c r="F59" s="127">
        <v>4.8860669999999997</v>
      </c>
      <c r="G59" s="127">
        <v>4.892048</v>
      </c>
      <c r="H59" s="127">
        <v>4.8978539999999997</v>
      </c>
      <c r="I59" s="127">
        <v>4.8989599999999998</v>
      </c>
      <c r="J59" s="127">
        <v>4.890549</v>
      </c>
      <c r="K59" s="127">
        <v>4.8791060000000002</v>
      </c>
      <c r="L59" s="127">
        <v>4.8629350000000002</v>
      </c>
      <c r="M59" s="127">
        <v>4.8433520000000003</v>
      </c>
      <c r="N59" s="127">
        <v>4.8312999999999997</v>
      </c>
      <c r="O59" s="127">
        <v>4.816484</v>
      </c>
      <c r="P59" s="127">
        <v>4.804182</v>
      </c>
      <c r="Q59" s="127">
        <v>4.7951370000000004</v>
      </c>
      <c r="R59" s="127">
        <v>4.7887680000000001</v>
      </c>
      <c r="S59" s="127">
        <v>4.7831520000000003</v>
      </c>
      <c r="T59" s="127">
        <v>4.7780430000000003</v>
      </c>
      <c r="U59" s="127">
        <v>4.7744479999999996</v>
      </c>
      <c r="V59" s="127">
        <v>4.7715699999999996</v>
      </c>
      <c r="W59" s="127">
        <v>4.768656</v>
      </c>
      <c r="X59" s="127">
        <v>4.7674589999999997</v>
      </c>
      <c r="Y59" s="127">
        <v>4.7666339999999998</v>
      </c>
      <c r="Z59" s="127">
        <v>4.7663180000000001</v>
      </c>
      <c r="AA59" s="127">
        <v>4.7659039999999999</v>
      </c>
      <c r="AB59" s="127">
        <v>4.764888</v>
      </c>
      <c r="AC59" s="127">
        <v>4.763706</v>
      </c>
      <c r="AD59" s="127">
        <v>4.7611600000000003</v>
      </c>
      <c r="AE59" s="127">
        <v>4.7579929999999999</v>
      </c>
      <c r="AF59" s="128">
        <v>-2.8189999999999999E-3</v>
      </c>
      <c r="AG59" s="58"/>
    </row>
    <row r="60" spans="1:33" s="71" customFormat="1" ht="15" customHeight="1" x14ac:dyDescent="0.2">
      <c r="A60" s="57"/>
      <c r="B60" s="115"/>
      <c r="C60" s="115"/>
      <c r="D60" s="115"/>
      <c r="E60" s="115"/>
      <c r="F60" s="115"/>
      <c r="G60" s="115"/>
      <c r="H60" s="115"/>
      <c r="I60" s="115"/>
      <c r="J60" s="115"/>
      <c r="K60" s="115"/>
      <c r="L60" s="115"/>
      <c r="M60" s="115"/>
      <c r="N60" s="115"/>
      <c r="O60" s="115"/>
      <c r="P60" s="115"/>
      <c r="Q60" s="115"/>
      <c r="R60" s="115"/>
      <c r="S60" s="115"/>
      <c r="T60" s="115"/>
      <c r="U60" s="115"/>
      <c r="V60" s="115"/>
      <c r="W60" s="115"/>
      <c r="X60" s="115"/>
      <c r="Y60" s="115"/>
      <c r="Z60" s="115"/>
      <c r="AA60" s="115"/>
      <c r="AB60" s="115"/>
      <c r="AC60" s="115"/>
      <c r="AD60" s="115"/>
      <c r="AE60" s="115"/>
      <c r="AF60" s="115"/>
      <c r="AG60" s="58"/>
    </row>
    <row r="61" spans="1:33" s="71" customFormat="1" ht="15" customHeight="1" x14ac:dyDescent="0.2">
      <c r="A61" s="57"/>
      <c r="B61" s="123" t="s">
        <v>486</v>
      </c>
      <c r="C61" s="115"/>
      <c r="D61" s="115"/>
      <c r="E61" s="115"/>
      <c r="F61" s="115"/>
      <c r="G61" s="115"/>
      <c r="H61" s="115"/>
      <c r="I61" s="115"/>
      <c r="J61" s="115"/>
      <c r="K61" s="115"/>
      <c r="L61" s="115"/>
      <c r="M61" s="115"/>
      <c r="N61" s="115"/>
      <c r="O61" s="115"/>
      <c r="P61" s="115"/>
      <c r="Q61" s="115"/>
      <c r="R61" s="115"/>
      <c r="S61" s="115"/>
      <c r="T61" s="115"/>
      <c r="U61" s="115"/>
      <c r="V61" s="115"/>
      <c r="W61" s="115"/>
      <c r="X61" s="115"/>
      <c r="Y61" s="115"/>
      <c r="Z61" s="115"/>
      <c r="AA61" s="115"/>
      <c r="AB61" s="115"/>
      <c r="AC61" s="115"/>
      <c r="AD61" s="115"/>
      <c r="AE61" s="115"/>
      <c r="AF61" s="115"/>
      <c r="AG61" s="58"/>
    </row>
    <row r="62" spans="1:33" s="71" customFormat="1" ht="15" customHeight="1" x14ac:dyDescent="0.2">
      <c r="A62" s="61" t="s">
        <v>325</v>
      </c>
      <c r="B62" s="124" t="s">
        <v>52</v>
      </c>
      <c r="C62" s="125">
        <v>0.38192300000000001</v>
      </c>
      <c r="D62" s="125">
        <v>0.38353300000000001</v>
      </c>
      <c r="E62" s="125">
        <v>0.32684200000000002</v>
      </c>
      <c r="F62" s="125">
        <v>0.32209700000000002</v>
      </c>
      <c r="G62" s="125">
        <v>0.31651099999999999</v>
      </c>
      <c r="H62" s="125">
        <v>0.310728</v>
      </c>
      <c r="I62" s="125">
        <v>0.30475099999999999</v>
      </c>
      <c r="J62" s="125">
        <v>0.29857</v>
      </c>
      <c r="K62" s="125">
        <v>0.29244199999999998</v>
      </c>
      <c r="L62" s="125">
        <v>0.28633399999999998</v>
      </c>
      <c r="M62" s="125">
        <v>0.28050900000000001</v>
      </c>
      <c r="N62" s="125">
        <v>0.27516200000000002</v>
      </c>
      <c r="O62" s="125">
        <v>0.26975300000000002</v>
      </c>
      <c r="P62" s="125">
        <v>0.264575</v>
      </c>
      <c r="Q62" s="125">
        <v>0.25953399999999999</v>
      </c>
      <c r="R62" s="125">
        <v>0.25445899999999999</v>
      </c>
      <c r="S62" s="125">
        <v>0.249662</v>
      </c>
      <c r="T62" s="125">
        <v>0.24513499999999999</v>
      </c>
      <c r="U62" s="125">
        <v>0.24135200000000001</v>
      </c>
      <c r="V62" s="125">
        <v>0.23760800000000001</v>
      </c>
      <c r="W62" s="125">
        <v>0.23355899999999999</v>
      </c>
      <c r="X62" s="125">
        <v>0.229347</v>
      </c>
      <c r="Y62" s="125">
        <v>0.22517699999999999</v>
      </c>
      <c r="Z62" s="125">
        <v>0.22095200000000001</v>
      </c>
      <c r="AA62" s="125">
        <v>0.21676799999999999</v>
      </c>
      <c r="AB62" s="125">
        <v>0.212669</v>
      </c>
      <c r="AC62" s="125">
        <v>0.20862700000000001</v>
      </c>
      <c r="AD62" s="125">
        <v>0.20458899999999999</v>
      </c>
      <c r="AE62" s="125">
        <v>0.20067299999999999</v>
      </c>
      <c r="AF62" s="126">
        <v>-2.2721999999999999E-2</v>
      </c>
      <c r="AG62" s="58"/>
    </row>
    <row r="63" spans="1:33" s="71" customFormat="1" ht="15" customHeight="1" x14ac:dyDescent="0.2">
      <c r="A63" s="61" t="s">
        <v>326</v>
      </c>
      <c r="B63" s="124" t="s">
        <v>54</v>
      </c>
      <c r="C63" s="125">
        <v>4.3042999999999998E-2</v>
      </c>
      <c r="D63" s="125">
        <v>4.0318E-2</v>
      </c>
      <c r="E63" s="125">
        <v>3.8538999999999997E-2</v>
      </c>
      <c r="F63" s="125">
        <v>3.7415999999999998E-2</v>
      </c>
      <c r="G63" s="125">
        <v>3.6375999999999999E-2</v>
      </c>
      <c r="H63" s="125">
        <v>3.5486999999999998E-2</v>
      </c>
      <c r="I63" s="125">
        <v>3.4750999999999997E-2</v>
      </c>
      <c r="J63" s="125">
        <v>3.4162999999999999E-2</v>
      </c>
      <c r="K63" s="125">
        <v>3.3737999999999997E-2</v>
      </c>
      <c r="L63" s="125">
        <v>3.3237999999999997E-2</v>
      </c>
      <c r="M63" s="125">
        <v>3.2724000000000003E-2</v>
      </c>
      <c r="N63" s="125">
        <v>3.2177999999999998E-2</v>
      </c>
      <c r="O63" s="125">
        <v>3.1621999999999997E-2</v>
      </c>
      <c r="P63" s="125">
        <v>3.1075999999999999E-2</v>
      </c>
      <c r="Q63" s="125">
        <v>3.0525E-2</v>
      </c>
      <c r="R63" s="125">
        <v>2.9940000000000001E-2</v>
      </c>
      <c r="S63" s="125">
        <v>2.9374999999999998E-2</v>
      </c>
      <c r="T63" s="125">
        <v>2.8835E-2</v>
      </c>
      <c r="U63" s="125">
        <v>2.8389000000000001E-2</v>
      </c>
      <c r="V63" s="125">
        <v>2.7949999999999999E-2</v>
      </c>
      <c r="W63" s="125">
        <v>2.7498000000000002E-2</v>
      </c>
      <c r="X63" s="125">
        <v>2.7050999999999999E-2</v>
      </c>
      <c r="Y63" s="125">
        <v>2.6630999999999998E-2</v>
      </c>
      <c r="Z63" s="125">
        <v>2.6214999999999999E-2</v>
      </c>
      <c r="AA63" s="125">
        <v>2.5822000000000001E-2</v>
      </c>
      <c r="AB63" s="125">
        <v>2.5455999999999999E-2</v>
      </c>
      <c r="AC63" s="125">
        <v>2.5107000000000001E-2</v>
      </c>
      <c r="AD63" s="125">
        <v>2.4768999999999999E-2</v>
      </c>
      <c r="AE63" s="125">
        <v>2.4447E-2</v>
      </c>
      <c r="AF63" s="126">
        <v>-2.0001000000000001E-2</v>
      </c>
      <c r="AG63" s="58"/>
    </row>
    <row r="64" spans="1:33" s="71" customFormat="1" ht="15" customHeight="1" x14ac:dyDescent="0.2">
      <c r="A64" s="61" t="s">
        <v>327</v>
      </c>
      <c r="B64" s="124" t="s">
        <v>274</v>
      </c>
      <c r="C64" s="125">
        <v>7.5310000000000004E-3</v>
      </c>
      <c r="D64" s="125">
        <v>7.3670000000000003E-3</v>
      </c>
      <c r="E64" s="125">
        <v>7.319E-3</v>
      </c>
      <c r="F64" s="125">
        <v>7.3480000000000004E-3</v>
      </c>
      <c r="G64" s="125">
        <v>7.358E-3</v>
      </c>
      <c r="H64" s="125">
        <v>7.3600000000000002E-3</v>
      </c>
      <c r="I64" s="125">
        <v>7.3540000000000003E-3</v>
      </c>
      <c r="J64" s="125">
        <v>7.339E-3</v>
      </c>
      <c r="K64" s="125">
        <v>7.3179999999999999E-3</v>
      </c>
      <c r="L64" s="125">
        <v>7.2919999999999999E-3</v>
      </c>
      <c r="M64" s="125">
        <v>7.2690000000000003E-3</v>
      </c>
      <c r="N64" s="125">
        <v>7.2430000000000003E-3</v>
      </c>
      <c r="O64" s="125">
        <v>7.2189999999999997E-3</v>
      </c>
      <c r="P64" s="125">
        <v>7.1980000000000004E-3</v>
      </c>
      <c r="Q64" s="125">
        <v>7.1770000000000002E-3</v>
      </c>
      <c r="R64" s="125">
        <v>7.1500000000000001E-3</v>
      </c>
      <c r="S64" s="125">
        <v>7.1260000000000004E-3</v>
      </c>
      <c r="T64" s="125">
        <v>7.1069999999999996E-3</v>
      </c>
      <c r="U64" s="125">
        <v>7.1029999999999999E-3</v>
      </c>
      <c r="V64" s="125">
        <v>7.0980000000000001E-3</v>
      </c>
      <c r="W64" s="125">
        <v>7.0850000000000002E-3</v>
      </c>
      <c r="X64" s="125">
        <v>7.0679999999999996E-3</v>
      </c>
      <c r="Y64" s="125">
        <v>7.0520000000000001E-3</v>
      </c>
      <c r="Z64" s="125">
        <v>7.0320000000000001E-3</v>
      </c>
      <c r="AA64" s="125">
        <v>7.012E-3</v>
      </c>
      <c r="AB64" s="125">
        <v>6.9959999999999996E-3</v>
      </c>
      <c r="AC64" s="125">
        <v>6.9800000000000001E-3</v>
      </c>
      <c r="AD64" s="125">
        <v>6.9629999999999996E-3</v>
      </c>
      <c r="AE64" s="125">
        <v>6.9480000000000002E-3</v>
      </c>
      <c r="AF64" s="126">
        <v>-2.8730000000000001E-3</v>
      </c>
      <c r="AG64" s="58"/>
    </row>
    <row r="65" spans="1:33" s="71" customFormat="1" ht="15" customHeight="1" x14ac:dyDescent="0.2">
      <c r="A65" s="61" t="s">
        <v>328</v>
      </c>
      <c r="B65" s="123" t="s">
        <v>17</v>
      </c>
      <c r="C65" s="127">
        <v>0.43249700000000002</v>
      </c>
      <c r="D65" s="127">
        <v>0.43121700000000002</v>
      </c>
      <c r="E65" s="127">
        <v>0.372699</v>
      </c>
      <c r="F65" s="127">
        <v>0.36686099999999999</v>
      </c>
      <c r="G65" s="127">
        <v>0.36024499999999998</v>
      </c>
      <c r="H65" s="127">
        <v>0.35357499999999997</v>
      </c>
      <c r="I65" s="127">
        <v>0.34685500000000002</v>
      </c>
      <c r="J65" s="127">
        <v>0.34007199999999999</v>
      </c>
      <c r="K65" s="127">
        <v>0.33349899999999999</v>
      </c>
      <c r="L65" s="127">
        <v>0.32686300000000001</v>
      </c>
      <c r="M65" s="127">
        <v>0.32050200000000001</v>
      </c>
      <c r="N65" s="127">
        <v>0.314583</v>
      </c>
      <c r="O65" s="127">
        <v>0.30859500000000001</v>
      </c>
      <c r="P65" s="127">
        <v>0.30285000000000001</v>
      </c>
      <c r="Q65" s="127">
        <v>0.297236</v>
      </c>
      <c r="R65" s="127">
        <v>0.291549</v>
      </c>
      <c r="S65" s="127">
        <v>0.286163</v>
      </c>
      <c r="T65" s="127">
        <v>0.28107700000000002</v>
      </c>
      <c r="U65" s="127">
        <v>0.27684399999999998</v>
      </c>
      <c r="V65" s="127">
        <v>0.27265600000000001</v>
      </c>
      <c r="W65" s="127">
        <v>0.26814199999999999</v>
      </c>
      <c r="X65" s="127">
        <v>0.26346700000000001</v>
      </c>
      <c r="Y65" s="127">
        <v>0.25885999999999998</v>
      </c>
      <c r="Z65" s="127">
        <v>0.25419900000000001</v>
      </c>
      <c r="AA65" s="127">
        <v>0.249614</v>
      </c>
      <c r="AB65" s="127">
        <v>0.24516299999999999</v>
      </c>
      <c r="AC65" s="127">
        <v>0.240784</v>
      </c>
      <c r="AD65" s="127">
        <v>0.23642099999999999</v>
      </c>
      <c r="AE65" s="127">
        <v>0.23219600000000001</v>
      </c>
      <c r="AF65" s="128">
        <v>-2.1968999999999999E-2</v>
      </c>
      <c r="AG65" s="58"/>
    </row>
    <row r="66" spans="1:33" s="71" customFormat="1" ht="12" x14ac:dyDescent="0.2">
      <c r="A66" s="57"/>
      <c r="B66" s="115"/>
      <c r="C66" s="115"/>
      <c r="D66" s="115"/>
      <c r="E66" s="115"/>
      <c r="F66" s="115"/>
      <c r="G66" s="115"/>
      <c r="H66" s="115"/>
      <c r="I66" s="115"/>
      <c r="J66" s="115"/>
      <c r="K66" s="115"/>
      <c r="L66" s="115"/>
      <c r="M66" s="115"/>
      <c r="N66" s="115"/>
      <c r="O66" s="115"/>
      <c r="P66" s="115"/>
      <c r="Q66" s="115"/>
      <c r="R66" s="115"/>
      <c r="S66" s="115"/>
      <c r="T66" s="115"/>
      <c r="U66" s="115"/>
      <c r="V66" s="115"/>
      <c r="W66" s="115"/>
      <c r="X66" s="115"/>
      <c r="Y66" s="115"/>
      <c r="Z66" s="115"/>
      <c r="AA66" s="115"/>
      <c r="AB66" s="115"/>
      <c r="AC66" s="115"/>
      <c r="AD66" s="115"/>
      <c r="AE66" s="115"/>
      <c r="AF66" s="115"/>
      <c r="AG66" s="58"/>
    </row>
    <row r="67" spans="1:33" s="71" customFormat="1" ht="15" customHeight="1" x14ac:dyDescent="0.2">
      <c r="A67" s="57"/>
      <c r="B67" s="123" t="s">
        <v>59</v>
      </c>
      <c r="C67" s="115"/>
      <c r="D67" s="115"/>
      <c r="E67" s="115"/>
      <c r="F67" s="115"/>
      <c r="G67" s="115"/>
      <c r="H67" s="115"/>
      <c r="I67" s="115"/>
      <c r="J67" s="115"/>
      <c r="K67" s="115"/>
      <c r="L67" s="115"/>
      <c r="M67" s="115"/>
      <c r="N67" s="115"/>
      <c r="O67" s="115"/>
      <c r="P67" s="115"/>
      <c r="Q67" s="115"/>
      <c r="R67" s="115"/>
      <c r="S67" s="115"/>
      <c r="T67" s="115"/>
      <c r="U67" s="115"/>
      <c r="V67" s="115"/>
      <c r="W67" s="115"/>
      <c r="X67" s="115"/>
      <c r="Y67" s="115"/>
      <c r="Z67" s="115"/>
      <c r="AA67" s="115"/>
      <c r="AB67" s="115"/>
      <c r="AC67" s="115"/>
      <c r="AD67" s="115"/>
      <c r="AE67" s="115"/>
      <c r="AF67" s="115"/>
      <c r="AG67" s="58"/>
    </row>
    <row r="68" spans="1:33" s="71" customFormat="1" ht="15" customHeight="1" x14ac:dyDescent="0.2">
      <c r="A68" s="61" t="s">
        <v>329</v>
      </c>
      <c r="B68" s="124" t="s">
        <v>52</v>
      </c>
      <c r="C68" s="125">
        <v>0.340393</v>
      </c>
      <c r="D68" s="125">
        <v>0.32896999999999998</v>
      </c>
      <c r="E68" s="125">
        <v>0.29599900000000001</v>
      </c>
      <c r="F68" s="125">
        <v>0.28999999999999998</v>
      </c>
      <c r="G68" s="125">
        <v>0.28520000000000001</v>
      </c>
      <c r="H68" s="125">
        <v>0.28114</v>
      </c>
      <c r="I68" s="125">
        <v>0.277254</v>
      </c>
      <c r="J68" s="125">
        <v>0.27340999999999999</v>
      </c>
      <c r="K68" s="125">
        <v>0.26962599999999998</v>
      </c>
      <c r="L68" s="125">
        <v>0.265905</v>
      </c>
      <c r="M68" s="125">
        <v>0.262185</v>
      </c>
      <c r="N68" s="125">
        <v>0.25877499999999998</v>
      </c>
      <c r="O68" s="125">
        <v>0.25535400000000003</v>
      </c>
      <c r="P68" s="125">
        <v>0.25214999999999999</v>
      </c>
      <c r="Q68" s="125">
        <v>0.249141</v>
      </c>
      <c r="R68" s="125">
        <v>0.24627399999999999</v>
      </c>
      <c r="S68" s="125">
        <v>0.24355399999999999</v>
      </c>
      <c r="T68" s="125">
        <v>0.24096899999999999</v>
      </c>
      <c r="U68" s="125">
        <v>0.238672</v>
      </c>
      <c r="V68" s="125">
        <v>0.236596</v>
      </c>
      <c r="W68" s="125">
        <v>0.23452700000000001</v>
      </c>
      <c r="X68" s="125">
        <v>0.23248199999999999</v>
      </c>
      <c r="Y68" s="125">
        <v>0.230438</v>
      </c>
      <c r="Z68" s="125">
        <v>0.22841600000000001</v>
      </c>
      <c r="AA68" s="125">
        <v>0.22639799999999999</v>
      </c>
      <c r="AB68" s="125">
        <v>0.22442300000000001</v>
      </c>
      <c r="AC68" s="125">
        <v>0.222467</v>
      </c>
      <c r="AD68" s="125">
        <v>0.22053</v>
      </c>
      <c r="AE68" s="125">
        <v>0.218635</v>
      </c>
      <c r="AF68" s="126">
        <v>-1.5685999999999999E-2</v>
      </c>
      <c r="AG68" s="58"/>
    </row>
    <row r="69" spans="1:33" s="71" customFormat="1" ht="15" customHeight="1" x14ac:dyDescent="0.2">
      <c r="A69" s="61" t="s">
        <v>330</v>
      </c>
      <c r="B69" s="124" t="s">
        <v>54</v>
      </c>
      <c r="C69" s="125">
        <v>6.0221999999999998E-2</v>
      </c>
      <c r="D69" s="125">
        <v>5.6859E-2</v>
      </c>
      <c r="E69" s="125">
        <v>5.4125E-2</v>
      </c>
      <c r="F69" s="125">
        <v>5.2080000000000001E-2</v>
      </c>
      <c r="G69" s="125">
        <v>5.0466999999999998E-2</v>
      </c>
      <c r="H69" s="125">
        <v>4.9140000000000003E-2</v>
      </c>
      <c r="I69" s="125">
        <v>4.7995000000000003E-2</v>
      </c>
      <c r="J69" s="125">
        <v>4.7002000000000002E-2</v>
      </c>
      <c r="K69" s="125">
        <v>4.6175000000000001E-2</v>
      </c>
      <c r="L69" s="125">
        <v>4.5222999999999999E-2</v>
      </c>
      <c r="M69" s="125">
        <v>4.4160999999999999E-2</v>
      </c>
      <c r="N69" s="125">
        <v>4.3175999999999999E-2</v>
      </c>
      <c r="O69" s="125">
        <v>4.2195999999999997E-2</v>
      </c>
      <c r="P69" s="125">
        <v>4.1231999999999998E-2</v>
      </c>
      <c r="Q69" s="125">
        <v>4.0295999999999998E-2</v>
      </c>
      <c r="R69" s="125">
        <v>3.9383000000000001E-2</v>
      </c>
      <c r="S69" s="125">
        <v>3.8512999999999999E-2</v>
      </c>
      <c r="T69" s="125">
        <v>3.7696E-2</v>
      </c>
      <c r="U69" s="125">
        <v>3.6956999999999997E-2</v>
      </c>
      <c r="V69" s="125">
        <v>3.6283999999999997E-2</v>
      </c>
      <c r="W69" s="125">
        <v>3.5659000000000003E-2</v>
      </c>
      <c r="X69" s="125">
        <v>3.5082000000000002E-2</v>
      </c>
      <c r="Y69" s="125">
        <v>3.4544999999999999E-2</v>
      </c>
      <c r="Z69" s="125">
        <v>3.4042999999999997E-2</v>
      </c>
      <c r="AA69" s="125">
        <v>3.3568000000000001E-2</v>
      </c>
      <c r="AB69" s="125">
        <v>3.3120999999999998E-2</v>
      </c>
      <c r="AC69" s="125">
        <v>3.2694000000000001E-2</v>
      </c>
      <c r="AD69" s="125">
        <v>3.2282999999999999E-2</v>
      </c>
      <c r="AE69" s="125">
        <v>3.1888E-2</v>
      </c>
      <c r="AF69" s="126">
        <v>-2.2450999999999999E-2</v>
      </c>
      <c r="AG69" s="58"/>
    </row>
    <row r="70" spans="1:33" s="71" customFormat="1" ht="15" customHeight="1" x14ac:dyDescent="0.2">
      <c r="A70" s="61" t="s">
        <v>331</v>
      </c>
      <c r="B70" s="124" t="s">
        <v>14</v>
      </c>
      <c r="C70" s="125">
        <v>1.6931000000000002E-2</v>
      </c>
      <c r="D70" s="125">
        <v>1.6743999999999998E-2</v>
      </c>
      <c r="E70" s="125">
        <v>1.6546000000000002E-2</v>
      </c>
      <c r="F70" s="125">
        <v>1.6344000000000001E-2</v>
      </c>
      <c r="G70" s="125">
        <v>1.6131E-2</v>
      </c>
      <c r="H70" s="125">
        <v>1.5901999999999999E-2</v>
      </c>
      <c r="I70" s="125">
        <v>1.5661999999999999E-2</v>
      </c>
      <c r="J70" s="125">
        <v>1.5410999999999999E-2</v>
      </c>
      <c r="K70" s="125">
        <v>1.5148999999999999E-2</v>
      </c>
      <c r="L70" s="125">
        <v>1.4880000000000001E-2</v>
      </c>
      <c r="M70" s="125">
        <v>1.4604000000000001E-2</v>
      </c>
      <c r="N70" s="125">
        <v>1.4371E-2</v>
      </c>
      <c r="O70" s="125">
        <v>1.4177E-2</v>
      </c>
      <c r="P70" s="125">
        <v>1.4027E-2</v>
      </c>
      <c r="Q70" s="125">
        <v>1.3922E-2</v>
      </c>
      <c r="R70" s="125">
        <v>1.3861E-2</v>
      </c>
      <c r="S70" s="125">
        <v>1.3794000000000001E-2</v>
      </c>
      <c r="T70" s="125">
        <v>1.3721000000000001E-2</v>
      </c>
      <c r="U70" s="125">
        <v>1.3643000000000001E-2</v>
      </c>
      <c r="V70" s="125">
        <v>1.3558000000000001E-2</v>
      </c>
      <c r="W70" s="125">
        <v>1.3469E-2</v>
      </c>
      <c r="X70" s="125">
        <v>1.3377E-2</v>
      </c>
      <c r="Y70" s="125">
        <v>1.3284000000000001E-2</v>
      </c>
      <c r="Z70" s="125">
        <v>1.3193E-2</v>
      </c>
      <c r="AA70" s="125">
        <v>1.3106E-2</v>
      </c>
      <c r="AB70" s="125">
        <v>1.3025999999999999E-2</v>
      </c>
      <c r="AC70" s="125">
        <v>1.2951000000000001E-2</v>
      </c>
      <c r="AD70" s="125">
        <v>1.2880000000000001E-2</v>
      </c>
      <c r="AE70" s="125">
        <v>1.2812E-2</v>
      </c>
      <c r="AF70" s="126">
        <v>-9.9059999999999999E-3</v>
      </c>
      <c r="AG70" s="58"/>
    </row>
    <row r="71" spans="1:33" s="71" customFormat="1" ht="15" customHeight="1" x14ac:dyDescent="0.2">
      <c r="A71" s="61" t="s">
        <v>332</v>
      </c>
      <c r="B71" s="124" t="s">
        <v>487</v>
      </c>
      <c r="C71" s="125">
        <v>7.3539999999999994E-2</v>
      </c>
      <c r="D71" s="125">
        <v>7.3699000000000001E-2</v>
      </c>
      <c r="E71" s="125">
        <v>7.4370000000000006E-2</v>
      </c>
      <c r="F71" s="125">
        <v>7.5676999999999994E-2</v>
      </c>
      <c r="G71" s="125">
        <v>7.7341999999999994E-2</v>
      </c>
      <c r="H71" s="125">
        <v>7.9190999999999998E-2</v>
      </c>
      <c r="I71" s="125">
        <v>8.1062999999999996E-2</v>
      </c>
      <c r="J71" s="125">
        <v>8.2908999999999997E-2</v>
      </c>
      <c r="K71" s="125">
        <v>8.4727999999999998E-2</v>
      </c>
      <c r="L71" s="125">
        <v>8.6515999999999996E-2</v>
      </c>
      <c r="M71" s="125">
        <v>8.8248999999999994E-2</v>
      </c>
      <c r="N71" s="125">
        <v>8.9929999999999996E-2</v>
      </c>
      <c r="O71" s="125">
        <v>9.1582999999999998E-2</v>
      </c>
      <c r="P71" s="125">
        <v>9.3266000000000002E-2</v>
      </c>
      <c r="Q71" s="125">
        <v>9.4991000000000006E-2</v>
      </c>
      <c r="R71" s="125">
        <v>9.6727999999999995E-2</v>
      </c>
      <c r="S71" s="125">
        <v>9.8498000000000002E-2</v>
      </c>
      <c r="T71" s="125">
        <v>0.10030799999999999</v>
      </c>
      <c r="U71" s="125">
        <v>0.102213</v>
      </c>
      <c r="V71" s="125">
        <v>0.104183</v>
      </c>
      <c r="W71" s="125">
        <v>0.106165</v>
      </c>
      <c r="X71" s="125">
        <v>0.108164</v>
      </c>
      <c r="Y71" s="125">
        <v>0.110166</v>
      </c>
      <c r="Z71" s="125">
        <v>0.112169</v>
      </c>
      <c r="AA71" s="125">
        <v>0.114162</v>
      </c>
      <c r="AB71" s="125">
        <v>0.116158</v>
      </c>
      <c r="AC71" s="125">
        <v>0.11815199999999999</v>
      </c>
      <c r="AD71" s="125">
        <v>0.12013699999999999</v>
      </c>
      <c r="AE71" s="125">
        <v>0.122127</v>
      </c>
      <c r="AF71" s="126">
        <v>1.8280999999999999E-2</v>
      </c>
      <c r="AG71" s="58"/>
    </row>
    <row r="72" spans="1:33" s="71" customFormat="1" ht="15" customHeight="1" x14ac:dyDescent="0.2">
      <c r="A72" s="61" t="s">
        <v>333</v>
      </c>
      <c r="B72" s="123" t="s">
        <v>17</v>
      </c>
      <c r="C72" s="127">
        <v>0.49108499999999999</v>
      </c>
      <c r="D72" s="127">
        <v>0.47627199999999997</v>
      </c>
      <c r="E72" s="127">
        <v>0.44104100000000002</v>
      </c>
      <c r="F72" s="127">
        <v>0.43410100000000001</v>
      </c>
      <c r="G72" s="127">
        <v>0.42914000000000002</v>
      </c>
      <c r="H72" s="127">
        <v>0.425373</v>
      </c>
      <c r="I72" s="127">
        <v>0.42197299999999999</v>
      </c>
      <c r="J72" s="127">
        <v>0.41873199999999999</v>
      </c>
      <c r="K72" s="127">
        <v>0.41567799999999999</v>
      </c>
      <c r="L72" s="127">
        <v>0.412524</v>
      </c>
      <c r="M72" s="127">
        <v>0.40919899999999998</v>
      </c>
      <c r="N72" s="127">
        <v>0.406252</v>
      </c>
      <c r="O72" s="127">
        <v>0.40331099999999998</v>
      </c>
      <c r="P72" s="127">
        <v>0.400675</v>
      </c>
      <c r="Q72" s="127">
        <v>0.39834900000000001</v>
      </c>
      <c r="R72" s="127">
        <v>0.39624599999999999</v>
      </c>
      <c r="S72" s="127">
        <v>0.39435900000000002</v>
      </c>
      <c r="T72" s="127">
        <v>0.39269399999999999</v>
      </c>
      <c r="U72" s="127">
        <v>0.391486</v>
      </c>
      <c r="V72" s="127">
        <v>0.390621</v>
      </c>
      <c r="W72" s="127">
        <v>0.38982</v>
      </c>
      <c r="X72" s="127">
        <v>0.38910499999999998</v>
      </c>
      <c r="Y72" s="127">
        <v>0.38843299999999997</v>
      </c>
      <c r="Z72" s="127">
        <v>0.38782100000000003</v>
      </c>
      <c r="AA72" s="127">
        <v>0.387235</v>
      </c>
      <c r="AB72" s="127">
        <v>0.38672800000000002</v>
      </c>
      <c r="AC72" s="127">
        <v>0.38626199999999999</v>
      </c>
      <c r="AD72" s="127">
        <v>0.38583000000000001</v>
      </c>
      <c r="AE72" s="127">
        <v>0.385463</v>
      </c>
      <c r="AF72" s="128">
        <v>-8.6119999999999999E-3</v>
      </c>
      <c r="AG72" s="58"/>
    </row>
    <row r="73" spans="1:33" s="71" customFormat="1" ht="12" x14ac:dyDescent="0.2">
      <c r="A73" s="57"/>
      <c r="B73" s="115"/>
      <c r="C73" s="115"/>
      <c r="D73" s="115"/>
      <c r="E73" s="115"/>
      <c r="F73" s="115"/>
      <c r="G73" s="115"/>
      <c r="H73" s="115"/>
      <c r="I73" s="115"/>
      <c r="J73" s="115"/>
      <c r="K73" s="115"/>
      <c r="L73" s="115"/>
      <c r="M73" s="115"/>
      <c r="N73" s="115"/>
      <c r="O73" s="115"/>
      <c r="P73" s="115"/>
      <c r="Q73" s="115"/>
      <c r="R73" s="115"/>
      <c r="S73" s="115"/>
      <c r="T73" s="115"/>
      <c r="U73" s="115"/>
      <c r="V73" s="115"/>
      <c r="W73" s="115"/>
      <c r="X73" s="115"/>
      <c r="Y73" s="115"/>
      <c r="Z73" s="115"/>
      <c r="AA73" s="115"/>
      <c r="AB73" s="115"/>
      <c r="AC73" s="115"/>
      <c r="AD73" s="115"/>
      <c r="AE73" s="115"/>
      <c r="AF73" s="115"/>
      <c r="AG73" s="58"/>
    </row>
    <row r="74" spans="1:33" s="71" customFormat="1" ht="15" customHeight="1" x14ac:dyDescent="0.2">
      <c r="A74" s="61" t="s">
        <v>334</v>
      </c>
      <c r="B74" s="124" t="s">
        <v>488</v>
      </c>
      <c r="C74" s="125">
        <v>0.53893199999999997</v>
      </c>
      <c r="D74" s="125">
        <v>0.57386300000000001</v>
      </c>
      <c r="E74" s="125">
        <v>0.51456299999999999</v>
      </c>
      <c r="F74" s="125">
        <v>0.492921</v>
      </c>
      <c r="G74" s="125">
        <v>0.47670699999999999</v>
      </c>
      <c r="H74" s="125">
        <v>0.46289200000000003</v>
      </c>
      <c r="I74" s="125">
        <v>0.45105699999999999</v>
      </c>
      <c r="J74" s="125">
        <v>0.44150499999999998</v>
      </c>
      <c r="K74" s="125">
        <v>0.43309199999999998</v>
      </c>
      <c r="L74" s="125">
        <v>0.42600100000000002</v>
      </c>
      <c r="M74" s="125">
        <v>0.41817599999999999</v>
      </c>
      <c r="N74" s="125">
        <v>0.41173100000000001</v>
      </c>
      <c r="O74" s="125">
        <v>0.40459600000000001</v>
      </c>
      <c r="P74" s="125">
        <v>0.39689600000000003</v>
      </c>
      <c r="Q74" s="125">
        <v>0.38928699999999999</v>
      </c>
      <c r="R74" s="125">
        <v>0.38338899999999998</v>
      </c>
      <c r="S74" s="125">
        <v>0.37730399999999997</v>
      </c>
      <c r="T74" s="125">
        <v>0.37074400000000002</v>
      </c>
      <c r="U74" s="125">
        <v>0.36154900000000001</v>
      </c>
      <c r="V74" s="125">
        <v>0.35317599999999999</v>
      </c>
      <c r="W74" s="125">
        <v>0.346744</v>
      </c>
      <c r="X74" s="125">
        <v>0.34147899999999998</v>
      </c>
      <c r="Y74" s="125">
        <v>0.33668500000000001</v>
      </c>
      <c r="Z74" s="125">
        <v>0.332787</v>
      </c>
      <c r="AA74" s="125">
        <v>0.32932699999999998</v>
      </c>
      <c r="AB74" s="125">
        <v>0.32541500000000001</v>
      </c>
      <c r="AC74" s="125">
        <v>0.32142100000000001</v>
      </c>
      <c r="AD74" s="125">
        <v>0.317494</v>
      </c>
      <c r="AE74" s="125">
        <v>0.313392</v>
      </c>
      <c r="AF74" s="126">
        <v>-1.9175999999999999E-2</v>
      </c>
      <c r="AG74" s="58"/>
    </row>
    <row r="75" spans="1:33" ht="15" customHeight="1" x14ac:dyDescent="0.2">
      <c r="B75" s="115"/>
      <c r="C75" s="115"/>
      <c r="D75" s="115"/>
      <c r="E75" s="115"/>
      <c r="F75" s="115"/>
      <c r="G75" s="115"/>
      <c r="H75" s="115"/>
      <c r="I75" s="115"/>
      <c r="J75" s="115"/>
      <c r="K75" s="115"/>
      <c r="L75" s="115"/>
      <c r="M75" s="115"/>
      <c r="N75" s="115"/>
      <c r="O75" s="115"/>
      <c r="P75" s="115"/>
      <c r="Q75" s="115"/>
      <c r="R75" s="115"/>
      <c r="S75" s="115"/>
      <c r="T75" s="115"/>
      <c r="U75" s="115"/>
      <c r="V75" s="115"/>
      <c r="W75" s="115"/>
      <c r="X75" s="115"/>
      <c r="Y75" s="115"/>
      <c r="Z75" s="115"/>
      <c r="AA75" s="115"/>
      <c r="AB75" s="115"/>
      <c r="AC75" s="115"/>
      <c r="AD75" s="115"/>
      <c r="AE75" s="115"/>
      <c r="AF75" s="115"/>
      <c r="AG75" s="58"/>
    </row>
    <row r="76" spans="1:33" ht="15" customHeight="1" x14ac:dyDescent="0.2">
      <c r="B76" s="123" t="s">
        <v>489</v>
      </c>
      <c r="C76" s="115"/>
      <c r="D76" s="115"/>
      <c r="E76" s="115"/>
      <c r="F76" s="115"/>
      <c r="G76" s="115"/>
      <c r="H76" s="115"/>
      <c r="I76" s="115"/>
      <c r="J76" s="115"/>
      <c r="K76" s="115"/>
      <c r="L76" s="115"/>
      <c r="M76" s="115"/>
      <c r="N76" s="115"/>
      <c r="O76" s="115"/>
      <c r="P76" s="115"/>
      <c r="Q76" s="115"/>
      <c r="R76" s="115"/>
      <c r="S76" s="115"/>
      <c r="T76" s="115"/>
      <c r="U76" s="115"/>
      <c r="V76" s="115"/>
      <c r="W76" s="115"/>
      <c r="X76" s="115"/>
      <c r="Y76" s="115"/>
      <c r="Z76" s="115"/>
      <c r="AA76" s="115"/>
      <c r="AB76" s="115"/>
      <c r="AC76" s="115"/>
      <c r="AD76" s="115"/>
      <c r="AE76" s="115"/>
      <c r="AF76" s="115"/>
      <c r="AG76" s="58"/>
    </row>
    <row r="77" spans="1:33" ht="15" customHeight="1" x14ac:dyDescent="0.2">
      <c r="A77" s="61" t="s">
        <v>335</v>
      </c>
      <c r="B77" s="124" t="s">
        <v>60</v>
      </c>
      <c r="C77" s="125">
        <v>5.743735</v>
      </c>
      <c r="D77" s="125">
        <v>5.8226380000000004</v>
      </c>
      <c r="E77" s="125">
        <v>5.2748330000000001</v>
      </c>
      <c r="F77" s="125">
        <v>5.224164</v>
      </c>
      <c r="G77" s="125">
        <v>5.1841309999999998</v>
      </c>
      <c r="H77" s="125">
        <v>5.1460569999999999</v>
      </c>
      <c r="I77" s="125">
        <v>5.1049220000000002</v>
      </c>
      <c r="J77" s="125">
        <v>5.0576489999999996</v>
      </c>
      <c r="K77" s="125">
        <v>5.0091460000000003</v>
      </c>
      <c r="L77" s="125">
        <v>4.9597429999999996</v>
      </c>
      <c r="M77" s="125">
        <v>4.9080779999999997</v>
      </c>
      <c r="N77" s="125">
        <v>4.866263</v>
      </c>
      <c r="O77" s="125">
        <v>4.820932</v>
      </c>
      <c r="P77" s="125">
        <v>4.777806</v>
      </c>
      <c r="Q77" s="125">
        <v>4.7380570000000004</v>
      </c>
      <c r="R77" s="125">
        <v>4.702375</v>
      </c>
      <c r="S77" s="125">
        <v>4.6670720000000001</v>
      </c>
      <c r="T77" s="125">
        <v>4.6318140000000003</v>
      </c>
      <c r="U77" s="125">
        <v>4.5967130000000003</v>
      </c>
      <c r="V77" s="125">
        <v>4.5640989999999997</v>
      </c>
      <c r="W77" s="125">
        <v>4.5336569999999998</v>
      </c>
      <c r="X77" s="125">
        <v>4.5057850000000004</v>
      </c>
      <c r="Y77" s="125">
        <v>4.478542</v>
      </c>
      <c r="Z77" s="125">
        <v>4.4527700000000001</v>
      </c>
      <c r="AA77" s="125">
        <v>4.4271060000000002</v>
      </c>
      <c r="AB77" s="125">
        <v>4.4006910000000001</v>
      </c>
      <c r="AC77" s="125">
        <v>4.3739520000000001</v>
      </c>
      <c r="AD77" s="125">
        <v>4.3464559999999999</v>
      </c>
      <c r="AE77" s="125">
        <v>4.3184129999999996</v>
      </c>
      <c r="AF77" s="126">
        <v>-1.0135E-2</v>
      </c>
      <c r="AG77" s="58"/>
    </row>
    <row r="78" spans="1:33" ht="15" customHeight="1" x14ac:dyDescent="0.2">
      <c r="A78" s="61" t="s">
        <v>336</v>
      </c>
      <c r="B78" s="124" t="s">
        <v>61</v>
      </c>
      <c r="C78" s="125">
        <v>0.91236300000000004</v>
      </c>
      <c r="D78" s="125">
        <v>0.78520800000000002</v>
      </c>
      <c r="E78" s="125">
        <v>0.94334799999999996</v>
      </c>
      <c r="F78" s="125">
        <v>0.95426200000000005</v>
      </c>
      <c r="G78" s="125">
        <v>0.96693099999999998</v>
      </c>
      <c r="H78" s="125">
        <v>0.98345300000000002</v>
      </c>
      <c r="I78" s="125">
        <v>1.0005839999999999</v>
      </c>
      <c r="J78" s="125">
        <v>1.0162059999999999</v>
      </c>
      <c r="K78" s="125">
        <v>1.031158</v>
      </c>
      <c r="L78" s="125">
        <v>1.0463260000000001</v>
      </c>
      <c r="M78" s="125">
        <v>1.0622670000000001</v>
      </c>
      <c r="N78" s="125">
        <v>1.078635</v>
      </c>
      <c r="O78" s="125">
        <v>1.0955900000000001</v>
      </c>
      <c r="P78" s="125">
        <v>1.1144639999999999</v>
      </c>
      <c r="Q78" s="125">
        <v>1.1348720000000001</v>
      </c>
      <c r="R78" s="125">
        <v>1.1554139999999999</v>
      </c>
      <c r="S78" s="125">
        <v>1.1748909999999999</v>
      </c>
      <c r="T78" s="125">
        <v>1.1936549999999999</v>
      </c>
      <c r="U78" s="125">
        <v>1.2127319999999999</v>
      </c>
      <c r="V78" s="125">
        <v>1.2330410000000001</v>
      </c>
      <c r="W78" s="125">
        <v>1.255034</v>
      </c>
      <c r="X78" s="125">
        <v>1.2782340000000001</v>
      </c>
      <c r="Y78" s="125">
        <v>1.301766</v>
      </c>
      <c r="Z78" s="125">
        <v>1.32612</v>
      </c>
      <c r="AA78" s="125">
        <v>1.350784</v>
      </c>
      <c r="AB78" s="125">
        <v>1.3752180000000001</v>
      </c>
      <c r="AC78" s="125">
        <v>1.400212</v>
      </c>
      <c r="AD78" s="125">
        <v>1.425046</v>
      </c>
      <c r="AE78" s="125">
        <v>1.4491620000000001</v>
      </c>
      <c r="AF78" s="126">
        <v>1.6662E-2</v>
      </c>
      <c r="AG78" s="58"/>
    </row>
    <row r="79" spans="1:33" ht="12" x14ac:dyDescent="0.2">
      <c r="A79" s="61" t="s">
        <v>337</v>
      </c>
      <c r="B79" s="124" t="s">
        <v>62</v>
      </c>
      <c r="C79" s="125">
        <v>1.6859059999999999</v>
      </c>
      <c r="D79" s="125">
        <v>1.671327</v>
      </c>
      <c r="E79" s="125">
        <v>1.664528</v>
      </c>
      <c r="F79" s="125">
        <v>1.6650370000000001</v>
      </c>
      <c r="G79" s="125">
        <v>1.670248</v>
      </c>
      <c r="H79" s="125">
        <v>1.678615</v>
      </c>
      <c r="I79" s="125">
        <v>1.6871309999999999</v>
      </c>
      <c r="J79" s="125">
        <v>1.6930879999999999</v>
      </c>
      <c r="K79" s="125">
        <v>1.6985239999999999</v>
      </c>
      <c r="L79" s="125">
        <v>1.7021900000000001</v>
      </c>
      <c r="M79" s="125">
        <v>1.7048019999999999</v>
      </c>
      <c r="N79" s="125">
        <v>1.7104889999999999</v>
      </c>
      <c r="O79" s="125">
        <v>1.716745</v>
      </c>
      <c r="P79" s="125">
        <v>1.725484</v>
      </c>
      <c r="Q79" s="125">
        <v>1.734947</v>
      </c>
      <c r="R79" s="125">
        <v>1.74407</v>
      </c>
      <c r="S79" s="125">
        <v>1.7524200000000001</v>
      </c>
      <c r="T79" s="125">
        <v>1.7599400000000001</v>
      </c>
      <c r="U79" s="125">
        <v>1.7672570000000001</v>
      </c>
      <c r="V79" s="125">
        <v>1.774834</v>
      </c>
      <c r="W79" s="125">
        <v>1.782729</v>
      </c>
      <c r="X79" s="125">
        <v>1.791391</v>
      </c>
      <c r="Y79" s="125">
        <v>1.800211</v>
      </c>
      <c r="Z79" s="125">
        <v>1.8095270000000001</v>
      </c>
      <c r="AA79" s="125">
        <v>1.818808</v>
      </c>
      <c r="AB79" s="125">
        <v>1.8281510000000001</v>
      </c>
      <c r="AC79" s="125">
        <v>1.837518</v>
      </c>
      <c r="AD79" s="125">
        <v>1.846727</v>
      </c>
      <c r="AE79" s="125">
        <v>1.8556589999999999</v>
      </c>
      <c r="AF79" s="126">
        <v>3.4320000000000002E-3</v>
      </c>
      <c r="AG79" s="58"/>
    </row>
    <row r="80" spans="1:33" ht="15" customHeight="1" x14ac:dyDescent="0.2">
      <c r="A80" s="61" t="s">
        <v>338</v>
      </c>
      <c r="B80" s="124" t="s">
        <v>63</v>
      </c>
      <c r="C80" s="125">
        <v>0.29555799999999999</v>
      </c>
      <c r="D80" s="125">
        <v>0.293852</v>
      </c>
      <c r="E80" s="125">
        <v>0.29228100000000001</v>
      </c>
      <c r="F80" s="125">
        <v>0.29103000000000001</v>
      </c>
      <c r="G80" s="125">
        <v>0.29007899999999998</v>
      </c>
      <c r="H80" s="125">
        <v>0.289358</v>
      </c>
      <c r="I80" s="125">
        <v>0.28884300000000002</v>
      </c>
      <c r="J80" s="125">
        <v>0.28854600000000002</v>
      </c>
      <c r="K80" s="125">
        <v>0.28850300000000001</v>
      </c>
      <c r="L80" s="125">
        <v>0.28879899999999997</v>
      </c>
      <c r="M80" s="125">
        <v>0.28942600000000002</v>
      </c>
      <c r="N80" s="125">
        <v>0.29034100000000002</v>
      </c>
      <c r="O80" s="125">
        <v>0.29153600000000002</v>
      </c>
      <c r="P80" s="125">
        <v>0.293049</v>
      </c>
      <c r="Q80" s="125">
        <v>0.29491299999999998</v>
      </c>
      <c r="R80" s="125">
        <v>0.29708600000000002</v>
      </c>
      <c r="S80" s="125">
        <v>0.29957099999999998</v>
      </c>
      <c r="T80" s="125">
        <v>0.30233199999999999</v>
      </c>
      <c r="U80" s="125">
        <v>0.3054</v>
      </c>
      <c r="V80" s="125">
        <v>0.308753</v>
      </c>
      <c r="W80" s="125">
        <v>0.312336</v>
      </c>
      <c r="X80" s="125">
        <v>0.31586199999999998</v>
      </c>
      <c r="Y80" s="125">
        <v>0.31933</v>
      </c>
      <c r="Z80" s="125">
        <v>0.32274399999999998</v>
      </c>
      <c r="AA80" s="125">
        <v>0.32608500000000001</v>
      </c>
      <c r="AB80" s="125">
        <v>0.32935300000000001</v>
      </c>
      <c r="AC80" s="125">
        <v>0.33252799999999999</v>
      </c>
      <c r="AD80" s="125">
        <v>0.33561000000000002</v>
      </c>
      <c r="AE80" s="125">
        <v>0.33860099999999999</v>
      </c>
      <c r="AF80" s="126">
        <v>4.8669999999999998E-3</v>
      </c>
      <c r="AG80" s="58"/>
    </row>
    <row r="81" spans="1:33" ht="12" x14ac:dyDescent="0.2">
      <c r="A81" s="61" t="s">
        <v>339</v>
      </c>
      <c r="B81" s="124" t="s">
        <v>64</v>
      </c>
      <c r="C81" s="125">
        <v>0.17633199999999999</v>
      </c>
      <c r="D81" s="125">
        <v>0.17660300000000001</v>
      </c>
      <c r="E81" s="125">
        <v>0.176842</v>
      </c>
      <c r="F81" s="125">
        <v>0.17713300000000001</v>
      </c>
      <c r="G81" s="125">
        <v>0.17744299999999999</v>
      </c>
      <c r="H81" s="125">
        <v>0.177733</v>
      </c>
      <c r="I81" s="125">
        <v>0.17802399999999999</v>
      </c>
      <c r="J81" s="125">
        <v>0.17835200000000001</v>
      </c>
      <c r="K81" s="125">
        <v>0.17871899999999999</v>
      </c>
      <c r="L81" s="125">
        <v>0.179143</v>
      </c>
      <c r="M81" s="125">
        <v>0.17962500000000001</v>
      </c>
      <c r="N81" s="125">
        <v>0.180254</v>
      </c>
      <c r="O81" s="125">
        <v>0.18098500000000001</v>
      </c>
      <c r="P81" s="125">
        <v>0.18184500000000001</v>
      </c>
      <c r="Q81" s="125">
        <v>0.18284800000000001</v>
      </c>
      <c r="R81" s="125">
        <v>0.18398400000000001</v>
      </c>
      <c r="S81" s="125">
        <v>0.18512799999999999</v>
      </c>
      <c r="T81" s="125">
        <v>0.186277</v>
      </c>
      <c r="U81" s="125">
        <v>0.187446</v>
      </c>
      <c r="V81" s="125">
        <v>0.18862300000000001</v>
      </c>
      <c r="W81" s="125">
        <v>0.18979799999999999</v>
      </c>
      <c r="X81" s="125">
        <v>0.19097800000000001</v>
      </c>
      <c r="Y81" s="125">
        <v>0.19216900000000001</v>
      </c>
      <c r="Z81" s="125">
        <v>0.19337299999999999</v>
      </c>
      <c r="AA81" s="125">
        <v>0.19458400000000001</v>
      </c>
      <c r="AB81" s="125">
        <v>0.1958</v>
      </c>
      <c r="AC81" s="125">
        <v>0.19700899999999999</v>
      </c>
      <c r="AD81" s="125">
        <v>0.19820499999999999</v>
      </c>
      <c r="AE81" s="125">
        <v>0.199382</v>
      </c>
      <c r="AF81" s="126">
        <v>4.3969999999999999E-3</v>
      </c>
      <c r="AG81" s="58"/>
    </row>
    <row r="82" spans="1:33" ht="15" customHeight="1" x14ac:dyDescent="0.2">
      <c r="A82" s="61" t="s">
        <v>340</v>
      </c>
      <c r="B82" s="124" t="s">
        <v>65</v>
      </c>
      <c r="C82" s="125">
        <v>0.26214100000000001</v>
      </c>
      <c r="D82" s="125">
        <v>0.26678299999999999</v>
      </c>
      <c r="E82" s="125">
        <v>0.27074799999999999</v>
      </c>
      <c r="F82" s="125">
        <v>0.274779</v>
      </c>
      <c r="G82" s="125">
        <v>0.27931800000000001</v>
      </c>
      <c r="H82" s="125">
        <v>0.28428900000000001</v>
      </c>
      <c r="I82" s="125">
        <v>0.28919</v>
      </c>
      <c r="J82" s="125">
        <v>0.293605</v>
      </c>
      <c r="K82" s="125">
        <v>0.29781200000000002</v>
      </c>
      <c r="L82" s="125">
        <v>0.30187999999999998</v>
      </c>
      <c r="M82" s="125">
        <v>0.30582900000000002</v>
      </c>
      <c r="N82" s="125">
        <v>0.309421</v>
      </c>
      <c r="O82" s="125">
        <v>0.31304799999999999</v>
      </c>
      <c r="P82" s="125">
        <v>0.31689000000000001</v>
      </c>
      <c r="Q82" s="125">
        <v>0.32097199999999998</v>
      </c>
      <c r="R82" s="125">
        <v>0.32483699999999999</v>
      </c>
      <c r="S82" s="125">
        <v>0.328349</v>
      </c>
      <c r="T82" s="125">
        <v>0.331621</v>
      </c>
      <c r="U82" s="125">
        <v>0.33479700000000001</v>
      </c>
      <c r="V82" s="125">
        <v>0.33818599999999999</v>
      </c>
      <c r="W82" s="125">
        <v>0.34176000000000001</v>
      </c>
      <c r="X82" s="125">
        <v>0.34553499999999998</v>
      </c>
      <c r="Y82" s="125">
        <v>0.34926800000000002</v>
      </c>
      <c r="Z82" s="125">
        <v>0.35312399999999999</v>
      </c>
      <c r="AA82" s="125">
        <v>0.35687000000000002</v>
      </c>
      <c r="AB82" s="125">
        <v>0.36059799999999997</v>
      </c>
      <c r="AC82" s="125">
        <v>0.36427599999999999</v>
      </c>
      <c r="AD82" s="125">
        <v>0.36793799999999999</v>
      </c>
      <c r="AE82" s="125">
        <v>0.37148500000000001</v>
      </c>
      <c r="AF82" s="126">
        <v>1.2529E-2</v>
      </c>
      <c r="AG82" s="58"/>
    </row>
    <row r="83" spans="1:33" ht="15" customHeight="1" x14ac:dyDescent="0.2">
      <c r="A83" s="61" t="s">
        <v>341</v>
      </c>
      <c r="B83" s="124" t="s">
        <v>66</v>
      </c>
      <c r="C83" s="125">
        <v>6.9006999999999999E-2</v>
      </c>
      <c r="D83" s="125">
        <v>6.8822999999999995E-2</v>
      </c>
      <c r="E83" s="125">
        <v>6.8609000000000003E-2</v>
      </c>
      <c r="F83" s="125">
        <v>6.8396999999999999E-2</v>
      </c>
      <c r="G83" s="125">
        <v>6.8181000000000005E-2</v>
      </c>
      <c r="H83" s="125">
        <v>6.7949999999999997E-2</v>
      </c>
      <c r="I83" s="125">
        <v>6.7742999999999998E-2</v>
      </c>
      <c r="J83" s="125">
        <v>6.7558000000000007E-2</v>
      </c>
      <c r="K83" s="125">
        <v>6.7398E-2</v>
      </c>
      <c r="L83" s="125">
        <v>6.7265000000000005E-2</v>
      </c>
      <c r="M83" s="125">
        <v>6.7156999999999994E-2</v>
      </c>
      <c r="N83" s="125">
        <v>6.7067000000000002E-2</v>
      </c>
      <c r="O83" s="125">
        <v>6.6992999999999997E-2</v>
      </c>
      <c r="P83" s="125">
        <v>6.6942000000000002E-2</v>
      </c>
      <c r="Q83" s="125">
        <v>6.6929000000000002E-2</v>
      </c>
      <c r="R83" s="125">
        <v>6.6944000000000004E-2</v>
      </c>
      <c r="S83" s="125">
        <v>6.6991999999999996E-2</v>
      </c>
      <c r="T83" s="125">
        <v>6.7071000000000006E-2</v>
      </c>
      <c r="U83" s="125">
        <v>6.7185999999999996E-2</v>
      </c>
      <c r="V83" s="125">
        <v>6.7341999999999999E-2</v>
      </c>
      <c r="W83" s="125">
        <v>6.7529000000000006E-2</v>
      </c>
      <c r="X83" s="125">
        <v>6.7755999999999997E-2</v>
      </c>
      <c r="Y83" s="125">
        <v>6.8030999999999994E-2</v>
      </c>
      <c r="Z83" s="125">
        <v>6.8356E-2</v>
      </c>
      <c r="AA83" s="125">
        <v>6.8729999999999999E-2</v>
      </c>
      <c r="AB83" s="125">
        <v>6.9143999999999997E-2</v>
      </c>
      <c r="AC83" s="125">
        <v>6.9553000000000004E-2</v>
      </c>
      <c r="AD83" s="125">
        <v>6.9955000000000003E-2</v>
      </c>
      <c r="AE83" s="125">
        <v>7.0351999999999998E-2</v>
      </c>
      <c r="AF83" s="126">
        <v>6.8999999999999997E-4</v>
      </c>
      <c r="AG83" s="58"/>
    </row>
    <row r="84" spans="1:33" ht="15" customHeight="1" x14ac:dyDescent="0.2">
      <c r="A84" s="61" t="s">
        <v>342</v>
      </c>
      <c r="B84" s="124" t="s">
        <v>67</v>
      </c>
      <c r="C84" s="125">
        <v>0.229214</v>
      </c>
      <c r="D84" s="125">
        <v>0.21314</v>
      </c>
      <c r="E84" s="125">
        <v>0.20560700000000001</v>
      </c>
      <c r="F84" s="125">
        <v>0.20217599999999999</v>
      </c>
      <c r="G84" s="125">
        <v>0.20102999999999999</v>
      </c>
      <c r="H84" s="125">
        <v>0.201628</v>
      </c>
      <c r="I84" s="125">
        <v>0.203155</v>
      </c>
      <c r="J84" s="125">
        <v>0.20462900000000001</v>
      </c>
      <c r="K84" s="125">
        <v>0.203953</v>
      </c>
      <c r="L84" s="125">
        <v>0.20345199999999999</v>
      </c>
      <c r="M84" s="125">
        <v>0.203183</v>
      </c>
      <c r="N84" s="125">
        <v>0.20297100000000001</v>
      </c>
      <c r="O84" s="125">
        <v>0.20305100000000001</v>
      </c>
      <c r="P84" s="125">
        <v>0.203432</v>
      </c>
      <c r="Q84" s="125">
        <v>0.20397699999999999</v>
      </c>
      <c r="R84" s="125">
        <v>0.20441799999999999</v>
      </c>
      <c r="S84" s="125">
        <v>0.20466100000000001</v>
      </c>
      <c r="T84" s="125">
        <v>0.204787</v>
      </c>
      <c r="U84" s="125">
        <v>0.201261</v>
      </c>
      <c r="V84" s="125">
        <v>0.19835700000000001</v>
      </c>
      <c r="W84" s="125">
        <v>0.19604199999999999</v>
      </c>
      <c r="X84" s="125">
        <v>0.19439500000000001</v>
      </c>
      <c r="Y84" s="125">
        <v>0.19350400000000001</v>
      </c>
      <c r="Z84" s="125">
        <v>0.19314300000000001</v>
      </c>
      <c r="AA84" s="125">
        <v>0.19283</v>
      </c>
      <c r="AB84" s="125">
        <v>0.19262299999999999</v>
      </c>
      <c r="AC84" s="125">
        <v>0.19247800000000001</v>
      </c>
      <c r="AD84" s="125">
        <v>0.192439</v>
      </c>
      <c r="AE84" s="125">
        <v>0.19242200000000001</v>
      </c>
      <c r="AF84" s="126">
        <v>-6.2290000000000002E-3</v>
      </c>
      <c r="AG84" s="58"/>
    </row>
    <row r="85" spans="1:33" ht="15" customHeight="1" x14ac:dyDescent="0.2">
      <c r="A85" s="61" t="s">
        <v>343</v>
      </c>
      <c r="B85" s="124" t="s">
        <v>490</v>
      </c>
      <c r="C85" s="125">
        <v>3.7489000000000001E-2</v>
      </c>
      <c r="D85" s="125">
        <v>3.7793E-2</v>
      </c>
      <c r="E85" s="125">
        <v>3.8086000000000002E-2</v>
      </c>
      <c r="F85" s="125">
        <v>3.8392999999999997E-2</v>
      </c>
      <c r="G85" s="125">
        <v>3.8712000000000003E-2</v>
      </c>
      <c r="H85" s="125">
        <v>3.9031000000000003E-2</v>
      </c>
      <c r="I85" s="125">
        <v>3.9355000000000001E-2</v>
      </c>
      <c r="J85" s="125">
        <v>3.9683000000000003E-2</v>
      </c>
      <c r="K85" s="125">
        <v>4.0035000000000001E-2</v>
      </c>
      <c r="L85" s="125">
        <v>4.0395E-2</v>
      </c>
      <c r="M85" s="125">
        <v>4.0762E-2</v>
      </c>
      <c r="N85" s="125">
        <v>4.1126999999999997E-2</v>
      </c>
      <c r="O85" s="125">
        <v>4.1487999999999997E-2</v>
      </c>
      <c r="P85" s="125">
        <v>4.1845E-2</v>
      </c>
      <c r="Q85" s="125">
        <v>4.2202999999999997E-2</v>
      </c>
      <c r="R85" s="125">
        <v>4.2557999999999999E-2</v>
      </c>
      <c r="S85" s="125">
        <v>4.2909000000000003E-2</v>
      </c>
      <c r="T85" s="125">
        <v>4.3256000000000003E-2</v>
      </c>
      <c r="U85" s="125">
        <v>4.3602000000000002E-2</v>
      </c>
      <c r="V85" s="125">
        <v>4.3943000000000003E-2</v>
      </c>
      <c r="W85" s="125">
        <v>4.4276000000000003E-2</v>
      </c>
      <c r="X85" s="125">
        <v>4.4602999999999997E-2</v>
      </c>
      <c r="Y85" s="125">
        <v>4.4923999999999999E-2</v>
      </c>
      <c r="Z85" s="125">
        <v>4.5242999999999998E-2</v>
      </c>
      <c r="AA85" s="125">
        <v>4.5558000000000001E-2</v>
      </c>
      <c r="AB85" s="125">
        <v>4.5871000000000002E-2</v>
      </c>
      <c r="AC85" s="125">
        <v>4.6177999999999997E-2</v>
      </c>
      <c r="AD85" s="125">
        <v>4.6482000000000002E-2</v>
      </c>
      <c r="AE85" s="125">
        <v>4.6781999999999997E-2</v>
      </c>
      <c r="AF85" s="126">
        <v>7.9399999999999991E-3</v>
      </c>
      <c r="AG85" s="58"/>
    </row>
    <row r="86" spans="1:33" ht="15" customHeight="1" x14ac:dyDescent="0.2">
      <c r="A86" s="61" t="s">
        <v>344</v>
      </c>
      <c r="B86" s="124" t="s">
        <v>491</v>
      </c>
      <c r="C86" s="125">
        <v>2.7618E-2</v>
      </c>
      <c r="D86" s="125">
        <v>2.8049999999999999E-2</v>
      </c>
      <c r="E86" s="125">
        <v>2.8465000000000001E-2</v>
      </c>
      <c r="F86" s="125">
        <v>2.8882999999999999E-2</v>
      </c>
      <c r="G86" s="125">
        <v>2.9295999999999999E-2</v>
      </c>
      <c r="H86" s="125">
        <v>2.9697000000000001E-2</v>
      </c>
      <c r="I86" s="125">
        <v>3.0134000000000001E-2</v>
      </c>
      <c r="J86" s="125">
        <v>3.0608E-2</v>
      </c>
      <c r="K86" s="125">
        <v>3.1119000000000001E-2</v>
      </c>
      <c r="L86" s="125">
        <v>3.1669999999999997E-2</v>
      </c>
      <c r="M86" s="125">
        <v>3.2264000000000001E-2</v>
      </c>
      <c r="N86" s="125">
        <v>3.2896000000000002E-2</v>
      </c>
      <c r="O86" s="125">
        <v>3.3568000000000001E-2</v>
      </c>
      <c r="P86" s="125">
        <v>3.4234000000000001E-2</v>
      </c>
      <c r="Q86" s="125">
        <v>3.49E-2</v>
      </c>
      <c r="R86" s="125">
        <v>3.5562999999999997E-2</v>
      </c>
      <c r="S86" s="125">
        <v>3.6223999999999999E-2</v>
      </c>
      <c r="T86" s="125">
        <v>3.6880999999999997E-2</v>
      </c>
      <c r="U86" s="125">
        <v>3.7538000000000002E-2</v>
      </c>
      <c r="V86" s="125">
        <v>3.8191999999999997E-2</v>
      </c>
      <c r="W86" s="125">
        <v>3.884E-2</v>
      </c>
      <c r="X86" s="125">
        <v>3.9482000000000003E-2</v>
      </c>
      <c r="Y86" s="125">
        <v>4.0120000000000003E-2</v>
      </c>
      <c r="Z86" s="125">
        <v>4.0756000000000001E-2</v>
      </c>
      <c r="AA86" s="125">
        <v>4.1388000000000001E-2</v>
      </c>
      <c r="AB86" s="125">
        <v>4.2018E-2</v>
      </c>
      <c r="AC86" s="125">
        <v>4.2643E-2</v>
      </c>
      <c r="AD86" s="125">
        <v>4.3263999999999997E-2</v>
      </c>
      <c r="AE86" s="125">
        <v>4.3881999999999997E-2</v>
      </c>
      <c r="AF86" s="126">
        <v>1.6674999999999999E-2</v>
      </c>
      <c r="AG86" s="58"/>
    </row>
    <row r="87" spans="1:33" ht="15" customHeight="1" x14ac:dyDescent="0.2">
      <c r="A87" s="61" t="s">
        <v>345</v>
      </c>
      <c r="B87" s="124" t="s">
        <v>492</v>
      </c>
      <c r="C87" s="125">
        <v>0.18506</v>
      </c>
      <c r="D87" s="125">
        <v>0.18148900000000001</v>
      </c>
      <c r="E87" s="125">
        <v>0.17721999999999999</v>
      </c>
      <c r="F87" s="125">
        <v>0.173041</v>
      </c>
      <c r="G87" s="125">
        <v>0.16930799999999999</v>
      </c>
      <c r="H87" s="125">
        <v>0.166046</v>
      </c>
      <c r="I87" s="125">
        <v>0.16284000000000001</v>
      </c>
      <c r="J87" s="125">
        <v>0.159549</v>
      </c>
      <c r="K87" s="125">
        <v>0.15639700000000001</v>
      </c>
      <c r="L87" s="125">
        <v>0.153418</v>
      </c>
      <c r="M87" s="125">
        <v>0.150532</v>
      </c>
      <c r="N87" s="125">
        <v>0.147677</v>
      </c>
      <c r="O87" s="125">
        <v>0.144986</v>
      </c>
      <c r="P87" s="125">
        <v>0.142599</v>
      </c>
      <c r="Q87" s="125">
        <v>0.14052600000000001</v>
      </c>
      <c r="R87" s="125">
        <v>0.13861200000000001</v>
      </c>
      <c r="S87" s="125">
        <v>0.13677300000000001</v>
      </c>
      <c r="T87" s="125">
        <v>0.135073</v>
      </c>
      <c r="U87" s="125">
        <v>0.13358500000000001</v>
      </c>
      <c r="V87" s="125">
        <v>0.13243099999999999</v>
      </c>
      <c r="W87" s="125">
        <v>0.131577</v>
      </c>
      <c r="X87" s="125">
        <v>0.13098899999999999</v>
      </c>
      <c r="Y87" s="125">
        <v>0.13059399999999999</v>
      </c>
      <c r="Z87" s="125">
        <v>0.13051599999999999</v>
      </c>
      <c r="AA87" s="125">
        <v>0.130578</v>
      </c>
      <c r="AB87" s="125">
        <v>0.13079199999999999</v>
      </c>
      <c r="AC87" s="125">
        <v>0.13109199999999999</v>
      </c>
      <c r="AD87" s="125">
        <v>0.13150400000000001</v>
      </c>
      <c r="AE87" s="125">
        <v>0.13197500000000001</v>
      </c>
      <c r="AF87" s="126">
        <v>-1.2001E-2</v>
      </c>
      <c r="AG87" s="58"/>
    </row>
    <row r="88" spans="1:33" ht="15" customHeight="1" x14ac:dyDescent="0.2">
      <c r="A88" s="61" t="s">
        <v>346</v>
      </c>
      <c r="B88" s="124" t="s">
        <v>493</v>
      </c>
      <c r="C88" s="125">
        <v>0.120086</v>
      </c>
      <c r="D88" s="125">
        <v>0.118522</v>
      </c>
      <c r="E88" s="125">
        <v>0.11619500000000001</v>
      </c>
      <c r="F88" s="125">
        <v>0.113646</v>
      </c>
      <c r="G88" s="125">
        <v>0.11113099999999999</v>
      </c>
      <c r="H88" s="125">
        <v>0.108679</v>
      </c>
      <c r="I88" s="125">
        <v>0.106057</v>
      </c>
      <c r="J88" s="125">
        <v>0.103195</v>
      </c>
      <c r="K88" s="125">
        <v>0.100276</v>
      </c>
      <c r="L88" s="125">
        <v>9.7310999999999995E-2</v>
      </c>
      <c r="M88" s="125">
        <v>9.4302999999999998E-2</v>
      </c>
      <c r="N88" s="125">
        <v>9.1224E-2</v>
      </c>
      <c r="O88" s="125">
        <v>8.8183999999999998E-2</v>
      </c>
      <c r="P88" s="125">
        <v>8.5269999999999999E-2</v>
      </c>
      <c r="Q88" s="125">
        <v>8.2529000000000005E-2</v>
      </c>
      <c r="R88" s="125">
        <v>7.9852000000000006E-2</v>
      </c>
      <c r="S88" s="125">
        <v>7.7239000000000002E-2</v>
      </c>
      <c r="T88" s="125">
        <v>7.4732000000000007E-2</v>
      </c>
      <c r="U88" s="125">
        <v>7.2387999999999994E-2</v>
      </c>
      <c r="V88" s="125">
        <v>7.0279999999999995E-2</v>
      </c>
      <c r="W88" s="125">
        <v>6.8420999999999996E-2</v>
      </c>
      <c r="X88" s="125">
        <v>6.6797999999999996E-2</v>
      </c>
      <c r="Y88" s="125">
        <v>6.5397999999999998E-2</v>
      </c>
      <c r="Z88" s="125">
        <v>6.4269999999999994E-2</v>
      </c>
      <c r="AA88" s="125">
        <v>6.3418000000000002E-2</v>
      </c>
      <c r="AB88" s="125">
        <v>6.2789999999999999E-2</v>
      </c>
      <c r="AC88" s="125">
        <v>6.2348000000000001E-2</v>
      </c>
      <c r="AD88" s="125">
        <v>6.2114000000000003E-2</v>
      </c>
      <c r="AE88" s="125">
        <v>6.2024000000000003E-2</v>
      </c>
      <c r="AF88" s="126">
        <v>-2.332E-2</v>
      </c>
      <c r="AG88" s="58"/>
    </row>
    <row r="89" spans="1:33" ht="15" customHeight="1" x14ac:dyDescent="0.2">
      <c r="A89" s="61" t="s">
        <v>347</v>
      </c>
      <c r="B89" s="124" t="s">
        <v>68</v>
      </c>
      <c r="C89" s="125">
        <v>8.9175000000000004E-2</v>
      </c>
      <c r="D89" s="125">
        <v>8.7887999999999994E-2</v>
      </c>
      <c r="E89" s="125">
        <v>7.8219999999999998E-2</v>
      </c>
      <c r="F89" s="125">
        <v>7.8641000000000003E-2</v>
      </c>
      <c r="G89" s="125">
        <v>7.9154000000000002E-2</v>
      </c>
      <c r="H89" s="125">
        <v>7.9691999999999999E-2</v>
      </c>
      <c r="I89" s="125">
        <v>8.0079999999999998E-2</v>
      </c>
      <c r="J89" s="125">
        <v>8.0230999999999997E-2</v>
      </c>
      <c r="K89" s="125">
        <v>8.0215999999999996E-2</v>
      </c>
      <c r="L89" s="125">
        <v>7.9977000000000006E-2</v>
      </c>
      <c r="M89" s="125">
        <v>7.9507999999999995E-2</v>
      </c>
      <c r="N89" s="125">
        <v>7.8839999999999993E-2</v>
      </c>
      <c r="O89" s="125">
        <v>7.7927999999999997E-2</v>
      </c>
      <c r="P89" s="125">
        <v>7.6884999999999995E-2</v>
      </c>
      <c r="Q89" s="125">
        <v>7.5759999999999994E-2</v>
      </c>
      <c r="R89" s="125">
        <v>7.4579999999999994E-2</v>
      </c>
      <c r="S89" s="125">
        <v>7.3301000000000005E-2</v>
      </c>
      <c r="T89" s="125">
        <v>7.1998999999999994E-2</v>
      </c>
      <c r="U89" s="125">
        <v>7.0758000000000001E-2</v>
      </c>
      <c r="V89" s="125">
        <v>6.9592000000000001E-2</v>
      </c>
      <c r="W89" s="125">
        <v>6.8459999999999993E-2</v>
      </c>
      <c r="X89" s="125">
        <v>6.7433000000000007E-2</v>
      </c>
      <c r="Y89" s="125">
        <v>6.6498000000000002E-2</v>
      </c>
      <c r="Z89" s="125">
        <v>6.5669000000000005E-2</v>
      </c>
      <c r="AA89" s="125">
        <v>6.4936999999999995E-2</v>
      </c>
      <c r="AB89" s="125">
        <v>6.4294000000000004E-2</v>
      </c>
      <c r="AC89" s="125">
        <v>6.3743999999999995E-2</v>
      </c>
      <c r="AD89" s="125">
        <v>6.3277E-2</v>
      </c>
      <c r="AE89" s="125">
        <v>6.2904000000000002E-2</v>
      </c>
      <c r="AF89" s="126">
        <v>-1.2387E-2</v>
      </c>
      <c r="AG89" s="58"/>
    </row>
    <row r="90" spans="1:33" ht="15" customHeight="1" x14ac:dyDescent="0.2">
      <c r="A90" s="61" t="s">
        <v>348</v>
      </c>
      <c r="B90" s="124" t="s">
        <v>494</v>
      </c>
      <c r="C90" s="125">
        <v>2.037906</v>
      </c>
      <c r="D90" s="125">
        <v>2.085156</v>
      </c>
      <c r="E90" s="125">
        <v>2.100768</v>
      </c>
      <c r="F90" s="125">
        <v>2.1300189999999999</v>
      </c>
      <c r="G90" s="125">
        <v>2.1603150000000002</v>
      </c>
      <c r="H90" s="125">
        <v>2.1958700000000002</v>
      </c>
      <c r="I90" s="125">
        <v>2.2263440000000001</v>
      </c>
      <c r="J90" s="125">
        <v>2.2532450000000002</v>
      </c>
      <c r="K90" s="125">
        <v>2.2856209999999999</v>
      </c>
      <c r="L90" s="125">
        <v>2.3181389999999999</v>
      </c>
      <c r="M90" s="125">
        <v>2.348903</v>
      </c>
      <c r="N90" s="125">
        <v>2.3803589999999999</v>
      </c>
      <c r="O90" s="125">
        <v>2.4108809999999998</v>
      </c>
      <c r="P90" s="125">
        <v>2.4442659999999998</v>
      </c>
      <c r="Q90" s="125">
        <v>2.4802879999999998</v>
      </c>
      <c r="R90" s="125">
        <v>2.5176219999999998</v>
      </c>
      <c r="S90" s="125">
        <v>2.5536180000000002</v>
      </c>
      <c r="T90" s="125">
        <v>2.5892309999999998</v>
      </c>
      <c r="U90" s="125">
        <v>2.626198</v>
      </c>
      <c r="V90" s="125">
        <v>2.6651400000000001</v>
      </c>
      <c r="W90" s="125">
        <v>2.706728</v>
      </c>
      <c r="X90" s="125">
        <v>2.7500650000000002</v>
      </c>
      <c r="Y90" s="125">
        <v>2.7946140000000002</v>
      </c>
      <c r="Z90" s="125">
        <v>2.8423240000000001</v>
      </c>
      <c r="AA90" s="125">
        <v>2.8904450000000002</v>
      </c>
      <c r="AB90" s="125">
        <v>2.939924</v>
      </c>
      <c r="AC90" s="125">
        <v>2.9899040000000001</v>
      </c>
      <c r="AD90" s="125">
        <v>3.0412970000000001</v>
      </c>
      <c r="AE90" s="125">
        <v>3.0945550000000002</v>
      </c>
      <c r="AF90" s="126">
        <v>1.5030999999999999E-2</v>
      </c>
      <c r="AG90" s="58"/>
    </row>
    <row r="91" spans="1:33" ht="15" customHeight="1" x14ac:dyDescent="0.2">
      <c r="A91" s="61" t="s">
        <v>495</v>
      </c>
      <c r="B91" s="123" t="s">
        <v>496</v>
      </c>
      <c r="C91" s="127">
        <v>11.871591</v>
      </c>
      <c r="D91" s="127">
        <v>11.837273</v>
      </c>
      <c r="E91" s="127">
        <v>11.435750000000001</v>
      </c>
      <c r="F91" s="127">
        <v>11.419600000000001</v>
      </c>
      <c r="G91" s="127">
        <v>11.425276999999999</v>
      </c>
      <c r="H91" s="127">
        <v>11.448097000000001</v>
      </c>
      <c r="I91" s="127">
        <v>11.464401000000001</v>
      </c>
      <c r="J91" s="127">
        <v>11.466144999999999</v>
      </c>
      <c r="K91" s="127">
        <v>11.468876</v>
      </c>
      <c r="L91" s="127">
        <v>11.469707</v>
      </c>
      <c r="M91" s="127">
        <v>11.46664</v>
      </c>
      <c r="N91" s="127">
        <v>11.477563</v>
      </c>
      <c r="O91" s="127">
        <v>11.485915</v>
      </c>
      <c r="P91" s="127">
        <v>11.505011</v>
      </c>
      <c r="Q91" s="127">
        <v>11.533721999999999</v>
      </c>
      <c r="R91" s="127">
        <v>11.567914</v>
      </c>
      <c r="S91" s="127">
        <v>11.59915</v>
      </c>
      <c r="T91" s="127">
        <v>11.62867</v>
      </c>
      <c r="U91" s="127">
        <v>11.656860999999999</v>
      </c>
      <c r="V91" s="127">
        <v>11.692814</v>
      </c>
      <c r="W91" s="127">
        <v>11.737185999999999</v>
      </c>
      <c r="X91" s="127">
        <v>11.789306</v>
      </c>
      <c r="Y91" s="127">
        <v>11.844969000000001</v>
      </c>
      <c r="Z91" s="127">
        <v>11.907935</v>
      </c>
      <c r="AA91" s="127">
        <v>11.97212</v>
      </c>
      <c r="AB91" s="127">
        <v>12.037266000000001</v>
      </c>
      <c r="AC91" s="127">
        <v>12.103436</v>
      </c>
      <c r="AD91" s="127">
        <v>12.170315</v>
      </c>
      <c r="AE91" s="127">
        <v>12.2376</v>
      </c>
      <c r="AF91" s="128">
        <v>1.085E-3</v>
      </c>
      <c r="AG91" s="58"/>
    </row>
    <row r="92" spans="1:33" ht="12" x14ac:dyDescent="0.2">
      <c r="A92" s="61" t="s">
        <v>497</v>
      </c>
      <c r="B92" s="124" t="s">
        <v>661</v>
      </c>
      <c r="C92" s="125">
        <v>0.112068</v>
      </c>
      <c r="D92" s="125">
        <v>0.122798</v>
      </c>
      <c r="E92" s="125">
        <v>0.13669799999999999</v>
      </c>
      <c r="F92" s="125">
        <v>0.151725</v>
      </c>
      <c r="G92" s="125">
        <v>0.166992</v>
      </c>
      <c r="H92" s="125">
        <v>0.182338</v>
      </c>
      <c r="I92" s="125">
        <v>0.19803399999999999</v>
      </c>
      <c r="J92" s="125">
        <v>0.21431700000000001</v>
      </c>
      <c r="K92" s="125">
        <v>0.230965</v>
      </c>
      <c r="L92" s="125">
        <v>0.248309</v>
      </c>
      <c r="M92" s="125">
        <v>0.26639200000000002</v>
      </c>
      <c r="N92" s="125">
        <v>0.28500300000000001</v>
      </c>
      <c r="O92" s="125">
        <v>0.30390400000000001</v>
      </c>
      <c r="P92" s="125">
        <v>0.320853</v>
      </c>
      <c r="Q92" s="125">
        <v>0.33843899999999999</v>
      </c>
      <c r="R92" s="125">
        <v>0.35671199999999997</v>
      </c>
      <c r="S92" s="125">
        <v>0.37579499999999999</v>
      </c>
      <c r="T92" s="125">
        <v>0.39602999999999999</v>
      </c>
      <c r="U92" s="125">
        <v>0.41755199999999998</v>
      </c>
      <c r="V92" s="125">
        <v>0.44015100000000001</v>
      </c>
      <c r="W92" s="125">
        <v>0.46380700000000002</v>
      </c>
      <c r="X92" s="125">
        <v>0.48875600000000002</v>
      </c>
      <c r="Y92" s="125">
        <v>0.51484399999999997</v>
      </c>
      <c r="Z92" s="125">
        <v>0.54110999999999998</v>
      </c>
      <c r="AA92" s="125">
        <v>0.56833400000000001</v>
      </c>
      <c r="AB92" s="125">
        <v>0.59678299999999995</v>
      </c>
      <c r="AC92" s="125">
        <v>0.62644900000000003</v>
      </c>
      <c r="AD92" s="125">
        <v>0.65782499999999999</v>
      </c>
      <c r="AE92" s="125">
        <v>0.69196199999999997</v>
      </c>
      <c r="AF92" s="126">
        <v>6.7174999999999999E-2</v>
      </c>
      <c r="AG92" s="58"/>
    </row>
    <row r="93" spans="1:33" ht="15" customHeight="1" x14ac:dyDescent="0.2">
      <c r="A93" s="61" t="s">
        <v>349</v>
      </c>
      <c r="B93" s="123" t="s">
        <v>499</v>
      </c>
      <c r="C93" s="127">
        <v>11.759523</v>
      </c>
      <c r="D93" s="127">
        <v>11.714475</v>
      </c>
      <c r="E93" s="127">
        <v>11.299051</v>
      </c>
      <c r="F93" s="127">
        <v>11.267875999999999</v>
      </c>
      <c r="G93" s="127">
        <v>11.258285000000001</v>
      </c>
      <c r="H93" s="127">
        <v>11.265758999999999</v>
      </c>
      <c r="I93" s="127">
        <v>11.266367000000001</v>
      </c>
      <c r="J93" s="127">
        <v>11.251827</v>
      </c>
      <c r="K93" s="127">
        <v>11.237909999999999</v>
      </c>
      <c r="L93" s="127">
        <v>11.221398000000001</v>
      </c>
      <c r="M93" s="127">
        <v>11.200248</v>
      </c>
      <c r="N93" s="127">
        <v>11.192558999999999</v>
      </c>
      <c r="O93" s="127">
        <v>11.182010999999999</v>
      </c>
      <c r="P93" s="127">
        <v>11.184157000000001</v>
      </c>
      <c r="Q93" s="127">
        <v>11.195283</v>
      </c>
      <c r="R93" s="127">
        <v>11.211202999999999</v>
      </c>
      <c r="S93" s="127">
        <v>11.223354</v>
      </c>
      <c r="T93" s="127">
        <v>11.232639000000001</v>
      </c>
      <c r="U93" s="127">
        <v>11.239309</v>
      </c>
      <c r="V93" s="127">
        <v>11.252663</v>
      </c>
      <c r="W93" s="127">
        <v>11.27338</v>
      </c>
      <c r="X93" s="127">
        <v>11.300549999999999</v>
      </c>
      <c r="Y93" s="127">
        <v>11.330125000000001</v>
      </c>
      <c r="Z93" s="127">
        <v>11.366825</v>
      </c>
      <c r="AA93" s="127">
        <v>11.403786999999999</v>
      </c>
      <c r="AB93" s="127">
        <v>11.440483</v>
      </c>
      <c r="AC93" s="127">
        <v>11.476986999999999</v>
      </c>
      <c r="AD93" s="127">
        <v>11.512489</v>
      </c>
      <c r="AE93" s="127">
        <v>11.545638</v>
      </c>
      <c r="AF93" s="128">
        <v>-6.5499999999999998E-4</v>
      </c>
      <c r="AG93" s="58"/>
    </row>
    <row r="94" spans="1:33" ht="15" customHeight="1" x14ac:dyDescent="0.2">
      <c r="B94" s="115"/>
      <c r="C94" s="115"/>
      <c r="D94" s="115"/>
      <c r="E94" s="115"/>
      <c r="F94" s="115"/>
      <c r="G94" s="115"/>
      <c r="H94" s="115"/>
      <c r="I94" s="115"/>
      <c r="J94" s="115"/>
      <c r="K94" s="115"/>
      <c r="L94" s="115"/>
      <c r="M94" s="115"/>
      <c r="N94" s="115"/>
      <c r="O94" s="115"/>
      <c r="P94" s="115"/>
      <c r="Q94" s="115"/>
      <c r="R94" s="115"/>
      <c r="S94" s="115"/>
      <c r="T94" s="115"/>
      <c r="U94" s="115"/>
      <c r="V94" s="115"/>
      <c r="W94" s="115"/>
      <c r="X94" s="115"/>
      <c r="Y94" s="115"/>
      <c r="Z94" s="115"/>
      <c r="AA94" s="115"/>
      <c r="AB94" s="115"/>
      <c r="AC94" s="115"/>
      <c r="AD94" s="115"/>
      <c r="AE94" s="115"/>
      <c r="AF94" s="115"/>
      <c r="AG94" s="58"/>
    </row>
    <row r="95" spans="1:33" ht="15" customHeight="1" x14ac:dyDescent="0.2">
      <c r="A95" s="61" t="s">
        <v>350</v>
      </c>
      <c r="B95" s="123" t="s">
        <v>24</v>
      </c>
      <c r="C95" s="127">
        <v>9.4330350000000003</v>
      </c>
      <c r="D95" s="127">
        <v>9.1063120000000009</v>
      </c>
      <c r="E95" s="127">
        <v>9.2880190000000002</v>
      </c>
      <c r="F95" s="127">
        <v>9.377815</v>
      </c>
      <c r="G95" s="127">
        <v>9.4444379999999999</v>
      </c>
      <c r="H95" s="127">
        <v>9.5760579999999997</v>
      </c>
      <c r="I95" s="127">
        <v>9.6928009999999993</v>
      </c>
      <c r="J95" s="127">
        <v>9.79406</v>
      </c>
      <c r="K95" s="127">
        <v>9.8982480000000006</v>
      </c>
      <c r="L95" s="127">
        <v>10.048541</v>
      </c>
      <c r="M95" s="127">
        <v>10.106619999999999</v>
      </c>
      <c r="N95" s="127">
        <v>10.176219</v>
      </c>
      <c r="O95" s="127">
        <v>10.221987</v>
      </c>
      <c r="P95" s="127">
        <v>10.272202</v>
      </c>
      <c r="Q95" s="127">
        <v>10.321732000000001</v>
      </c>
      <c r="R95" s="127">
        <v>10.40578</v>
      </c>
      <c r="S95" s="127">
        <v>10.439482</v>
      </c>
      <c r="T95" s="127">
        <v>10.439434</v>
      </c>
      <c r="U95" s="127">
        <v>10.476195000000001</v>
      </c>
      <c r="V95" s="127">
        <v>10.506157999999999</v>
      </c>
      <c r="W95" s="127">
        <v>10.565949</v>
      </c>
      <c r="X95" s="127">
        <v>10.634232000000001</v>
      </c>
      <c r="Y95" s="127">
        <v>10.662869000000001</v>
      </c>
      <c r="Z95" s="127">
        <v>10.746349</v>
      </c>
      <c r="AA95" s="127">
        <v>10.851963</v>
      </c>
      <c r="AB95" s="127">
        <v>10.9504</v>
      </c>
      <c r="AC95" s="127">
        <v>11.04285</v>
      </c>
      <c r="AD95" s="127">
        <v>11.124321999999999</v>
      </c>
      <c r="AE95" s="127">
        <v>11.186311</v>
      </c>
      <c r="AF95" s="128">
        <v>6.1069999999999996E-3</v>
      </c>
      <c r="AG95" s="58"/>
    </row>
    <row r="96" spans="1:33" ht="15" customHeight="1" x14ac:dyDescent="0.2">
      <c r="B96" s="115"/>
      <c r="C96" s="115"/>
      <c r="D96" s="115"/>
      <c r="E96" s="115"/>
      <c r="F96" s="115"/>
      <c r="G96" s="115"/>
      <c r="H96" s="115"/>
      <c r="I96" s="115"/>
      <c r="J96" s="115"/>
      <c r="K96" s="115"/>
      <c r="L96" s="115"/>
      <c r="M96" s="115"/>
      <c r="N96" s="115"/>
      <c r="O96" s="115"/>
      <c r="P96" s="115"/>
      <c r="Q96" s="115"/>
      <c r="R96" s="115"/>
      <c r="S96" s="115"/>
      <c r="T96" s="115"/>
      <c r="U96" s="115"/>
      <c r="V96" s="115"/>
      <c r="W96" s="115"/>
      <c r="X96" s="115"/>
      <c r="Y96" s="115"/>
      <c r="Z96" s="115"/>
      <c r="AA96" s="115"/>
      <c r="AB96" s="115"/>
      <c r="AC96" s="115"/>
      <c r="AD96" s="115"/>
      <c r="AE96" s="115"/>
      <c r="AF96" s="115"/>
      <c r="AG96" s="58"/>
    </row>
    <row r="97" spans="1:33" ht="15" customHeight="1" x14ac:dyDescent="0.2">
      <c r="B97" s="123" t="s">
        <v>500</v>
      </c>
      <c r="C97" s="115"/>
      <c r="D97" s="115"/>
      <c r="E97" s="115"/>
      <c r="F97" s="115"/>
      <c r="G97" s="115"/>
      <c r="H97" s="115"/>
      <c r="I97" s="115"/>
      <c r="J97" s="115"/>
      <c r="K97" s="115"/>
      <c r="L97" s="115"/>
      <c r="M97" s="115"/>
      <c r="N97" s="115"/>
      <c r="O97" s="115"/>
      <c r="P97" s="115"/>
      <c r="Q97" s="115"/>
      <c r="R97" s="115"/>
      <c r="S97" s="115"/>
      <c r="T97" s="115"/>
      <c r="U97" s="115"/>
      <c r="V97" s="115"/>
      <c r="W97" s="115"/>
      <c r="X97" s="115"/>
      <c r="Y97" s="115"/>
      <c r="Z97" s="115"/>
      <c r="AA97" s="115"/>
      <c r="AB97" s="115"/>
      <c r="AC97" s="115"/>
      <c r="AD97" s="115"/>
      <c r="AE97" s="115"/>
      <c r="AF97" s="115"/>
      <c r="AG97" s="58"/>
    </row>
    <row r="98" spans="1:33" ht="15" customHeight="1" x14ac:dyDescent="0.2">
      <c r="A98" s="61" t="s">
        <v>351</v>
      </c>
      <c r="B98" s="124" t="s">
        <v>60</v>
      </c>
      <c r="C98" s="125">
        <v>7.1100190000000003</v>
      </c>
      <c r="D98" s="125">
        <v>7.1649430000000001</v>
      </c>
      <c r="E98" s="125">
        <v>6.4690799999999999</v>
      </c>
      <c r="F98" s="125">
        <v>6.416677</v>
      </c>
      <c r="G98" s="125">
        <v>6.3724970000000001</v>
      </c>
      <c r="H98" s="125">
        <v>6.3364140000000004</v>
      </c>
      <c r="I98" s="125">
        <v>6.2950369999999998</v>
      </c>
      <c r="J98" s="125">
        <v>6.2444660000000001</v>
      </c>
      <c r="K98" s="125">
        <v>6.1913150000000003</v>
      </c>
      <c r="L98" s="125">
        <v>6.1424570000000003</v>
      </c>
      <c r="M98" s="125">
        <v>6.0806380000000004</v>
      </c>
      <c r="N98" s="125">
        <v>6.0290670000000004</v>
      </c>
      <c r="O98" s="125">
        <v>5.9705510000000004</v>
      </c>
      <c r="P98" s="125">
        <v>5.9136170000000003</v>
      </c>
      <c r="Q98" s="125">
        <v>5.8594619999999997</v>
      </c>
      <c r="R98" s="125">
        <v>5.8127269999999998</v>
      </c>
      <c r="S98" s="125">
        <v>5.7604369999999996</v>
      </c>
      <c r="T98" s="125">
        <v>5.7045070000000004</v>
      </c>
      <c r="U98" s="125">
        <v>5.6536340000000003</v>
      </c>
      <c r="V98" s="125">
        <v>5.6047640000000003</v>
      </c>
      <c r="W98" s="125">
        <v>5.5609830000000002</v>
      </c>
      <c r="X98" s="125">
        <v>5.5207259999999998</v>
      </c>
      <c r="Y98" s="125">
        <v>5.4771029999999996</v>
      </c>
      <c r="Z98" s="125">
        <v>5.4397599999999997</v>
      </c>
      <c r="AA98" s="125">
        <v>5.4043419999999998</v>
      </c>
      <c r="AB98" s="125">
        <v>5.3676690000000002</v>
      </c>
      <c r="AC98" s="125">
        <v>5.3300919999999996</v>
      </c>
      <c r="AD98" s="125">
        <v>5.291131</v>
      </c>
      <c r="AE98" s="125">
        <v>5.2501819999999997</v>
      </c>
      <c r="AF98" s="126">
        <v>-1.0772E-2</v>
      </c>
      <c r="AG98" s="58"/>
    </row>
    <row r="99" spans="1:33" ht="15" customHeight="1" x14ac:dyDescent="0.2">
      <c r="A99" s="61" t="s">
        <v>352</v>
      </c>
      <c r="B99" s="124" t="s">
        <v>61</v>
      </c>
      <c r="C99" s="125">
        <v>2.4763929999999998</v>
      </c>
      <c r="D99" s="125">
        <v>2.1112579999999999</v>
      </c>
      <c r="E99" s="125">
        <v>2.5595889999999999</v>
      </c>
      <c r="F99" s="125">
        <v>2.6045959999999999</v>
      </c>
      <c r="G99" s="125">
        <v>2.6483650000000001</v>
      </c>
      <c r="H99" s="125">
        <v>2.7104629999999998</v>
      </c>
      <c r="I99" s="125">
        <v>2.7736499999999999</v>
      </c>
      <c r="J99" s="125">
        <v>2.8329409999999999</v>
      </c>
      <c r="K99" s="125">
        <v>2.8905479999999999</v>
      </c>
      <c r="L99" s="125">
        <v>2.957694</v>
      </c>
      <c r="M99" s="125">
        <v>3.0102099999999998</v>
      </c>
      <c r="N99" s="125">
        <v>3.0649980000000001</v>
      </c>
      <c r="O99" s="125">
        <v>3.116625</v>
      </c>
      <c r="P99" s="125">
        <v>3.1706470000000002</v>
      </c>
      <c r="Q99" s="125">
        <v>3.2267030000000001</v>
      </c>
      <c r="R99" s="125">
        <v>3.289758</v>
      </c>
      <c r="S99" s="125">
        <v>3.3411879999999998</v>
      </c>
      <c r="T99" s="125">
        <v>3.384671</v>
      </c>
      <c r="U99" s="125">
        <v>3.437764</v>
      </c>
      <c r="V99" s="125">
        <v>3.4910009999999998</v>
      </c>
      <c r="W99" s="125">
        <v>3.5530879999999998</v>
      </c>
      <c r="X99" s="125">
        <v>3.618973</v>
      </c>
      <c r="Y99" s="125">
        <v>3.6763379999999999</v>
      </c>
      <c r="Z99" s="125">
        <v>3.7457509999999998</v>
      </c>
      <c r="AA99" s="125">
        <v>3.821123</v>
      </c>
      <c r="AB99" s="125">
        <v>3.8940450000000002</v>
      </c>
      <c r="AC99" s="125">
        <v>3.967231</v>
      </c>
      <c r="AD99" s="125">
        <v>4.0372919999999999</v>
      </c>
      <c r="AE99" s="125">
        <v>4.101432</v>
      </c>
      <c r="AF99" s="126">
        <v>1.8182E-2</v>
      </c>
      <c r="AG99" s="58"/>
    </row>
    <row r="100" spans="1:33" ht="15" customHeight="1" x14ac:dyDescent="0.2">
      <c r="A100" s="61" t="s">
        <v>353</v>
      </c>
      <c r="B100" s="124" t="s">
        <v>62</v>
      </c>
      <c r="C100" s="125">
        <v>2.784783</v>
      </c>
      <c r="D100" s="125">
        <v>2.7519529999999999</v>
      </c>
      <c r="E100" s="125">
        <v>2.7517109999999998</v>
      </c>
      <c r="F100" s="125">
        <v>2.7523420000000001</v>
      </c>
      <c r="G100" s="125">
        <v>2.754715</v>
      </c>
      <c r="H100" s="125">
        <v>2.7672949999999998</v>
      </c>
      <c r="I100" s="125">
        <v>2.7788249999999999</v>
      </c>
      <c r="J100" s="125">
        <v>2.7858209999999999</v>
      </c>
      <c r="K100" s="125">
        <v>2.7916370000000001</v>
      </c>
      <c r="L100" s="125">
        <v>2.8010980000000001</v>
      </c>
      <c r="M100" s="125">
        <v>2.8001269999999998</v>
      </c>
      <c r="N100" s="125">
        <v>2.8087049999999998</v>
      </c>
      <c r="O100" s="125">
        <v>2.8169330000000001</v>
      </c>
      <c r="P100" s="125">
        <v>2.8298209999999999</v>
      </c>
      <c r="Q100" s="125">
        <v>2.8431999999999999</v>
      </c>
      <c r="R100" s="125">
        <v>2.859394</v>
      </c>
      <c r="S100" s="125">
        <v>2.8694359999999999</v>
      </c>
      <c r="T100" s="125">
        <v>2.8743989999999999</v>
      </c>
      <c r="U100" s="125">
        <v>2.883114</v>
      </c>
      <c r="V100" s="125">
        <v>2.8910939999999998</v>
      </c>
      <c r="W100" s="125">
        <v>2.9021379999999999</v>
      </c>
      <c r="X100" s="125">
        <v>2.9146209999999999</v>
      </c>
      <c r="Y100" s="125">
        <v>2.9225750000000001</v>
      </c>
      <c r="Z100" s="125">
        <v>2.9361660000000001</v>
      </c>
      <c r="AA100" s="125">
        <v>2.951616</v>
      </c>
      <c r="AB100" s="125">
        <v>2.966215</v>
      </c>
      <c r="AC100" s="125">
        <v>2.9799829999999998</v>
      </c>
      <c r="AD100" s="125">
        <v>2.992524</v>
      </c>
      <c r="AE100" s="125">
        <v>3.0027270000000001</v>
      </c>
      <c r="AF100" s="126">
        <v>2.6949999999999999E-3</v>
      </c>
      <c r="AG100" s="58"/>
    </row>
    <row r="101" spans="1:33" ht="12" x14ac:dyDescent="0.2">
      <c r="A101" s="61" t="s">
        <v>354</v>
      </c>
      <c r="B101" s="124" t="s">
        <v>63</v>
      </c>
      <c r="C101" s="125">
        <v>0.83718099999999995</v>
      </c>
      <c r="D101" s="125">
        <v>0.82409699999999997</v>
      </c>
      <c r="E101" s="125">
        <v>0.82637099999999997</v>
      </c>
      <c r="F101" s="125">
        <v>0.82745800000000003</v>
      </c>
      <c r="G101" s="125">
        <v>0.82726299999999997</v>
      </c>
      <c r="H101" s="125">
        <v>0.82992999999999995</v>
      </c>
      <c r="I101" s="125">
        <v>0.83275699999999997</v>
      </c>
      <c r="J101" s="125">
        <v>0.83614599999999994</v>
      </c>
      <c r="K101" s="125">
        <v>0.84018400000000004</v>
      </c>
      <c r="L101" s="125">
        <v>0.84764899999999999</v>
      </c>
      <c r="M101" s="125">
        <v>0.85100399999999998</v>
      </c>
      <c r="N101" s="125">
        <v>0.85544100000000001</v>
      </c>
      <c r="O101" s="125">
        <v>0.85930799999999996</v>
      </c>
      <c r="P101" s="125">
        <v>0.86325600000000002</v>
      </c>
      <c r="Q101" s="125">
        <v>0.86764200000000002</v>
      </c>
      <c r="R101" s="125">
        <v>0.87482400000000005</v>
      </c>
      <c r="S101" s="125">
        <v>0.88064900000000002</v>
      </c>
      <c r="T101" s="125">
        <v>0.885764</v>
      </c>
      <c r="U101" s="125">
        <v>0.894119</v>
      </c>
      <c r="V101" s="125">
        <v>0.90239899999999995</v>
      </c>
      <c r="W101" s="125">
        <v>0.91240699999999997</v>
      </c>
      <c r="X101" s="125">
        <v>0.92232899999999995</v>
      </c>
      <c r="Y101" s="125">
        <v>0.92964899999999995</v>
      </c>
      <c r="Z101" s="125">
        <v>0.93931500000000001</v>
      </c>
      <c r="AA101" s="125">
        <v>0.95006199999999996</v>
      </c>
      <c r="AB101" s="125">
        <v>0.960117</v>
      </c>
      <c r="AC101" s="125">
        <v>0.96956600000000004</v>
      </c>
      <c r="AD101" s="125">
        <v>0.97808300000000004</v>
      </c>
      <c r="AE101" s="125">
        <v>0.98540399999999995</v>
      </c>
      <c r="AF101" s="126">
        <v>5.8389999999999996E-3</v>
      </c>
      <c r="AG101" s="58"/>
    </row>
    <row r="102" spans="1:33" ht="12" x14ac:dyDescent="0.2">
      <c r="A102" s="61" t="s">
        <v>355</v>
      </c>
      <c r="B102" s="124" t="s">
        <v>64</v>
      </c>
      <c r="C102" s="125">
        <v>0.27870299999999998</v>
      </c>
      <c r="D102" s="125">
        <v>0.27797100000000002</v>
      </c>
      <c r="E102" s="125">
        <v>0.280028</v>
      </c>
      <c r="F102" s="125">
        <v>0.281781</v>
      </c>
      <c r="G102" s="125">
        <v>0.28316799999999998</v>
      </c>
      <c r="H102" s="125">
        <v>0.284972</v>
      </c>
      <c r="I102" s="125">
        <v>0.28668300000000002</v>
      </c>
      <c r="J102" s="125">
        <v>0.28838000000000003</v>
      </c>
      <c r="K102" s="125">
        <v>0.290051</v>
      </c>
      <c r="L102" s="125">
        <v>0.29222399999999998</v>
      </c>
      <c r="M102" s="125">
        <v>0.29336600000000002</v>
      </c>
      <c r="N102" s="125">
        <v>0.29471700000000001</v>
      </c>
      <c r="O102" s="125">
        <v>0.29592200000000002</v>
      </c>
      <c r="P102" s="125">
        <v>0.29713899999999999</v>
      </c>
      <c r="Q102" s="125">
        <v>0.29846</v>
      </c>
      <c r="R102" s="125">
        <v>0.300373</v>
      </c>
      <c r="S102" s="125">
        <v>0.30182100000000001</v>
      </c>
      <c r="T102" s="125">
        <v>0.302954</v>
      </c>
      <c r="U102" s="125">
        <v>0.30456800000000001</v>
      </c>
      <c r="V102" s="125">
        <v>0.30599199999999999</v>
      </c>
      <c r="W102" s="125">
        <v>0.30759300000000001</v>
      </c>
      <c r="X102" s="125">
        <v>0.30918899999999999</v>
      </c>
      <c r="Y102" s="125">
        <v>0.31030200000000002</v>
      </c>
      <c r="Z102" s="125">
        <v>0.31190000000000001</v>
      </c>
      <c r="AA102" s="125">
        <v>0.31373600000000001</v>
      </c>
      <c r="AB102" s="125">
        <v>0.315473</v>
      </c>
      <c r="AC102" s="125">
        <v>0.31712800000000002</v>
      </c>
      <c r="AD102" s="125">
        <v>0.31864399999999998</v>
      </c>
      <c r="AE102" s="125">
        <v>0.31997399999999998</v>
      </c>
      <c r="AF102" s="126">
        <v>4.9439999999999996E-3</v>
      </c>
      <c r="AG102" s="58"/>
    </row>
    <row r="103" spans="1:33" ht="15" customHeight="1" x14ac:dyDescent="0.2">
      <c r="A103" s="61" t="s">
        <v>356</v>
      </c>
      <c r="B103" s="124" t="s">
        <v>65</v>
      </c>
      <c r="C103" s="125">
        <v>0.66974999999999996</v>
      </c>
      <c r="D103" s="125">
        <v>0.67628100000000002</v>
      </c>
      <c r="E103" s="125">
        <v>0.69177</v>
      </c>
      <c r="F103" s="125">
        <v>0.70546500000000001</v>
      </c>
      <c r="G103" s="125">
        <v>0.71873699999999996</v>
      </c>
      <c r="H103" s="125">
        <v>0.73503300000000005</v>
      </c>
      <c r="I103" s="125">
        <v>0.75098500000000001</v>
      </c>
      <c r="J103" s="125">
        <v>0.76584099999999999</v>
      </c>
      <c r="K103" s="125">
        <v>0.78024199999999999</v>
      </c>
      <c r="L103" s="125">
        <v>0.79659999999999997</v>
      </c>
      <c r="M103" s="125">
        <v>0.80827599999999999</v>
      </c>
      <c r="N103" s="125">
        <v>0.81920700000000002</v>
      </c>
      <c r="O103" s="125">
        <v>0.82902900000000002</v>
      </c>
      <c r="P103" s="125">
        <v>0.83870199999999995</v>
      </c>
      <c r="Q103" s="125">
        <v>0.84850199999999998</v>
      </c>
      <c r="R103" s="125">
        <v>0.85931800000000003</v>
      </c>
      <c r="S103" s="125">
        <v>0.86693799999999999</v>
      </c>
      <c r="T103" s="125">
        <v>0.87239599999999995</v>
      </c>
      <c r="U103" s="125">
        <v>0.87970599999999999</v>
      </c>
      <c r="V103" s="125">
        <v>0.88678199999999996</v>
      </c>
      <c r="W103" s="125">
        <v>0.89536099999999996</v>
      </c>
      <c r="X103" s="125">
        <v>0.90456000000000003</v>
      </c>
      <c r="Y103" s="125">
        <v>0.91139499999999996</v>
      </c>
      <c r="Z103" s="125">
        <v>0.92089799999999999</v>
      </c>
      <c r="AA103" s="125">
        <v>0.93128200000000005</v>
      </c>
      <c r="AB103" s="125">
        <v>0.94120300000000001</v>
      </c>
      <c r="AC103" s="125">
        <v>0.95067800000000002</v>
      </c>
      <c r="AD103" s="125">
        <v>0.95953699999999997</v>
      </c>
      <c r="AE103" s="125">
        <v>0.96721900000000005</v>
      </c>
      <c r="AF103" s="126">
        <v>1.3212E-2</v>
      </c>
      <c r="AG103" s="58"/>
    </row>
    <row r="104" spans="1:33" ht="15" customHeight="1" x14ac:dyDescent="0.2">
      <c r="A104" s="61" t="s">
        <v>357</v>
      </c>
      <c r="B104" s="124" t="s">
        <v>66</v>
      </c>
      <c r="C104" s="125">
        <v>0.195464</v>
      </c>
      <c r="D104" s="125">
        <v>0.19301199999999999</v>
      </c>
      <c r="E104" s="125">
        <v>0.19398000000000001</v>
      </c>
      <c r="F104" s="125">
        <v>0.194465</v>
      </c>
      <c r="G104" s="125">
        <v>0.194441</v>
      </c>
      <c r="H104" s="125">
        <v>0.19489300000000001</v>
      </c>
      <c r="I104" s="125">
        <v>0.19530800000000001</v>
      </c>
      <c r="J104" s="125">
        <v>0.195769</v>
      </c>
      <c r="K104" s="125">
        <v>0.19627700000000001</v>
      </c>
      <c r="L104" s="125">
        <v>0.19742899999999999</v>
      </c>
      <c r="M104" s="125">
        <v>0.197463</v>
      </c>
      <c r="N104" s="125">
        <v>0.197601</v>
      </c>
      <c r="O104" s="125">
        <v>0.197464</v>
      </c>
      <c r="P104" s="125">
        <v>0.19719700000000001</v>
      </c>
      <c r="Q104" s="125">
        <v>0.196906</v>
      </c>
      <c r="R104" s="125">
        <v>0.197129</v>
      </c>
      <c r="S104" s="125">
        <v>0.196937</v>
      </c>
      <c r="T104" s="125">
        <v>0.19650300000000001</v>
      </c>
      <c r="U104" s="125">
        <v>0.19670099999999999</v>
      </c>
      <c r="V104" s="125">
        <v>0.196822</v>
      </c>
      <c r="W104" s="125">
        <v>0.197268</v>
      </c>
      <c r="X104" s="125">
        <v>0.197851</v>
      </c>
      <c r="Y104" s="125">
        <v>0.19805500000000001</v>
      </c>
      <c r="Z104" s="125">
        <v>0.19894400000000001</v>
      </c>
      <c r="AA104" s="125">
        <v>0.20024700000000001</v>
      </c>
      <c r="AB104" s="125">
        <v>0.201567</v>
      </c>
      <c r="AC104" s="125">
        <v>0.20279700000000001</v>
      </c>
      <c r="AD104" s="125">
        <v>0.203872</v>
      </c>
      <c r="AE104" s="125">
        <v>0.20474000000000001</v>
      </c>
      <c r="AF104" s="126">
        <v>1.6570000000000001E-3</v>
      </c>
      <c r="AG104" s="58"/>
    </row>
    <row r="105" spans="1:33" ht="15" customHeight="1" x14ac:dyDescent="0.2">
      <c r="A105" s="61" t="s">
        <v>358</v>
      </c>
      <c r="B105" s="124" t="s">
        <v>67</v>
      </c>
      <c r="C105" s="125">
        <v>0.64925999999999995</v>
      </c>
      <c r="D105" s="125">
        <v>0.59774400000000005</v>
      </c>
      <c r="E105" s="125">
        <v>0.58131699999999997</v>
      </c>
      <c r="F105" s="125">
        <v>0.57482699999999998</v>
      </c>
      <c r="G105" s="125">
        <v>0.57330800000000004</v>
      </c>
      <c r="H105" s="125">
        <v>0.57830599999999999</v>
      </c>
      <c r="I105" s="125">
        <v>0.58571099999999998</v>
      </c>
      <c r="J105" s="125">
        <v>0.59297299999999997</v>
      </c>
      <c r="K105" s="125">
        <v>0.59395799999999999</v>
      </c>
      <c r="L105" s="125">
        <v>0.59714800000000001</v>
      </c>
      <c r="M105" s="125">
        <v>0.59742200000000001</v>
      </c>
      <c r="N105" s="125">
        <v>0.59802</v>
      </c>
      <c r="O105" s="125">
        <v>0.59849600000000003</v>
      </c>
      <c r="P105" s="125">
        <v>0.59926500000000005</v>
      </c>
      <c r="Q105" s="125">
        <v>0.600105</v>
      </c>
      <c r="R105" s="125">
        <v>0.60194400000000003</v>
      </c>
      <c r="S105" s="125">
        <v>0.60164300000000004</v>
      </c>
      <c r="T105" s="125">
        <v>0.59997800000000001</v>
      </c>
      <c r="U105" s="125">
        <v>0.58923099999999995</v>
      </c>
      <c r="V105" s="125">
        <v>0.57974300000000001</v>
      </c>
      <c r="W105" s="125">
        <v>0.57268600000000003</v>
      </c>
      <c r="X105" s="125">
        <v>0.56764099999999995</v>
      </c>
      <c r="Y105" s="125">
        <v>0.56333999999999995</v>
      </c>
      <c r="Z105" s="125">
        <v>0.56212600000000001</v>
      </c>
      <c r="AA105" s="125">
        <v>0.56181800000000004</v>
      </c>
      <c r="AB105" s="125">
        <v>0.56152599999999997</v>
      </c>
      <c r="AC105" s="125">
        <v>0.56121699999999997</v>
      </c>
      <c r="AD105" s="125">
        <v>0.56083499999999997</v>
      </c>
      <c r="AE105" s="125">
        <v>0.55998899999999996</v>
      </c>
      <c r="AF105" s="126">
        <v>-5.2690000000000002E-3</v>
      </c>
      <c r="AG105" s="58"/>
    </row>
    <row r="106" spans="1:33" ht="15" customHeight="1" x14ac:dyDescent="0.2">
      <c r="A106" s="61" t="s">
        <v>359</v>
      </c>
      <c r="B106" s="124" t="s">
        <v>490</v>
      </c>
      <c r="C106" s="125">
        <v>0.10619000000000001</v>
      </c>
      <c r="D106" s="125">
        <v>0.10599</v>
      </c>
      <c r="E106" s="125">
        <v>0.107682</v>
      </c>
      <c r="F106" s="125">
        <v>0.10915999999999999</v>
      </c>
      <c r="G106" s="125">
        <v>0.110401</v>
      </c>
      <c r="H106" s="125">
        <v>0.11194900000000001</v>
      </c>
      <c r="I106" s="125">
        <v>0.11346299999999999</v>
      </c>
      <c r="J106" s="125">
        <v>0.114993</v>
      </c>
      <c r="K106" s="125">
        <v>0.116591</v>
      </c>
      <c r="L106" s="125">
        <v>0.118563</v>
      </c>
      <c r="M106" s="125">
        <v>0.119853</v>
      </c>
      <c r="N106" s="125">
        <v>0.121173</v>
      </c>
      <c r="O106" s="125">
        <v>0.12228600000000001</v>
      </c>
      <c r="P106" s="125">
        <v>0.123265</v>
      </c>
      <c r="Q106" s="125">
        <v>0.12416099999999999</v>
      </c>
      <c r="R106" s="125">
        <v>0.12531900000000001</v>
      </c>
      <c r="S106" s="125">
        <v>0.12614</v>
      </c>
      <c r="T106" s="125">
        <v>0.12673100000000001</v>
      </c>
      <c r="U106" s="125">
        <v>0.12765199999999999</v>
      </c>
      <c r="V106" s="125">
        <v>0.12843399999999999</v>
      </c>
      <c r="W106" s="125">
        <v>0.12934100000000001</v>
      </c>
      <c r="X106" s="125">
        <v>0.130242</v>
      </c>
      <c r="Y106" s="125">
        <v>0.13078500000000001</v>
      </c>
      <c r="Z106" s="125">
        <v>0.13167699999999999</v>
      </c>
      <c r="AA106" s="125">
        <v>0.13273599999999999</v>
      </c>
      <c r="AB106" s="125">
        <v>0.13372000000000001</v>
      </c>
      <c r="AC106" s="125">
        <v>0.13464400000000001</v>
      </c>
      <c r="AD106" s="125">
        <v>0.135465</v>
      </c>
      <c r="AE106" s="125">
        <v>0.13614699999999999</v>
      </c>
      <c r="AF106" s="126">
        <v>8.9149999999999993E-3</v>
      </c>
      <c r="AG106" s="58"/>
    </row>
    <row r="107" spans="1:33" ht="15" customHeight="1" x14ac:dyDescent="0.2">
      <c r="A107" s="61" t="s">
        <v>360</v>
      </c>
      <c r="B107" s="124" t="s">
        <v>491</v>
      </c>
      <c r="C107" s="125">
        <v>7.8229000000000007E-2</v>
      </c>
      <c r="D107" s="125">
        <v>7.8664999999999999E-2</v>
      </c>
      <c r="E107" s="125">
        <v>8.0480999999999997E-2</v>
      </c>
      <c r="F107" s="125">
        <v>8.2118999999999998E-2</v>
      </c>
      <c r="G107" s="125">
        <v>8.3548999999999998E-2</v>
      </c>
      <c r="H107" s="125">
        <v>8.5176000000000002E-2</v>
      </c>
      <c r="I107" s="125">
        <v>8.6878999999999998E-2</v>
      </c>
      <c r="J107" s="125">
        <v>8.8696999999999998E-2</v>
      </c>
      <c r="K107" s="125">
        <v>9.0624999999999997E-2</v>
      </c>
      <c r="L107" s="125">
        <v>9.2954999999999996E-2</v>
      </c>
      <c r="M107" s="125">
        <v>9.4865000000000005E-2</v>
      </c>
      <c r="N107" s="125">
        <v>9.6921999999999994E-2</v>
      </c>
      <c r="O107" s="125">
        <v>9.8942000000000002E-2</v>
      </c>
      <c r="P107" s="125">
        <v>0.10084700000000001</v>
      </c>
      <c r="Q107" s="125">
        <v>0.10267800000000001</v>
      </c>
      <c r="R107" s="125">
        <v>0.104723</v>
      </c>
      <c r="S107" s="125">
        <v>0.106488</v>
      </c>
      <c r="T107" s="125">
        <v>0.108054</v>
      </c>
      <c r="U107" s="125">
        <v>0.109901</v>
      </c>
      <c r="V107" s="125">
        <v>0.111626</v>
      </c>
      <c r="W107" s="125">
        <v>0.11346000000000001</v>
      </c>
      <c r="X107" s="125">
        <v>0.115288</v>
      </c>
      <c r="Y107" s="125">
        <v>0.116799</v>
      </c>
      <c r="Z107" s="125">
        <v>0.118616</v>
      </c>
      <c r="AA107" s="125">
        <v>0.120586</v>
      </c>
      <c r="AB107" s="125">
        <v>0.122488</v>
      </c>
      <c r="AC107" s="125">
        <v>0.124336</v>
      </c>
      <c r="AD107" s="125">
        <v>0.126087</v>
      </c>
      <c r="AE107" s="125">
        <v>0.12770699999999999</v>
      </c>
      <c r="AF107" s="126">
        <v>1.7658E-2</v>
      </c>
      <c r="AG107" s="58"/>
    </row>
    <row r="108" spans="1:33" ht="15" customHeight="1" x14ac:dyDescent="0.2">
      <c r="A108" s="61" t="s">
        <v>361</v>
      </c>
      <c r="B108" s="124" t="s">
        <v>492</v>
      </c>
      <c r="C108" s="125">
        <v>0.52419099999999996</v>
      </c>
      <c r="D108" s="125">
        <v>0.50897800000000004</v>
      </c>
      <c r="E108" s="125">
        <v>0.50105699999999997</v>
      </c>
      <c r="F108" s="125">
        <v>0.49198999999999998</v>
      </c>
      <c r="G108" s="125">
        <v>0.48284199999999999</v>
      </c>
      <c r="H108" s="125">
        <v>0.47625000000000001</v>
      </c>
      <c r="I108" s="125">
        <v>0.46948099999999998</v>
      </c>
      <c r="J108" s="125">
        <v>0.46233999999999997</v>
      </c>
      <c r="K108" s="125">
        <v>0.45546300000000001</v>
      </c>
      <c r="L108" s="125">
        <v>0.450293</v>
      </c>
      <c r="M108" s="125">
        <v>0.44261200000000001</v>
      </c>
      <c r="N108" s="125">
        <v>0.43510500000000002</v>
      </c>
      <c r="O108" s="125">
        <v>0.42734800000000001</v>
      </c>
      <c r="P108" s="125">
        <v>0.42006500000000002</v>
      </c>
      <c r="Q108" s="125">
        <v>0.41343200000000002</v>
      </c>
      <c r="R108" s="125">
        <v>0.40816799999999998</v>
      </c>
      <c r="S108" s="125">
        <v>0.40207300000000001</v>
      </c>
      <c r="T108" s="125">
        <v>0.39573199999999997</v>
      </c>
      <c r="U108" s="125">
        <v>0.391098</v>
      </c>
      <c r="V108" s="125">
        <v>0.38705899999999999</v>
      </c>
      <c r="W108" s="125">
        <v>0.38436599999999999</v>
      </c>
      <c r="X108" s="125">
        <v>0.382492</v>
      </c>
      <c r="Y108" s="125">
        <v>0.380193</v>
      </c>
      <c r="Z108" s="125">
        <v>0.379853</v>
      </c>
      <c r="AA108" s="125">
        <v>0.38044299999999998</v>
      </c>
      <c r="AB108" s="125">
        <v>0.38128000000000001</v>
      </c>
      <c r="AC108" s="125">
        <v>0.38223099999999999</v>
      </c>
      <c r="AD108" s="125">
        <v>0.38324999999999998</v>
      </c>
      <c r="AE108" s="125">
        <v>0.38407599999999997</v>
      </c>
      <c r="AF108" s="126">
        <v>-1.1046E-2</v>
      </c>
      <c r="AG108" s="58"/>
    </row>
    <row r="109" spans="1:33" ht="15" customHeight="1" x14ac:dyDescent="0.2">
      <c r="A109" s="61" t="s">
        <v>362</v>
      </c>
      <c r="B109" s="124" t="s">
        <v>493</v>
      </c>
      <c r="C109" s="125">
        <v>0.34014800000000001</v>
      </c>
      <c r="D109" s="125">
        <v>0.33239000000000002</v>
      </c>
      <c r="E109" s="125">
        <v>0.32851999999999998</v>
      </c>
      <c r="F109" s="125">
        <v>0.32311899999999999</v>
      </c>
      <c r="G109" s="125">
        <v>0.31692999999999999</v>
      </c>
      <c r="H109" s="125">
        <v>0.31170999999999999</v>
      </c>
      <c r="I109" s="125">
        <v>0.30576900000000001</v>
      </c>
      <c r="J109" s="125">
        <v>0.299039</v>
      </c>
      <c r="K109" s="125">
        <v>0.29202499999999998</v>
      </c>
      <c r="L109" s="125">
        <v>0.28561500000000001</v>
      </c>
      <c r="M109" s="125">
        <v>0.27728000000000003</v>
      </c>
      <c r="N109" s="125">
        <v>0.26877600000000001</v>
      </c>
      <c r="O109" s="125">
        <v>0.25992300000000002</v>
      </c>
      <c r="P109" s="125">
        <v>0.25118699999999999</v>
      </c>
      <c r="Q109" s="125">
        <v>0.24280199999999999</v>
      </c>
      <c r="R109" s="125">
        <v>0.23513800000000001</v>
      </c>
      <c r="S109" s="125">
        <v>0.22705900000000001</v>
      </c>
      <c r="T109" s="125">
        <v>0.218948</v>
      </c>
      <c r="U109" s="125">
        <v>0.21192900000000001</v>
      </c>
      <c r="V109" s="125">
        <v>0.20540800000000001</v>
      </c>
      <c r="W109" s="125">
        <v>0.199874</v>
      </c>
      <c r="X109" s="125">
        <v>0.195052</v>
      </c>
      <c r="Y109" s="125">
        <v>0.190391</v>
      </c>
      <c r="Z109" s="125">
        <v>0.187052</v>
      </c>
      <c r="AA109" s="125">
        <v>0.18477099999999999</v>
      </c>
      <c r="AB109" s="125">
        <v>0.18304200000000001</v>
      </c>
      <c r="AC109" s="125">
        <v>0.18179200000000001</v>
      </c>
      <c r="AD109" s="125">
        <v>0.18102299999999999</v>
      </c>
      <c r="AE109" s="125">
        <v>0.180503</v>
      </c>
      <c r="AF109" s="126">
        <v>-2.2376E-2</v>
      </c>
      <c r="AG109" s="58"/>
    </row>
    <row r="110" spans="1:33" ht="15" customHeight="1" x14ac:dyDescent="0.2">
      <c r="A110" s="61" t="s">
        <v>363</v>
      </c>
      <c r="B110" s="124" t="s">
        <v>68</v>
      </c>
      <c r="C110" s="125">
        <v>0.25259300000000001</v>
      </c>
      <c r="D110" s="125">
        <v>0.246477</v>
      </c>
      <c r="E110" s="125">
        <v>0.22115299999999999</v>
      </c>
      <c r="F110" s="125">
        <v>0.22359200000000001</v>
      </c>
      <c r="G110" s="125">
        <v>0.22573599999999999</v>
      </c>
      <c r="H110" s="125">
        <v>0.22857</v>
      </c>
      <c r="I110" s="125">
        <v>0.230877</v>
      </c>
      <c r="J110" s="125">
        <v>0.23249300000000001</v>
      </c>
      <c r="K110" s="125">
        <v>0.23360600000000001</v>
      </c>
      <c r="L110" s="125">
        <v>0.23474</v>
      </c>
      <c r="M110" s="125">
        <v>0.23377700000000001</v>
      </c>
      <c r="N110" s="125">
        <v>0.23229</v>
      </c>
      <c r="O110" s="125">
        <v>0.22969500000000001</v>
      </c>
      <c r="P110" s="125">
        <v>0.22648599999999999</v>
      </c>
      <c r="Q110" s="125">
        <v>0.222887</v>
      </c>
      <c r="R110" s="125">
        <v>0.219615</v>
      </c>
      <c r="S110" s="125">
        <v>0.21548200000000001</v>
      </c>
      <c r="T110" s="125">
        <v>0.21093899999999999</v>
      </c>
      <c r="U110" s="125">
        <v>0.20715800000000001</v>
      </c>
      <c r="V110" s="125">
        <v>0.203399</v>
      </c>
      <c r="W110" s="125">
        <v>0.199987</v>
      </c>
      <c r="X110" s="125">
        <v>0.196908</v>
      </c>
      <c r="Y110" s="125">
        <v>0.19359199999999999</v>
      </c>
      <c r="Z110" s="125">
        <v>0.19112399999999999</v>
      </c>
      <c r="AA110" s="125">
        <v>0.189196</v>
      </c>
      <c r="AB110" s="125">
        <v>0.18742800000000001</v>
      </c>
      <c r="AC110" s="125">
        <v>0.185863</v>
      </c>
      <c r="AD110" s="125">
        <v>0.18440999999999999</v>
      </c>
      <c r="AE110" s="125">
        <v>0.18306500000000001</v>
      </c>
      <c r="AF110" s="126">
        <v>-1.1431999999999999E-2</v>
      </c>
      <c r="AG110" s="58"/>
    </row>
    <row r="111" spans="1:33" ht="15" customHeight="1" x14ac:dyDescent="0.2">
      <c r="A111" s="61" t="s">
        <v>364</v>
      </c>
      <c r="B111" s="124" t="s">
        <v>494</v>
      </c>
      <c r="C111" s="125">
        <v>5.2072940000000001</v>
      </c>
      <c r="D111" s="125">
        <v>5.2956310000000002</v>
      </c>
      <c r="E111" s="125">
        <v>5.3810710000000004</v>
      </c>
      <c r="F111" s="125">
        <v>5.4897619999999998</v>
      </c>
      <c r="G111" s="125">
        <v>5.5873150000000003</v>
      </c>
      <c r="H111" s="125">
        <v>5.7141739999999999</v>
      </c>
      <c r="I111" s="125">
        <v>5.8250650000000004</v>
      </c>
      <c r="J111" s="125">
        <v>5.9274430000000002</v>
      </c>
      <c r="K111" s="125">
        <v>6.0466990000000003</v>
      </c>
      <c r="L111" s="125">
        <v>6.1847599999999998</v>
      </c>
      <c r="M111" s="125">
        <v>6.2837649999999998</v>
      </c>
      <c r="N111" s="125">
        <v>6.3870250000000004</v>
      </c>
      <c r="O111" s="125">
        <v>6.4778279999999997</v>
      </c>
      <c r="P111" s="125">
        <v>6.5706530000000001</v>
      </c>
      <c r="Q111" s="125">
        <v>6.6664260000000004</v>
      </c>
      <c r="R111" s="125">
        <v>6.7796479999999999</v>
      </c>
      <c r="S111" s="125">
        <v>6.8719970000000004</v>
      </c>
      <c r="T111" s="125">
        <v>6.9515399999999996</v>
      </c>
      <c r="U111" s="125">
        <v>7.0521969999999996</v>
      </c>
      <c r="V111" s="125">
        <v>7.1515849999999999</v>
      </c>
      <c r="W111" s="125">
        <v>7.2665579999999999</v>
      </c>
      <c r="X111" s="125">
        <v>7.3870339999999999</v>
      </c>
      <c r="Y111" s="125">
        <v>7.4923000000000002</v>
      </c>
      <c r="Z111" s="125">
        <v>7.6258759999999999</v>
      </c>
      <c r="AA111" s="125">
        <v>7.7707430000000004</v>
      </c>
      <c r="AB111" s="125">
        <v>7.9159730000000001</v>
      </c>
      <c r="AC111" s="125">
        <v>8.0600430000000003</v>
      </c>
      <c r="AD111" s="125">
        <v>8.203049</v>
      </c>
      <c r="AE111" s="125">
        <v>8.3438660000000002</v>
      </c>
      <c r="AF111" s="126">
        <v>1.6981E-2</v>
      </c>
      <c r="AG111" s="58"/>
    </row>
    <row r="112" spans="1:33" ht="15" customHeight="1" x14ac:dyDescent="0.2">
      <c r="A112" s="61" t="s">
        <v>365</v>
      </c>
      <c r="B112" s="123" t="s">
        <v>501</v>
      </c>
      <c r="C112" s="133">
        <v>21.510199</v>
      </c>
      <c r="D112" s="133">
        <v>21.165389999999999</v>
      </c>
      <c r="E112" s="133">
        <v>20.97381</v>
      </c>
      <c r="F112" s="133">
        <v>21.077354</v>
      </c>
      <c r="G112" s="133">
        <v>21.179269999999999</v>
      </c>
      <c r="H112" s="133">
        <v>21.365134999999999</v>
      </c>
      <c r="I112" s="133">
        <v>21.530491000000001</v>
      </c>
      <c r="J112" s="133">
        <v>21.667341</v>
      </c>
      <c r="K112" s="133">
        <v>21.809222999999999</v>
      </c>
      <c r="L112" s="133">
        <v>21.999226</v>
      </c>
      <c r="M112" s="133">
        <v>22.090658000000001</v>
      </c>
      <c r="N112" s="133">
        <v>22.209049</v>
      </c>
      <c r="O112" s="133">
        <v>22.300352</v>
      </c>
      <c r="P112" s="133">
        <v>22.402145000000001</v>
      </c>
      <c r="Q112" s="133">
        <v>22.513365</v>
      </c>
      <c r="R112" s="133">
        <v>22.668078999999999</v>
      </c>
      <c r="S112" s="133">
        <v>22.76829</v>
      </c>
      <c r="T112" s="133">
        <v>22.833117000000001</v>
      </c>
      <c r="U112" s="133">
        <v>22.938773999999999</v>
      </c>
      <c r="V112" s="133">
        <v>23.046106000000002</v>
      </c>
      <c r="W112" s="133">
        <v>23.195108000000001</v>
      </c>
      <c r="X112" s="133">
        <v>23.362905999999999</v>
      </c>
      <c r="Y112" s="133">
        <v>23.492815</v>
      </c>
      <c r="Z112" s="133">
        <v>23.689056000000001</v>
      </c>
      <c r="AA112" s="133">
        <v>23.912700999999998</v>
      </c>
      <c r="AB112" s="133">
        <v>24.131744000000001</v>
      </c>
      <c r="AC112" s="133">
        <v>24.347605000000001</v>
      </c>
      <c r="AD112" s="133">
        <v>24.555201</v>
      </c>
      <c r="AE112" s="133">
        <v>24.747032000000001</v>
      </c>
      <c r="AF112" s="134">
        <v>5.019E-3</v>
      </c>
      <c r="AG112" s="58"/>
    </row>
    <row r="113" spans="1:33" ht="15" customHeight="1" x14ac:dyDescent="0.2">
      <c r="A113" s="61" t="s">
        <v>502</v>
      </c>
      <c r="B113" s="124" t="s">
        <v>503</v>
      </c>
      <c r="C113" s="125">
        <v>0.112068</v>
      </c>
      <c r="D113" s="125">
        <v>0.122798</v>
      </c>
      <c r="E113" s="125">
        <v>0.13669799999999999</v>
      </c>
      <c r="F113" s="125">
        <v>0.151725</v>
      </c>
      <c r="G113" s="125">
        <v>0.166992</v>
      </c>
      <c r="H113" s="125">
        <v>0.182338</v>
      </c>
      <c r="I113" s="125">
        <v>0.19803399999999999</v>
      </c>
      <c r="J113" s="125">
        <v>0.21431700000000001</v>
      </c>
      <c r="K113" s="125">
        <v>0.230965</v>
      </c>
      <c r="L113" s="125">
        <v>0.248309</v>
      </c>
      <c r="M113" s="125">
        <v>0.26639200000000002</v>
      </c>
      <c r="N113" s="125">
        <v>0.28500300000000001</v>
      </c>
      <c r="O113" s="125">
        <v>0.30390400000000001</v>
      </c>
      <c r="P113" s="125">
        <v>0.320853</v>
      </c>
      <c r="Q113" s="125">
        <v>0.33843899999999999</v>
      </c>
      <c r="R113" s="125">
        <v>0.35671199999999997</v>
      </c>
      <c r="S113" s="125">
        <v>0.37579499999999999</v>
      </c>
      <c r="T113" s="125">
        <v>0.39602999999999999</v>
      </c>
      <c r="U113" s="125">
        <v>0.41755199999999998</v>
      </c>
      <c r="V113" s="125">
        <v>0.44015100000000001</v>
      </c>
      <c r="W113" s="125">
        <v>0.46380700000000002</v>
      </c>
      <c r="X113" s="125">
        <v>0.48875600000000002</v>
      </c>
      <c r="Y113" s="125">
        <v>0.51484399999999997</v>
      </c>
      <c r="Z113" s="125">
        <v>0.54110999999999998</v>
      </c>
      <c r="AA113" s="125">
        <v>0.56833400000000001</v>
      </c>
      <c r="AB113" s="125">
        <v>0.59678299999999995</v>
      </c>
      <c r="AC113" s="125">
        <v>0.62644900000000003</v>
      </c>
      <c r="AD113" s="125">
        <v>0.65782499999999999</v>
      </c>
      <c r="AE113" s="125">
        <v>0.69196199999999997</v>
      </c>
      <c r="AF113" s="126">
        <v>6.7174999999999999E-2</v>
      </c>
      <c r="AG113" s="58"/>
    </row>
    <row r="114" spans="1:33" ht="15" customHeight="1" x14ac:dyDescent="0.2">
      <c r="A114" s="61" t="s">
        <v>504</v>
      </c>
      <c r="B114" s="123" t="s">
        <v>505</v>
      </c>
      <c r="C114" s="127">
        <v>21.398129999999998</v>
      </c>
      <c r="D114" s="127">
        <v>21.042591000000002</v>
      </c>
      <c r="E114" s="127">
        <v>20.837112000000001</v>
      </c>
      <c r="F114" s="127">
        <v>20.925630999999999</v>
      </c>
      <c r="G114" s="127">
        <v>21.012277999999998</v>
      </c>
      <c r="H114" s="127">
        <v>21.182797999999998</v>
      </c>
      <c r="I114" s="127">
        <v>21.332457000000002</v>
      </c>
      <c r="J114" s="127">
        <v>21.453023999999999</v>
      </c>
      <c r="K114" s="127">
        <v>21.578258999999999</v>
      </c>
      <c r="L114" s="127">
        <v>21.750917000000001</v>
      </c>
      <c r="M114" s="127">
        <v>21.824266000000001</v>
      </c>
      <c r="N114" s="127">
        <v>21.924046000000001</v>
      </c>
      <c r="O114" s="127">
        <v>21.996448999999998</v>
      </c>
      <c r="P114" s="127">
        <v>22.081292999999999</v>
      </c>
      <c r="Q114" s="127">
        <v>22.174927</v>
      </c>
      <c r="R114" s="127">
        <v>22.311367000000001</v>
      </c>
      <c r="S114" s="127">
        <v>22.392493999999999</v>
      </c>
      <c r="T114" s="127">
        <v>22.437086000000001</v>
      </c>
      <c r="U114" s="127">
        <v>22.521222999999999</v>
      </c>
      <c r="V114" s="127">
        <v>22.605955000000002</v>
      </c>
      <c r="W114" s="127">
        <v>22.731301999999999</v>
      </c>
      <c r="X114" s="127">
        <v>22.874148999999999</v>
      </c>
      <c r="Y114" s="127">
        <v>22.977972000000001</v>
      </c>
      <c r="Z114" s="127">
        <v>23.147945</v>
      </c>
      <c r="AA114" s="127">
        <v>23.344366000000001</v>
      </c>
      <c r="AB114" s="127">
        <v>23.534962</v>
      </c>
      <c r="AC114" s="127">
        <v>23.721155</v>
      </c>
      <c r="AD114" s="127">
        <v>23.897375</v>
      </c>
      <c r="AE114" s="127">
        <v>24.055071000000002</v>
      </c>
      <c r="AF114" s="128">
        <v>4.189E-3</v>
      </c>
      <c r="AG114" s="58"/>
    </row>
    <row r="115" spans="1:33" ht="15" customHeight="1" x14ac:dyDescent="0.2">
      <c r="B115" s="115"/>
      <c r="C115" s="115"/>
      <c r="D115" s="115"/>
      <c r="E115" s="115"/>
      <c r="F115" s="115"/>
      <c r="G115" s="115"/>
      <c r="H115" s="115"/>
      <c r="I115" s="115"/>
      <c r="J115" s="115"/>
      <c r="K115" s="115"/>
      <c r="L115" s="115"/>
      <c r="M115" s="115"/>
      <c r="N115" s="115"/>
      <c r="O115" s="115"/>
      <c r="P115" s="115"/>
      <c r="Q115" s="115"/>
      <c r="R115" s="115"/>
      <c r="S115" s="115"/>
      <c r="T115" s="115"/>
      <c r="U115" s="115"/>
      <c r="V115" s="115"/>
      <c r="W115" s="115"/>
      <c r="X115" s="115"/>
      <c r="Y115" s="115"/>
      <c r="Z115" s="115"/>
      <c r="AA115" s="115"/>
      <c r="AB115" s="115"/>
      <c r="AC115" s="115"/>
      <c r="AD115" s="115"/>
      <c r="AE115" s="115"/>
      <c r="AF115" s="115"/>
      <c r="AG115" s="58"/>
    </row>
    <row r="116" spans="1:33" ht="15" customHeight="1" x14ac:dyDescent="0.2">
      <c r="B116" s="123" t="s">
        <v>506</v>
      </c>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c r="AA116" s="115"/>
      <c r="AB116" s="115"/>
      <c r="AC116" s="115"/>
      <c r="AD116" s="115"/>
      <c r="AE116" s="115"/>
      <c r="AF116" s="115"/>
      <c r="AG116" s="58"/>
    </row>
    <row r="117" spans="1:33" ht="15" customHeight="1" x14ac:dyDescent="0.2">
      <c r="A117" s="61" t="s">
        <v>366</v>
      </c>
      <c r="B117" s="124" t="s">
        <v>69</v>
      </c>
      <c r="C117" s="125">
        <v>1.4848999999999999E-2</v>
      </c>
      <c r="D117" s="125">
        <v>1.5394E-2</v>
      </c>
      <c r="E117" s="125">
        <v>1.7621000000000001E-2</v>
      </c>
      <c r="F117" s="125">
        <v>1.9417E-2</v>
      </c>
      <c r="G117" s="125">
        <v>2.1351999999999999E-2</v>
      </c>
      <c r="H117" s="125">
        <v>2.3362000000000001E-2</v>
      </c>
      <c r="I117" s="125">
        <v>2.5301000000000001E-2</v>
      </c>
      <c r="J117" s="125">
        <v>2.7288E-2</v>
      </c>
      <c r="K117" s="125">
        <v>2.9309000000000002E-2</v>
      </c>
      <c r="L117" s="125">
        <v>3.1061999999999999E-2</v>
      </c>
      <c r="M117" s="125">
        <v>3.2752000000000003E-2</v>
      </c>
      <c r="N117" s="125">
        <v>3.4208000000000002E-2</v>
      </c>
      <c r="O117" s="125">
        <v>3.5538E-2</v>
      </c>
      <c r="P117" s="125">
        <v>3.6248000000000002E-2</v>
      </c>
      <c r="Q117" s="125">
        <v>3.6971999999999998E-2</v>
      </c>
      <c r="R117" s="125">
        <v>3.7534999999999999E-2</v>
      </c>
      <c r="S117" s="125">
        <v>3.7938E-2</v>
      </c>
      <c r="T117" s="125">
        <v>3.8512999999999999E-2</v>
      </c>
      <c r="U117" s="125">
        <v>3.9105000000000001E-2</v>
      </c>
      <c r="V117" s="125">
        <v>3.9732000000000003E-2</v>
      </c>
      <c r="W117" s="125">
        <v>4.0369000000000002E-2</v>
      </c>
      <c r="X117" s="125">
        <v>4.0898999999999998E-2</v>
      </c>
      <c r="Y117" s="125">
        <v>4.1534000000000001E-2</v>
      </c>
      <c r="Z117" s="125">
        <v>4.2284000000000002E-2</v>
      </c>
      <c r="AA117" s="125">
        <v>4.3027000000000003E-2</v>
      </c>
      <c r="AB117" s="125">
        <v>4.3798999999999998E-2</v>
      </c>
      <c r="AC117" s="125">
        <v>4.4707999999999998E-2</v>
      </c>
      <c r="AD117" s="125">
        <v>4.5529E-2</v>
      </c>
      <c r="AE117" s="125">
        <v>4.6380999999999999E-2</v>
      </c>
      <c r="AF117" s="126">
        <v>4.1515000000000003E-2</v>
      </c>
      <c r="AG117" s="58"/>
    </row>
    <row r="118" spans="1:33" ht="15" customHeight="1" x14ac:dyDescent="0.2">
      <c r="A118" s="61" t="s">
        <v>367</v>
      </c>
      <c r="B118" s="124" t="s">
        <v>70</v>
      </c>
      <c r="C118" s="125">
        <v>5.7099999999999998E-2</v>
      </c>
      <c r="D118" s="125">
        <v>6.5603999999999996E-2</v>
      </c>
      <c r="E118" s="125">
        <v>7.6100000000000001E-2</v>
      </c>
      <c r="F118" s="125">
        <v>8.5622000000000004E-2</v>
      </c>
      <c r="G118" s="125">
        <v>9.5316999999999999E-2</v>
      </c>
      <c r="H118" s="125">
        <v>0.10570300000000001</v>
      </c>
      <c r="I118" s="125">
        <v>0.115427</v>
      </c>
      <c r="J118" s="125">
        <v>0.124515</v>
      </c>
      <c r="K118" s="125">
        <v>0.13370699999999999</v>
      </c>
      <c r="L118" s="125">
        <v>0.14230000000000001</v>
      </c>
      <c r="M118" s="125">
        <v>0.15159600000000001</v>
      </c>
      <c r="N118" s="125">
        <v>0.15761</v>
      </c>
      <c r="O118" s="125">
        <v>0.16150700000000001</v>
      </c>
      <c r="P118" s="125">
        <v>0.16089300000000001</v>
      </c>
      <c r="Q118" s="125">
        <v>0.16159399999999999</v>
      </c>
      <c r="R118" s="125">
        <v>0.16150100000000001</v>
      </c>
      <c r="S118" s="125">
        <v>0.161324</v>
      </c>
      <c r="T118" s="125">
        <v>0.16139999999999999</v>
      </c>
      <c r="U118" s="125">
        <v>0.16128700000000001</v>
      </c>
      <c r="V118" s="125">
        <v>0.16139400000000001</v>
      </c>
      <c r="W118" s="125">
        <v>0.16168399999999999</v>
      </c>
      <c r="X118" s="125">
        <v>0.16135099999999999</v>
      </c>
      <c r="Y118" s="125">
        <v>0.16166800000000001</v>
      </c>
      <c r="Z118" s="125">
        <v>0.16189400000000001</v>
      </c>
      <c r="AA118" s="125">
        <v>0.16197900000000001</v>
      </c>
      <c r="AB118" s="125">
        <v>0.16234299999999999</v>
      </c>
      <c r="AC118" s="125">
        <v>0.16218199999999999</v>
      </c>
      <c r="AD118" s="125">
        <v>0.162804</v>
      </c>
      <c r="AE118" s="125">
        <v>0.16267200000000001</v>
      </c>
      <c r="AF118" s="126">
        <v>3.8098E-2</v>
      </c>
      <c r="AG118" s="58"/>
    </row>
    <row r="119" spans="1:33" ht="15" customHeight="1" x14ac:dyDescent="0.2">
      <c r="A119" s="61" t="s">
        <v>368</v>
      </c>
      <c r="B119" s="124" t="s">
        <v>27</v>
      </c>
      <c r="C119" s="125">
        <v>0.32085000000000002</v>
      </c>
      <c r="D119" s="125">
        <v>0.35230400000000001</v>
      </c>
      <c r="E119" s="125">
        <v>0.40134700000000001</v>
      </c>
      <c r="F119" s="125">
        <v>0.44803799999999999</v>
      </c>
      <c r="G119" s="125">
        <v>0.49461100000000002</v>
      </c>
      <c r="H119" s="125">
        <v>0.54888000000000003</v>
      </c>
      <c r="I119" s="125">
        <v>0.60375599999999996</v>
      </c>
      <c r="J119" s="125">
        <v>0.65993800000000002</v>
      </c>
      <c r="K119" s="125">
        <v>0.71945700000000001</v>
      </c>
      <c r="L119" s="125">
        <v>0.77741800000000005</v>
      </c>
      <c r="M119" s="125">
        <v>0.83772999999999997</v>
      </c>
      <c r="N119" s="125">
        <v>0.90083999999999997</v>
      </c>
      <c r="O119" s="125">
        <v>0.96381099999999997</v>
      </c>
      <c r="P119" s="125">
        <v>1.021353</v>
      </c>
      <c r="Q119" s="125">
        <v>1.085599</v>
      </c>
      <c r="R119" s="125">
        <v>1.146855</v>
      </c>
      <c r="S119" s="125">
        <v>1.205522</v>
      </c>
      <c r="T119" s="125">
        <v>1.2725880000000001</v>
      </c>
      <c r="U119" s="125">
        <v>1.3430960000000001</v>
      </c>
      <c r="V119" s="125">
        <v>1.420612</v>
      </c>
      <c r="W119" s="125">
        <v>1.5024200000000001</v>
      </c>
      <c r="X119" s="125">
        <v>1.5850169999999999</v>
      </c>
      <c r="Y119" s="125">
        <v>1.675656</v>
      </c>
      <c r="Z119" s="125">
        <v>1.7653540000000001</v>
      </c>
      <c r="AA119" s="125">
        <v>1.859051</v>
      </c>
      <c r="AB119" s="125">
        <v>1.961379</v>
      </c>
      <c r="AC119" s="125">
        <v>2.0594049999999999</v>
      </c>
      <c r="AD119" s="125">
        <v>2.1726350000000001</v>
      </c>
      <c r="AE119" s="125">
        <v>2.2829440000000001</v>
      </c>
      <c r="AF119" s="126">
        <v>7.2594000000000006E-2</v>
      </c>
      <c r="AG119" s="58"/>
    </row>
    <row r="120" spans="1:33" ht="15" customHeight="1" x14ac:dyDescent="0.2">
      <c r="A120" s="61" t="s">
        <v>369</v>
      </c>
      <c r="B120" s="124" t="s">
        <v>28</v>
      </c>
      <c r="C120" s="125">
        <v>5.6099999999999998E-4</v>
      </c>
      <c r="D120" s="125">
        <v>6.0400000000000004E-4</v>
      </c>
      <c r="E120" s="125">
        <v>6.5899999999999997E-4</v>
      </c>
      <c r="F120" s="125">
        <v>7.0799999999999997E-4</v>
      </c>
      <c r="G120" s="125">
        <v>7.5000000000000002E-4</v>
      </c>
      <c r="H120" s="125">
        <v>8.0900000000000004E-4</v>
      </c>
      <c r="I120" s="125">
        <v>8.6799999999999996E-4</v>
      </c>
      <c r="J120" s="125">
        <v>9.3000000000000005E-4</v>
      </c>
      <c r="K120" s="125">
        <v>9.8799999999999995E-4</v>
      </c>
      <c r="L120" s="125">
        <v>1.044E-3</v>
      </c>
      <c r="M120" s="125">
        <v>1.098E-3</v>
      </c>
      <c r="N120" s="125">
        <v>1.1540000000000001E-3</v>
      </c>
      <c r="O120" s="125">
        <v>1.1529999999999999E-3</v>
      </c>
      <c r="P120" s="125">
        <v>1.1529999999999999E-3</v>
      </c>
      <c r="Q120" s="125">
        <v>1.1659999999999999E-3</v>
      </c>
      <c r="R120" s="125">
        <v>1.165E-3</v>
      </c>
      <c r="S120" s="125">
        <v>1.165E-3</v>
      </c>
      <c r="T120" s="125">
        <v>1.1609999999999999E-3</v>
      </c>
      <c r="U120" s="125">
        <v>1.16E-3</v>
      </c>
      <c r="V120" s="125">
        <v>1.1620000000000001E-3</v>
      </c>
      <c r="W120" s="125">
        <v>1.1640000000000001E-3</v>
      </c>
      <c r="X120" s="125">
        <v>1.1720000000000001E-3</v>
      </c>
      <c r="Y120" s="125">
        <v>1.1800000000000001E-3</v>
      </c>
      <c r="Z120" s="125">
        <v>1.1820000000000001E-3</v>
      </c>
      <c r="AA120" s="125">
        <v>1.186E-3</v>
      </c>
      <c r="AB120" s="125">
        <v>1.196E-3</v>
      </c>
      <c r="AC120" s="125">
        <v>1.1900000000000001E-3</v>
      </c>
      <c r="AD120" s="125">
        <v>1.2019999999999999E-3</v>
      </c>
      <c r="AE120" s="125">
        <v>1.1950000000000001E-3</v>
      </c>
      <c r="AF120" s="126">
        <v>2.7351E-2</v>
      </c>
      <c r="AG120" s="58"/>
    </row>
    <row r="121" spans="1:33" ht="15" customHeight="1" x14ac:dyDescent="0.2">
      <c r="A121" s="61" t="s">
        <v>370</v>
      </c>
      <c r="B121" s="123" t="s">
        <v>29</v>
      </c>
      <c r="C121" s="127">
        <v>0.39336100000000002</v>
      </c>
      <c r="D121" s="127">
        <v>0.43390600000000001</v>
      </c>
      <c r="E121" s="127">
        <v>0.49572699999999997</v>
      </c>
      <c r="F121" s="127">
        <v>0.55378499999999997</v>
      </c>
      <c r="G121" s="127">
        <v>0.61202999999999996</v>
      </c>
      <c r="H121" s="127">
        <v>0.67875399999999997</v>
      </c>
      <c r="I121" s="127">
        <v>0.74535200000000001</v>
      </c>
      <c r="J121" s="127">
        <v>0.81267</v>
      </c>
      <c r="K121" s="127">
        <v>0.88346000000000002</v>
      </c>
      <c r="L121" s="127">
        <v>0.95182500000000003</v>
      </c>
      <c r="M121" s="127">
        <v>1.0231760000000001</v>
      </c>
      <c r="N121" s="127">
        <v>1.093812</v>
      </c>
      <c r="O121" s="127">
        <v>1.16201</v>
      </c>
      <c r="P121" s="127">
        <v>1.2196469999999999</v>
      </c>
      <c r="Q121" s="127">
        <v>1.2853319999999999</v>
      </c>
      <c r="R121" s="127">
        <v>1.347056</v>
      </c>
      <c r="S121" s="127">
        <v>1.4059489999999999</v>
      </c>
      <c r="T121" s="127">
        <v>1.4736610000000001</v>
      </c>
      <c r="U121" s="127">
        <v>1.5446470000000001</v>
      </c>
      <c r="V121" s="127">
        <v>1.6229</v>
      </c>
      <c r="W121" s="127">
        <v>1.7056370000000001</v>
      </c>
      <c r="X121" s="127">
        <v>1.78844</v>
      </c>
      <c r="Y121" s="127">
        <v>1.8800380000000001</v>
      </c>
      <c r="Z121" s="127">
        <v>1.9707140000000001</v>
      </c>
      <c r="AA121" s="127">
        <v>2.0652430000000002</v>
      </c>
      <c r="AB121" s="127">
        <v>2.168717</v>
      </c>
      <c r="AC121" s="127">
        <v>2.2674850000000002</v>
      </c>
      <c r="AD121" s="127">
        <v>2.3821699999999999</v>
      </c>
      <c r="AE121" s="127">
        <v>2.4931920000000001</v>
      </c>
      <c r="AF121" s="128">
        <v>6.8172999999999997E-2</v>
      </c>
      <c r="AG121" s="58"/>
    </row>
    <row r="122" spans="1:33" ht="15" customHeight="1" x14ac:dyDescent="0.2">
      <c r="B122" s="115"/>
      <c r="C122" s="115"/>
      <c r="D122" s="115"/>
      <c r="E122" s="115"/>
      <c r="F122" s="115"/>
      <c r="G122" s="115"/>
      <c r="H122" s="115"/>
      <c r="I122" s="115"/>
      <c r="J122" s="115"/>
      <c r="K122" s="115"/>
      <c r="L122" s="115"/>
      <c r="M122" s="115"/>
      <c r="N122" s="115"/>
      <c r="O122" s="115"/>
      <c r="P122" s="115"/>
      <c r="Q122" s="115"/>
      <c r="R122" s="115"/>
      <c r="S122" s="115"/>
      <c r="T122" s="115"/>
      <c r="U122" s="115"/>
      <c r="V122" s="115"/>
      <c r="W122" s="115"/>
      <c r="X122" s="115"/>
      <c r="Y122" s="115"/>
      <c r="Z122" s="115"/>
      <c r="AA122" s="115"/>
      <c r="AB122" s="115"/>
      <c r="AC122" s="115"/>
      <c r="AD122" s="115"/>
      <c r="AE122" s="115"/>
      <c r="AF122" s="115"/>
      <c r="AG122" s="58"/>
    </row>
    <row r="123" spans="1:33" ht="15" customHeight="1" x14ac:dyDescent="0.2">
      <c r="B123" s="123" t="s">
        <v>30</v>
      </c>
      <c r="C123" s="115"/>
      <c r="D123" s="115"/>
      <c r="E123" s="115"/>
      <c r="F123" s="115"/>
      <c r="G123" s="115"/>
      <c r="H123" s="115"/>
      <c r="I123" s="115"/>
      <c r="J123" s="115"/>
      <c r="K123" s="115"/>
      <c r="L123" s="115"/>
      <c r="M123" s="115"/>
      <c r="N123" s="115"/>
      <c r="O123" s="115"/>
      <c r="P123" s="115"/>
      <c r="Q123" s="115"/>
      <c r="R123" s="115"/>
      <c r="S123" s="115"/>
      <c r="T123" s="115"/>
      <c r="U123" s="115"/>
      <c r="V123" s="115"/>
      <c r="W123" s="115"/>
      <c r="X123" s="115"/>
      <c r="Y123" s="115"/>
      <c r="Z123" s="115"/>
      <c r="AA123" s="115"/>
      <c r="AB123" s="115"/>
      <c r="AC123" s="115"/>
      <c r="AD123" s="115"/>
      <c r="AE123" s="115"/>
      <c r="AF123" s="115"/>
      <c r="AG123" s="58"/>
    </row>
    <row r="124" spans="1:33" ht="15" customHeight="1" x14ac:dyDescent="0.2">
      <c r="A124" s="61" t="s">
        <v>371</v>
      </c>
      <c r="B124" s="124" t="s">
        <v>31</v>
      </c>
      <c r="C124" s="129">
        <v>6198</v>
      </c>
      <c r="D124" s="129">
        <v>6420</v>
      </c>
      <c r="E124" s="129">
        <v>5972</v>
      </c>
      <c r="F124" s="129">
        <v>5949</v>
      </c>
      <c r="G124" s="129">
        <v>5925</v>
      </c>
      <c r="H124" s="129">
        <v>5902</v>
      </c>
      <c r="I124" s="129">
        <v>5878</v>
      </c>
      <c r="J124" s="129">
        <v>5854</v>
      </c>
      <c r="K124" s="129">
        <v>5830</v>
      </c>
      <c r="L124" s="129">
        <v>5807</v>
      </c>
      <c r="M124" s="129">
        <v>5783</v>
      </c>
      <c r="N124" s="129">
        <v>5759</v>
      </c>
      <c r="O124" s="129">
        <v>5735</v>
      </c>
      <c r="P124" s="129">
        <v>5711</v>
      </c>
      <c r="Q124" s="129">
        <v>5687</v>
      </c>
      <c r="R124" s="129">
        <v>5663</v>
      </c>
      <c r="S124" s="129">
        <v>5639</v>
      </c>
      <c r="T124" s="129">
        <v>5615</v>
      </c>
      <c r="U124" s="129">
        <v>5591</v>
      </c>
      <c r="V124" s="129">
        <v>5567</v>
      </c>
      <c r="W124" s="129">
        <v>5543</v>
      </c>
      <c r="X124" s="129">
        <v>5519</v>
      </c>
      <c r="Y124" s="129">
        <v>5495</v>
      </c>
      <c r="Z124" s="129">
        <v>5471</v>
      </c>
      <c r="AA124" s="129">
        <v>5447</v>
      </c>
      <c r="AB124" s="129">
        <v>5423</v>
      </c>
      <c r="AC124" s="129">
        <v>5399</v>
      </c>
      <c r="AD124" s="129">
        <v>5374</v>
      </c>
      <c r="AE124" s="129">
        <v>5350</v>
      </c>
      <c r="AF124" s="126">
        <v>-5.241E-3</v>
      </c>
      <c r="AG124" s="58"/>
    </row>
    <row r="125" spans="1:33" ht="15" customHeight="1" x14ac:dyDescent="0.2">
      <c r="A125" s="61" t="s">
        <v>372</v>
      </c>
      <c r="B125" s="124" t="s">
        <v>32</v>
      </c>
      <c r="C125" s="129">
        <v>5742</v>
      </c>
      <c r="D125" s="129">
        <v>5779</v>
      </c>
      <c r="E125" s="129">
        <v>5348</v>
      </c>
      <c r="F125" s="129">
        <v>5325</v>
      </c>
      <c r="G125" s="129">
        <v>5303</v>
      </c>
      <c r="H125" s="129">
        <v>5281</v>
      </c>
      <c r="I125" s="129">
        <v>5259</v>
      </c>
      <c r="J125" s="129">
        <v>5236</v>
      </c>
      <c r="K125" s="129">
        <v>5214</v>
      </c>
      <c r="L125" s="129">
        <v>5192</v>
      </c>
      <c r="M125" s="129">
        <v>5169</v>
      </c>
      <c r="N125" s="129">
        <v>5147</v>
      </c>
      <c r="O125" s="129">
        <v>5125</v>
      </c>
      <c r="P125" s="129">
        <v>5102</v>
      </c>
      <c r="Q125" s="129">
        <v>5080</v>
      </c>
      <c r="R125" s="129">
        <v>5058</v>
      </c>
      <c r="S125" s="129">
        <v>5036</v>
      </c>
      <c r="T125" s="129">
        <v>5013</v>
      </c>
      <c r="U125" s="129">
        <v>4991</v>
      </c>
      <c r="V125" s="129">
        <v>4969</v>
      </c>
      <c r="W125" s="129">
        <v>4947</v>
      </c>
      <c r="X125" s="129">
        <v>4924</v>
      </c>
      <c r="Y125" s="129">
        <v>4902</v>
      </c>
      <c r="Z125" s="129">
        <v>4880</v>
      </c>
      <c r="AA125" s="129">
        <v>4858</v>
      </c>
      <c r="AB125" s="129">
        <v>4835</v>
      </c>
      <c r="AC125" s="129">
        <v>4813</v>
      </c>
      <c r="AD125" s="129">
        <v>4791</v>
      </c>
      <c r="AE125" s="129">
        <v>4769</v>
      </c>
      <c r="AF125" s="126">
        <v>-6.6090000000000003E-3</v>
      </c>
      <c r="AG125" s="58"/>
    </row>
    <row r="126" spans="1:33" ht="15" customHeight="1" x14ac:dyDescent="0.2">
      <c r="A126" s="61" t="s">
        <v>373</v>
      </c>
      <c r="B126" s="124" t="s">
        <v>33</v>
      </c>
      <c r="C126" s="129">
        <v>6427</v>
      </c>
      <c r="D126" s="129">
        <v>6306</v>
      </c>
      <c r="E126" s="129">
        <v>5982</v>
      </c>
      <c r="F126" s="129">
        <v>5967</v>
      </c>
      <c r="G126" s="129">
        <v>5953</v>
      </c>
      <c r="H126" s="129">
        <v>5938</v>
      </c>
      <c r="I126" s="129">
        <v>5923</v>
      </c>
      <c r="J126" s="129">
        <v>5908</v>
      </c>
      <c r="K126" s="129">
        <v>5893</v>
      </c>
      <c r="L126" s="129">
        <v>5879</v>
      </c>
      <c r="M126" s="129">
        <v>5864</v>
      </c>
      <c r="N126" s="129">
        <v>5849</v>
      </c>
      <c r="O126" s="129">
        <v>5834</v>
      </c>
      <c r="P126" s="129">
        <v>5819</v>
      </c>
      <c r="Q126" s="129">
        <v>5804</v>
      </c>
      <c r="R126" s="129">
        <v>5790</v>
      </c>
      <c r="S126" s="129">
        <v>5775</v>
      </c>
      <c r="T126" s="129">
        <v>5760</v>
      </c>
      <c r="U126" s="129">
        <v>5745</v>
      </c>
      <c r="V126" s="129">
        <v>5730</v>
      </c>
      <c r="W126" s="129">
        <v>5715</v>
      </c>
      <c r="X126" s="129">
        <v>5701</v>
      </c>
      <c r="Y126" s="129">
        <v>5686</v>
      </c>
      <c r="Z126" s="129">
        <v>5671</v>
      </c>
      <c r="AA126" s="129">
        <v>5656</v>
      </c>
      <c r="AB126" s="129">
        <v>5641</v>
      </c>
      <c r="AC126" s="129">
        <v>5626</v>
      </c>
      <c r="AD126" s="129">
        <v>5611</v>
      </c>
      <c r="AE126" s="129">
        <v>5597</v>
      </c>
      <c r="AF126" s="126">
        <v>-4.9259999999999998E-3</v>
      </c>
      <c r="AG126" s="58"/>
    </row>
    <row r="127" spans="1:33" ht="15" customHeight="1" x14ac:dyDescent="0.2">
      <c r="A127" s="61" t="s">
        <v>374</v>
      </c>
      <c r="B127" s="124" t="s">
        <v>34</v>
      </c>
      <c r="C127" s="129">
        <v>6845</v>
      </c>
      <c r="D127" s="129">
        <v>6601</v>
      </c>
      <c r="E127" s="129">
        <v>6349</v>
      </c>
      <c r="F127" s="129">
        <v>6340</v>
      </c>
      <c r="G127" s="129">
        <v>6330</v>
      </c>
      <c r="H127" s="129">
        <v>6321</v>
      </c>
      <c r="I127" s="129">
        <v>6311</v>
      </c>
      <c r="J127" s="129">
        <v>6301</v>
      </c>
      <c r="K127" s="129">
        <v>6291</v>
      </c>
      <c r="L127" s="129">
        <v>6281</v>
      </c>
      <c r="M127" s="129">
        <v>6271</v>
      </c>
      <c r="N127" s="129">
        <v>6261</v>
      </c>
      <c r="O127" s="129">
        <v>6250</v>
      </c>
      <c r="P127" s="129">
        <v>6240</v>
      </c>
      <c r="Q127" s="129">
        <v>6230</v>
      </c>
      <c r="R127" s="129">
        <v>6219</v>
      </c>
      <c r="S127" s="129">
        <v>6209</v>
      </c>
      <c r="T127" s="129">
        <v>6198</v>
      </c>
      <c r="U127" s="129">
        <v>6188</v>
      </c>
      <c r="V127" s="129">
        <v>6177</v>
      </c>
      <c r="W127" s="129">
        <v>6167</v>
      </c>
      <c r="X127" s="129">
        <v>6156</v>
      </c>
      <c r="Y127" s="129">
        <v>6145</v>
      </c>
      <c r="Z127" s="129">
        <v>6135</v>
      </c>
      <c r="AA127" s="129">
        <v>6124</v>
      </c>
      <c r="AB127" s="129">
        <v>6113</v>
      </c>
      <c r="AC127" s="129">
        <v>6103</v>
      </c>
      <c r="AD127" s="129">
        <v>6092</v>
      </c>
      <c r="AE127" s="129">
        <v>6081</v>
      </c>
      <c r="AF127" s="126">
        <v>-4.2180000000000004E-3</v>
      </c>
      <c r="AG127" s="58"/>
    </row>
    <row r="128" spans="1:33" ht="15" customHeight="1" x14ac:dyDescent="0.2">
      <c r="A128" s="61" t="s">
        <v>375</v>
      </c>
      <c r="B128" s="124" t="s">
        <v>35</v>
      </c>
      <c r="C128" s="129">
        <v>2566</v>
      </c>
      <c r="D128" s="129">
        <v>2600</v>
      </c>
      <c r="E128" s="129">
        <v>2375</v>
      </c>
      <c r="F128" s="129">
        <v>2358</v>
      </c>
      <c r="G128" s="129">
        <v>2342</v>
      </c>
      <c r="H128" s="129">
        <v>2326</v>
      </c>
      <c r="I128" s="129">
        <v>2310</v>
      </c>
      <c r="J128" s="129">
        <v>2294</v>
      </c>
      <c r="K128" s="129">
        <v>2277</v>
      </c>
      <c r="L128" s="129">
        <v>2261</v>
      </c>
      <c r="M128" s="129">
        <v>2245</v>
      </c>
      <c r="N128" s="129">
        <v>2229</v>
      </c>
      <c r="O128" s="129">
        <v>2213</v>
      </c>
      <c r="P128" s="129">
        <v>2197</v>
      </c>
      <c r="Q128" s="129">
        <v>2180</v>
      </c>
      <c r="R128" s="129">
        <v>2164</v>
      </c>
      <c r="S128" s="129">
        <v>2148</v>
      </c>
      <c r="T128" s="129">
        <v>2132</v>
      </c>
      <c r="U128" s="129">
        <v>2116</v>
      </c>
      <c r="V128" s="129">
        <v>2100</v>
      </c>
      <c r="W128" s="129">
        <v>2084</v>
      </c>
      <c r="X128" s="129">
        <v>2068</v>
      </c>
      <c r="Y128" s="129">
        <v>2052</v>
      </c>
      <c r="Z128" s="129">
        <v>2036</v>
      </c>
      <c r="AA128" s="129">
        <v>2020</v>
      </c>
      <c r="AB128" s="129">
        <v>2005</v>
      </c>
      <c r="AC128" s="129">
        <v>1989</v>
      </c>
      <c r="AD128" s="129">
        <v>1973</v>
      </c>
      <c r="AE128" s="129">
        <v>1957</v>
      </c>
      <c r="AF128" s="126">
        <v>-9.6299999999999997E-3</v>
      </c>
      <c r="AG128" s="58"/>
    </row>
    <row r="129" spans="1:33" ht="15" customHeight="1" x14ac:dyDescent="0.2">
      <c r="A129" s="61" t="s">
        <v>376</v>
      </c>
      <c r="B129" s="124" t="s">
        <v>36</v>
      </c>
      <c r="C129" s="129">
        <v>3487</v>
      </c>
      <c r="D129" s="129">
        <v>3442</v>
      </c>
      <c r="E129" s="129">
        <v>3180</v>
      </c>
      <c r="F129" s="129">
        <v>3168</v>
      </c>
      <c r="G129" s="129">
        <v>3156</v>
      </c>
      <c r="H129" s="129">
        <v>3144</v>
      </c>
      <c r="I129" s="129">
        <v>3131</v>
      </c>
      <c r="J129" s="129">
        <v>3119</v>
      </c>
      <c r="K129" s="129">
        <v>3106</v>
      </c>
      <c r="L129" s="129">
        <v>3094</v>
      </c>
      <c r="M129" s="129">
        <v>3081</v>
      </c>
      <c r="N129" s="129">
        <v>3069</v>
      </c>
      <c r="O129" s="129">
        <v>3056</v>
      </c>
      <c r="P129" s="129">
        <v>3043</v>
      </c>
      <c r="Q129" s="129">
        <v>3031</v>
      </c>
      <c r="R129" s="129">
        <v>3018</v>
      </c>
      <c r="S129" s="129">
        <v>3005</v>
      </c>
      <c r="T129" s="129">
        <v>2992</v>
      </c>
      <c r="U129" s="129">
        <v>2980</v>
      </c>
      <c r="V129" s="129">
        <v>2967</v>
      </c>
      <c r="W129" s="129">
        <v>2954</v>
      </c>
      <c r="X129" s="129">
        <v>2941</v>
      </c>
      <c r="Y129" s="129">
        <v>2929</v>
      </c>
      <c r="Z129" s="129">
        <v>2916</v>
      </c>
      <c r="AA129" s="129">
        <v>2903</v>
      </c>
      <c r="AB129" s="129">
        <v>2890</v>
      </c>
      <c r="AC129" s="129">
        <v>2877</v>
      </c>
      <c r="AD129" s="129">
        <v>2865</v>
      </c>
      <c r="AE129" s="129">
        <v>2852</v>
      </c>
      <c r="AF129" s="126">
        <v>-7.1539999999999998E-3</v>
      </c>
      <c r="AG129" s="58"/>
    </row>
    <row r="130" spans="1:33" ht="15" customHeight="1" x14ac:dyDescent="0.2">
      <c r="A130" s="61" t="s">
        <v>377</v>
      </c>
      <c r="B130" s="124" t="s">
        <v>37</v>
      </c>
      <c r="C130" s="129">
        <v>2195</v>
      </c>
      <c r="D130" s="129">
        <v>2056</v>
      </c>
      <c r="E130" s="129">
        <v>1942</v>
      </c>
      <c r="F130" s="129">
        <v>1934</v>
      </c>
      <c r="G130" s="129">
        <v>1925</v>
      </c>
      <c r="H130" s="129">
        <v>1916</v>
      </c>
      <c r="I130" s="129">
        <v>1908</v>
      </c>
      <c r="J130" s="129">
        <v>1899</v>
      </c>
      <c r="K130" s="129">
        <v>1891</v>
      </c>
      <c r="L130" s="129">
        <v>1882</v>
      </c>
      <c r="M130" s="129">
        <v>1874</v>
      </c>
      <c r="N130" s="129">
        <v>1865</v>
      </c>
      <c r="O130" s="129">
        <v>1857</v>
      </c>
      <c r="P130" s="129">
        <v>1849</v>
      </c>
      <c r="Q130" s="129">
        <v>1840</v>
      </c>
      <c r="R130" s="129">
        <v>1832</v>
      </c>
      <c r="S130" s="129">
        <v>1824</v>
      </c>
      <c r="T130" s="129">
        <v>1815</v>
      </c>
      <c r="U130" s="129">
        <v>1807</v>
      </c>
      <c r="V130" s="129">
        <v>1799</v>
      </c>
      <c r="W130" s="129">
        <v>1791</v>
      </c>
      <c r="X130" s="129">
        <v>1783</v>
      </c>
      <c r="Y130" s="129">
        <v>1774</v>
      </c>
      <c r="Z130" s="129">
        <v>1766</v>
      </c>
      <c r="AA130" s="129">
        <v>1758</v>
      </c>
      <c r="AB130" s="129">
        <v>1750</v>
      </c>
      <c r="AC130" s="129">
        <v>1742</v>
      </c>
      <c r="AD130" s="129">
        <v>1734</v>
      </c>
      <c r="AE130" s="129">
        <v>1726</v>
      </c>
      <c r="AF130" s="126">
        <v>-8.548E-3</v>
      </c>
      <c r="AG130" s="58"/>
    </row>
    <row r="131" spans="1:33" ht="15" customHeight="1" x14ac:dyDescent="0.2">
      <c r="A131" s="61" t="s">
        <v>378</v>
      </c>
      <c r="B131" s="124" t="s">
        <v>38</v>
      </c>
      <c r="C131" s="129">
        <v>4970</v>
      </c>
      <c r="D131" s="129">
        <v>4978</v>
      </c>
      <c r="E131" s="129">
        <v>4789</v>
      </c>
      <c r="F131" s="129">
        <v>4776</v>
      </c>
      <c r="G131" s="129">
        <v>4763</v>
      </c>
      <c r="H131" s="129">
        <v>4751</v>
      </c>
      <c r="I131" s="129">
        <v>4738</v>
      </c>
      <c r="J131" s="129">
        <v>4725</v>
      </c>
      <c r="K131" s="129">
        <v>4712</v>
      </c>
      <c r="L131" s="129">
        <v>4698</v>
      </c>
      <c r="M131" s="129">
        <v>4685</v>
      </c>
      <c r="N131" s="129">
        <v>4672</v>
      </c>
      <c r="O131" s="129">
        <v>4658</v>
      </c>
      <c r="P131" s="129">
        <v>4645</v>
      </c>
      <c r="Q131" s="129">
        <v>4632</v>
      </c>
      <c r="R131" s="129">
        <v>4619</v>
      </c>
      <c r="S131" s="129">
        <v>4606</v>
      </c>
      <c r="T131" s="129">
        <v>4593</v>
      </c>
      <c r="U131" s="129">
        <v>4580</v>
      </c>
      <c r="V131" s="129">
        <v>4568</v>
      </c>
      <c r="W131" s="129">
        <v>4555</v>
      </c>
      <c r="X131" s="129">
        <v>4542</v>
      </c>
      <c r="Y131" s="129">
        <v>4530</v>
      </c>
      <c r="Z131" s="129">
        <v>4517</v>
      </c>
      <c r="AA131" s="129">
        <v>4504</v>
      </c>
      <c r="AB131" s="129">
        <v>4492</v>
      </c>
      <c r="AC131" s="129">
        <v>4479</v>
      </c>
      <c r="AD131" s="129">
        <v>4467</v>
      </c>
      <c r="AE131" s="129">
        <v>4454</v>
      </c>
      <c r="AF131" s="126">
        <v>-3.9069999999999999E-3</v>
      </c>
      <c r="AG131" s="58"/>
    </row>
    <row r="132" spans="1:33" ht="15" customHeight="1" x14ac:dyDescent="0.2">
      <c r="A132" s="61" t="s">
        <v>379</v>
      </c>
      <c r="B132" s="124" t="s">
        <v>39</v>
      </c>
      <c r="C132" s="129">
        <v>3212</v>
      </c>
      <c r="D132" s="129">
        <v>3503</v>
      </c>
      <c r="E132" s="129">
        <v>3250</v>
      </c>
      <c r="F132" s="129">
        <v>3241</v>
      </c>
      <c r="G132" s="129">
        <v>3232</v>
      </c>
      <c r="H132" s="129">
        <v>3223</v>
      </c>
      <c r="I132" s="129">
        <v>3213</v>
      </c>
      <c r="J132" s="129">
        <v>3204</v>
      </c>
      <c r="K132" s="129">
        <v>3195</v>
      </c>
      <c r="L132" s="129">
        <v>3185</v>
      </c>
      <c r="M132" s="129">
        <v>3176</v>
      </c>
      <c r="N132" s="129">
        <v>3166</v>
      </c>
      <c r="O132" s="129">
        <v>3157</v>
      </c>
      <c r="P132" s="129">
        <v>3147</v>
      </c>
      <c r="Q132" s="129">
        <v>3137</v>
      </c>
      <c r="R132" s="129">
        <v>3128</v>
      </c>
      <c r="S132" s="129">
        <v>3118</v>
      </c>
      <c r="T132" s="129">
        <v>3108</v>
      </c>
      <c r="U132" s="129">
        <v>3098</v>
      </c>
      <c r="V132" s="129">
        <v>3089</v>
      </c>
      <c r="W132" s="129">
        <v>3079</v>
      </c>
      <c r="X132" s="129">
        <v>3069</v>
      </c>
      <c r="Y132" s="129">
        <v>3059</v>
      </c>
      <c r="Z132" s="129">
        <v>3049</v>
      </c>
      <c r="AA132" s="129">
        <v>3040</v>
      </c>
      <c r="AB132" s="129">
        <v>3030</v>
      </c>
      <c r="AC132" s="129">
        <v>3020</v>
      </c>
      <c r="AD132" s="129">
        <v>3010</v>
      </c>
      <c r="AE132" s="129">
        <v>3000</v>
      </c>
      <c r="AF132" s="126">
        <v>-2.4359999999999998E-3</v>
      </c>
      <c r="AG132" s="58"/>
    </row>
    <row r="133" spans="1:33" ht="15" customHeight="1" x14ac:dyDescent="0.2">
      <c r="A133" s="61" t="s">
        <v>380</v>
      </c>
      <c r="B133" s="123" t="s">
        <v>40</v>
      </c>
      <c r="C133" s="131">
        <v>4234.6137699999999</v>
      </c>
      <c r="D133" s="131">
        <v>4246.6186520000001</v>
      </c>
      <c r="E133" s="131">
        <v>3976.1059570000002</v>
      </c>
      <c r="F133" s="131">
        <v>3957.180664</v>
      </c>
      <c r="G133" s="131">
        <v>3938.5415039999998</v>
      </c>
      <c r="H133" s="131">
        <v>3920.0117190000001</v>
      </c>
      <c r="I133" s="131">
        <v>3901.2561040000001</v>
      </c>
      <c r="J133" s="131">
        <v>3882.5219729999999</v>
      </c>
      <c r="K133" s="131">
        <v>3863.8103030000002</v>
      </c>
      <c r="L133" s="131">
        <v>3845.1889649999998</v>
      </c>
      <c r="M133" s="131">
        <v>3826.626221</v>
      </c>
      <c r="N133" s="131">
        <v>3807.9733890000002</v>
      </c>
      <c r="O133" s="131">
        <v>3789.4521479999999</v>
      </c>
      <c r="P133" s="131">
        <v>3770.821289</v>
      </c>
      <c r="Q133" s="131">
        <v>3752.0329590000001</v>
      </c>
      <c r="R133" s="131">
        <v>3733.780029</v>
      </c>
      <c r="S133" s="131">
        <v>3715.305664</v>
      </c>
      <c r="T133" s="131">
        <v>3696.5273440000001</v>
      </c>
      <c r="U133" s="131">
        <v>3678.117432</v>
      </c>
      <c r="V133" s="131">
        <v>3659.850586</v>
      </c>
      <c r="W133" s="131">
        <v>3641.3955080000001</v>
      </c>
      <c r="X133" s="131">
        <v>3622.8991700000001</v>
      </c>
      <c r="Y133" s="131">
        <v>3604.398682</v>
      </c>
      <c r="Z133" s="131">
        <v>3585.969482</v>
      </c>
      <c r="AA133" s="131">
        <v>3567.7004390000002</v>
      </c>
      <c r="AB133" s="131">
        <v>3549.5581050000001</v>
      </c>
      <c r="AC133" s="131">
        <v>3531.4091800000001</v>
      </c>
      <c r="AD133" s="131">
        <v>3513.482422</v>
      </c>
      <c r="AE133" s="131">
        <v>3495.6748050000001</v>
      </c>
      <c r="AF133" s="128">
        <v>-6.8250000000000003E-3</v>
      </c>
      <c r="AG133" s="58"/>
    </row>
    <row r="134" spans="1:33" ht="15" customHeight="1" x14ac:dyDescent="0.2">
      <c r="B134" s="115"/>
      <c r="C134" s="115"/>
      <c r="D134" s="115"/>
      <c r="E134" s="115"/>
      <c r="F134" s="115"/>
      <c r="G134" s="115"/>
      <c r="H134" s="115"/>
      <c r="I134" s="115"/>
      <c r="J134" s="115"/>
      <c r="K134" s="115"/>
      <c r="L134" s="115"/>
      <c r="M134" s="115"/>
      <c r="N134" s="115"/>
      <c r="O134" s="115"/>
      <c r="P134" s="115"/>
      <c r="Q134" s="115"/>
      <c r="R134" s="115"/>
      <c r="S134" s="115"/>
      <c r="T134" s="115"/>
      <c r="U134" s="115"/>
      <c r="V134" s="115"/>
      <c r="W134" s="115"/>
      <c r="X134" s="115"/>
      <c r="Y134" s="115"/>
      <c r="Z134" s="115"/>
      <c r="AA134" s="115"/>
      <c r="AB134" s="115"/>
      <c r="AC134" s="115"/>
      <c r="AD134" s="115"/>
      <c r="AE134" s="115"/>
      <c r="AF134" s="115"/>
      <c r="AG134" s="58"/>
    </row>
    <row r="135" spans="1:33" ht="15" customHeight="1" x14ac:dyDescent="0.2">
      <c r="B135" s="123" t="s">
        <v>41</v>
      </c>
      <c r="C135" s="115"/>
      <c r="D135" s="115"/>
      <c r="E135" s="115"/>
      <c r="F135" s="115"/>
      <c r="G135" s="115"/>
      <c r="H135" s="115"/>
      <c r="I135" s="115"/>
      <c r="J135" s="115"/>
      <c r="K135" s="115"/>
      <c r="L135" s="115"/>
      <c r="M135" s="115"/>
      <c r="N135" s="115"/>
      <c r="O135" s="115"/>
      <c r="P135" s="115"/>
      <c r="Q135" s="115"/>
      <c r="R135" s="115"/>
      <c r="S135" s="115"/>
      <c r="T135" s="115"/>
      <c r="U135" s="115"/>
      <c r="V135" s="115"/>
      <c r="W135" s="115"/>
      <c r="X135" s="115"/>
      <c r="Y135" s="115"/>
      <c r="Z135" s="115"/>
      <c r="AA135" s="115"/>
      <c r="AB135" s="115"/>
      <c r="AC135" s="115"/>
      <c r="AD135" s="115"/>
      <c r="AE135" s="115"/>
      <c r="AF135" s="115"/>
      <c r="AG135" s="58"/>
    </row>
    <row r="136" spans="1:33" ht="15" customHeight="1" x14ac:dyDescent="0.2">
      <c r="A136" s="61" t="s">
        <v>381</v>
      </c>
      <c r="B136" s="124" t="s">
        <v>31</v>
      </c>
      <c r="C136" s="129">
        <v>639</v>
      </c>
      <c r="D136" s="129">
        <v>500</v>
      </c>
      <c r="E136" s="129">
        <v>614</v>
      </c>
      <c r="F136" s="129">
        <v>621</v>
      </c>
      <c r="G136" s="129">
        <v>629</v>
      </c>
      <c r="H136" s="129">
        <v>636</v>
      </c>
      <c r="I136" s="129">
        <v>643</v>
      </c>
      <c r="J136" s="129">
        <v>651</v>
      </c>
      <c r="K136" s="129">
        <v>658</v>
      </c>
      <c r="L136" s="129">
        <v>665</v>
      </c>
      <c r="M136" s="129">
        <v>673</v>
      </c>
      <c r="N136" s="129">
        <v>680</v>
      </c>
      <c r="O136" s="129">
        <v>687</v>
      </c>
      <c r="P136" s="129">
        <v>695</v>
      </c>
      <c r="Q136" s="129">
        <v>702</v>
      </c>
      <c r="R136" s="129">
        <v>710</v>
      </c>
      <c r="S136" s="129">
        <v>717</v>
      </c>
      <c r="T136" s="129">
        <v>724</v>
      </c>
      <c r="U136" s="129">
        <v>732</v>
      </c>
      <c r="V136" s="129">
        <v>739</v>
      </c>
      <c r="W136" s="129">
        <v>747</v>
      </c>
      <c r="X136" s="129">
        <v>754</v>
      </c>
      <c r="Y136" s="129">
        <v>761</v>
      </c>
      <c r="Z136" s="129">
        <v>769</v>
      </c>
      <c r="AA136" s="129">
        <v>776</v>
      </c>
      <c r="AB136" s="129">
        <v>784</v>
      </c>
      <c r="AC136" s="129">
        <v>791</v>
      </c>
      <c r="AD136" s="129">
        <v>799</v>
      </c>
      <c r="AE136" s="129">
        <v>806</v>
      </c>
      <c r="AF136" s="126">
        <v>8.3269999999999993E-3</v>
      </c>
      <c r="AG136" s="58"/>
    </row>
    <row r="137" spans="1:33" ht="15" customHeight="1" x14ac:dyDescent="0.2">
      <c r="A137" s="61" t="s">
        <v>382</v>
      </c>
      <c r="B137" s="124" t="s">
        <v>32</v>
      </c>
      <c r="C137" s="129">
        <v>835</v>
      </c>
      <c r="D137" s="129">
        <v>692</v>
      </c>
      <c r="E137" s="129">
        <v>864</v>
      </c>
      <c r="F137" s="129">
        <v>874</v>
      </c>
      <c r="G137" s="129">
        <v>883</v>
      </c>
      <c r="H137" s="129">
        <v>893</v>
      </c>
      <c r="I137" s="129">
        <v>902</v>
      </c>
      <c r="J137" s="129">
        <v>912</v>
      </c>
      <c r="K137" s="129">
        <v>922</v>
      </c>
      <c r="L137" s="129">
        <v>931</v>
      </c>
      <c r="M137" s="129">
        <v>941</v>
      </c>
      <c r="N137" s="129">
        <v>950</v>
      </c>
      <c r="O137" s="129">
        <v>960</v>
      </c>
      <c r="P137" s="129">
        <v>970</v>
      </c>
      <c r="Q137" s="129">
        <v>979</v>
      </c>
      <c r="R137" s="129">
        <v>989</v>
      </c>
      <c r="S137" s="129">
        <v>999</v>
      </c>
      <c r="T137" s="129">
        <v>1008</v>
      </c>
      <c r="U137" s="129">
        <v>1018</v>
      </c>
      <c r="V137" s="129">
        <v>1027</v>
      </c>
      <c r="W137" s="129">
        <v>1037</v>
      </c>
      <c r="X137" s="129">
        <v>1047</v>
      </c>
      <c r="Y137" s="129">
        <v>1056</v>
      </c>
      <c r="Z137" s="129">
        <v>1066</v>
      </c>
      <c r="AA137" s="129">
        <v>1076</v>
      </c>
      <c r="AB137" s="129">
        <v>1085</v>
      </c>
      <c r="AC137" s="129">
        <v>1095</v>
      </c>
      <c r="AD137" s="129">
        <v>1104</v>
      </c>
      <c r="AE137" s="129">
        <v>1114</v>
      </c>
      <c r="AF137" s="126">
        <v>1.0349000000000001E-2</v>
      </c>
      <c r="AG137" s="58"/>
    </row>
    <row r="138" spans="1:33" ht="15" customHeight="1" x14ac:dyDescent="0.2">
      <c r="A138" s="61" t="s">
        <v>383</v>
      </c>
      <c r="B138" s="124" t="s">
        <v>33</v>
      </c>
      <c r="C138" s="129">
        <v>813</v>
      </c>
      <c r="D138" s="129">
        <v>752</v>
      </c>
      <c r="E138" s="129">
        <v>892</v>
      </c>
      <c r="F138" s="129">
        <v>900</v>
      </c>
      <c r="G138" s="129">
        <v>908</v>
      </c>
      <c r="H138" s="129">
        <v>916</v>
      </c>
      <c r="I138" s="129">
        <v>924</v>
      </c>
      <c r="J138" s="129">
        <v>932</v>
      </c>
      <c r="K138" s="129">
        <v>939</v>
      </c>
      <c r="L138" s="129">
        <v>947</v>
      </c>
      <c r="M138" s="129">
        <v>955</v>
      </c>
      <c r="N138" s="129">
        <v>963</v>
      </c>
      <c r="O138" s="129">
        <v>971</v>
      </c>
      <c r="P138" s="129">
        <v>979</v>
      </c>
      <c r="Q138" s="129">
        <v>987</v>
      </c>
      <c r="R138" s="129">
        <v>994</v>
      </c>
      <c r="S138" s="129">
        <v>1002</v>
      </c>
      <c r="T138" s="129">
        <v>1010</v>
      </c>
      <c r="U138" s="129">
        <v>1018</v>
      </c>
      <c r="V138" s="129">
        <v>1026</v>
      </c>
      <c r="W138" s="129">
        <v>1034</v>
      </c>
      <c r="X138" s="129">
        <v>1042</v>
      </c>
      <c r="Y138" s="129">
        <v>1050</v>
      </c>
      <c r="Z138" s="129">
        <v>1058</v>
      </c>
      <c r="AA138" s="129">
        <v>1066</v>
      </c>
      <c r="AB138" s="129">
        <v>1073</v>
      </c>
      <c r="AC138" s="129">
        <v>1081</v>
      </c>
      <c r="AD138" s="129">
        <v>1089</v>
      </c>
      <c r="AE138" s="129">
        <v>1097</v>
      </c>
      <c r="AF138" s="126">
        <v>1.0758E-2</v>
      </c>
      <c r="AG138" s="58"/>
    </row>
    <row r="139" spans="1:33" ht="15" customHeight="1" x14ac:dyDescent="0.2">
      <c r="A139" s="61" t="s">
        <v>384</v>
      </c>
      <c r="B139" s="124" t="s">
        <v>34</v>
      </c>
      <c r="C139" s="129">
        <v>1050</v>
      </c>
      <c r="D139" s="129">
        <v>944</v>
      </c>
      <c r="E139" s="129">
        <v>1069</v>
      </c>
      <c r="F139" s="129">
        <v>1077</v>
      </c>
      <c r="G139" s="129">
        <v>1084</v>
      </c>
      <c r="H139" s="129">
        <v>1091</v>
      </c>
      <c r="I139" s="129">
        <v>1099</v>
      </c>
      <c r="J139" s="129">
        <v>1106</v>
      </c>
      <c r="K139" s="129">
        <v>1114</v>
      </c>
      <c r="L139" s="129">
        <v>1121</v>
      </c>
      <c r="M139" s="129">
        <v>1129</v>
      </c>
      <c r="N139" s="129">
        <v>1136</v>
      </c>
      <c r="O139" s="129">
        <v>1144</v>
      </c>
      <c r="P139" s="129">
        <v>1151</v>
      </c>
      <c r="Q139" s="129">
        <v>1159</v>
      </c>
      <c r="R139" s="129">
        <v>1166</v>
      </c>
      <c r="S139" s="129">
        <v>1174</v>
      </c>
      <c r="T139" s="129">
        <v>1182</v>
      </c>
      <c r="U139" s="129">
        <v>1189</v>
      </c>
      <c r="V139" s="129">
        <v>1197</v>
      </c>
      <c r="W139" s="129">
        <v>1204</v>
      </c>
      <c r="X139" s="129">
        <v>1212</v>
      </c>
      <c r="Y139" s="129">
        <v>1220</v>
      </c>
      <c r="Z139" s="129">
        <v>1227</v>
      </c>
      <c r="AA139" s="129">
        <v>1235</v>
      </c>
      <c r="AB139" s="129">
        <v>1243</v>
      </c>
      <c r="AC139" s="129">
        <v>1250</v>
      </c>
      <c r="AD139" s="129">
        <v>1258</v>
      </c>
      <c r="AE139" s="129">
        <v>1266</v>
      </c>
      <c r="AF139" s="126">
        <v>6.7029999999999998E-3</v>
      </c>
      <c r="AG139" s="58"/>
    </row>
    <row r="140" spans="1:33" ht="15" customHeight="1" x14ac:dyDescent="0.2">
      <c r="A140" s="61" t="s">
        <v>385</v>
      </c>
      <c r="B140" s="124" t="s">
        <v>35</v>
      </c>
      <c r="C140" s="129">
        <v>2264</v>
      </c>
      <c r="D140" s="129">
        <v>2150</v>
      </c>
      <c r="E140" s="129">
        <v>2408</v>
      </c>
      <c r="F140" s="129">
        <v>2426</v>
      </c>
      <c r="G140" s="129">
        <v>2442</v>
      </c>
      <c r="H140" s="129">
        <v>2459</v>
      </c>
      <c r="I140" s="129">
        <v>2476</v>
      </c>
      <c r="J140" s="129">
        <v>2494</v>
      </c>
      <c r="K140" s="129">
        <v>2511</v>
      </c>
      <c r="L140" s="129">
        <v>2528</v>
      </c>
      <c r="M140" s="129">
        <v>2545</v>
      </c>
      <c r="N140" s="129">
        <v>2562</v>
      </c>
      <c r="O140" s="129">
        <v>2579</v>
      </c>
      <c r="P140" s="129">
        <v>2597</v>
      </c>
      <c r="Q140" s="129">
        <v>2614</v>
      </c>
      <c r="R140" s="129">
        <v>2632</v>
      </c>
      <c r="S140" s="129">
        <v>2649</v>
      </c>
      <c r="T140" s="129">
        <v>2666</v>
      </c>
      <c r="U140" s="129">
        <v>2684</v>
      </c>
      <c r="V140" s="129">
        <v>2701</v>
      </c>
      <c r="W140" s="129">
        <v>2719</v>
      </c>
      <c r="X140" s="129">
        <v>2736</v>
      </c>
      <c r="Y140" s="129">
        <v>2754</v>
      </c>
      <c r="Z140" s="129">
        <v>2771</v>
      </c>
      <c r="AA140" s="129">
        <v>2789</v>
      </c>
      <c r="AB140" s="129">
        <v>2806</v>
      </c>
      <c r="AC140" s="129">
        <v>2824</v>
      </c>
      <c r="AD140" s="129">
        <v>2842</v>
      </c>
      <c r="AE140" s="129">
        <v>2859</v>
      </c>
      <c r="AF140" s="126">
        <v>8.3680000000000004E-3</v>
      </c>
      <c r="AG140" s="58"/>
    </row>
    <row r="141" spans="1:33" ht="12" x14ac:dyDescent="0.2">
      <c r="A141" s="61" t="s">
        <v>386</v>
      </c>
      <c r="B141" s="124" t="s">
        <v>36</v>
      </c>
      <c r="C141" s="129">
        <v>1730</v>
      </c>
      <c r="D141" s="129">
        <v>1637</v>
      </c>
      <c r="E141" s="129">
        <v>1805</v>
      </c>
      <c r="F141" s="129">
        <v>1814</v>
      </c>
      <c r="G141" s="129">
        <v>1824</v>
      </c>
      <c r="H141" s="129">
        <v>1834</v>
      </c>
      <c r="I141" s="129">
        <v>1844</v>
      </c>
      <c r="J141" s="129">
        <v>1854</v>
      </c>
      <c r="K141" s="129">
        <v>1864</v>
      </c>
      <c r="L141" s="129">
        <v>1874</v>
      </c>
      <c r="M141" s="129">
        <v>1884</v>
      </c>
      <c r="N141" s="129">
        <v>1894</v>
      </c>
      <c r="O141" s="129">
        <v>1904</v>
      </c>
      <c r="P141" s="129">
        <v>1914</v>
      </c>
      <c r="Q141" s="129">
        <v>1924</v>
      </c>
      <c r="R141" s="129">
        <v>1934</v>
      </c>
      <c r="S141" s="129">
        <v>1944</v>
      </c>
      <c r="T141" s="129">
        <v>1954</v>
      </c>
      <c r="U141" s="129">
        <v>1964</v>
      </c>
      <c r="V141" s="129">
        <v>1974</v>
      </c>
      <c r="W141" s="129">
        <v>1984</v>
      </c>
      <c r="X141" s="129">
        <v>1994</v>
      </c>
      <c r="Y141" s="129">
        <v>2004</v>
      </c>
      <c r="Z141" s="129">
        <v>2014</v>
      </c>
      <c r="AA141" s="129">
        <v>2024</v>
      </c>
      <c r="AB141" s="129">
        <v>2034</v>
      </c>
      <c r="AC141" s="129">
        <v>2044</v>
      </c>
      <c r="AD141" s="129">
        <v>2054</v>
      </c>
      <c r="AE141" s="129">
        <v>2064</v>
      </c>
      <c r="AF141" s="126">
        <v>6.3239999999999998E-3</v>
      </c>
      <c r="AG141" s="58"/>
    </row>
    <row r="142" spans="1:33" ht="12" x14ac:dyDescent="0.2">
      <c r="A142" s="61" t="s">
        <v>387</v>
      </c>
      <c r="B142" s="124" t="s">
        <v>37</v>
      </c>
      <c r="C142" s="129">
        <v>3000</v>
      </c>
      <c r="D142" s="129">
        <v>2658</v>
      </c>
      <c r="E142" s="129">
        <v>2860</v>
      </c>
      <c r="F142" s="129">
        <v>2874</v>
      </c>
      <c r="G142" s="129">
        <v>2887</v>
      </c>
      <c r="H142" s="129">
        <v>2901</v>
      </c>
      <c r="I142" s="129">
        <v>2915</v>
      </c>
      <c r="J142" s="129">
        <v>2928</v>
      </c>
      <c r="K142" s="129">
        <v>2942</v>
      </c>
      <c r="L142" s="129">
        <v>2955</v>
      </c>
      <c r="M142" s="129">
        <v>2969</v>
      </c>
      <c r="N142" s="129">
        <v>2982</v>
      </c>
      <c r="O142" s="129">
        <v>2996</v>
      </c>
      <c r="P142" s="129">
        <v>3009</v>
      </c>
      <c r="Q142" s="129">
        <v>3023</v>
      </c>
      <c r="R142" s="129">
        <v>3036</v>
      </c>
      <c r="S142" s="129">
        <v>3050</v>
      </c>
      <c r="T142" s="129">
        <v>3063</v>
      </c>
      <c r="U142" s="129">
        <v>3076</v>
      </c>
      <c r="V142" s="129">
        <v>3090</v>
      </c>
      <c r="W142" s="129">
        <v>3103</v>
      </c>
      <c r="X142" s="129">
        <v>3117</v>
      </c>
      <c r="Y142" s="129">
        <v>3130</v>
      </c>
      <c r="Z142" s="129">
        <v>3144</v>
      </c>
      <c r="AA142" s="129">
        <v>3157</v>
      </c>
      <c r="AB142" s="129">
        <v>3170</v>
      </c>
      <c r="AC142" s="129">
        <v>3184</v>
      </c>
      <c r="AD142" s="129">
        <v>3197</v>
      </c>
      <c r="AE142" s="129">
        <v>3210</v>
      </c>
      <c r="AF142" s="126">
        <v>2.4190000000000001E-3</v>
      </c>
      <c r="AG142" s="58"/>
    </row>
    <row r="143" spans="1:33" ht="12" x14ac:dyDescent="0.2">
      <c r="A143" s="61" t="s">
        <v>388</v>
      </c>
      <c r="B143" s="124" t="s">
        <v>38</v>
      </c>
      <c r="C143" s="129">
        <v>1578</v>
      </c>
      <c r="D143" s="129">
        <v>1415</v>
      </c>
      <c r="E143" s="129">
        <v>1580</v>
      </c>
      <c r="F143" s="129">
        <v>1589</v>
      </c>
      <c r="G143" s="129">
        <v>1599</v>
      </c>
      <c r="H143" s="129">
        <v>1608</v>
      </c>
      <c r="I143" s="129">
        <v>1618</v>
      </c>
      <c r="J143" s="129">
        <v>1628</v>
      </c>
      <c r="K143" s="129">
        <v>1638</v>
      </c>
      <c r="L143" s="129">
        <v>1647</v>
      </c>
      <c r="M143" s="129">
        <v>1657</v>
      </c>
      <c r="N143" s="129">
        <v>1667</v>
      </c>
      <c r="O143" s="129">
        <v>1677</v>
      </c>
      <c r="P143" s="129">
        <v>1687</v>
      </c>
      <c r="Q143" s="129">
        <v>1697</v>
      </c>
      <c r="R143" s="129">
        <v>1706</v>
      </c>
      <c r="S143" s="129">
        <v>1716</v>
      </c>
      <c r="T143" s="129">
        <v>1726</v>
      </c>
      <c r="U143" s="129">
        <v>1735</v>
      </c>
      <c r="V143" s="129">
        <v>1745</v>
      </c>
      <c r="W143" s="129">
        <v>1755</v>
      </c>
      <c r="X143" s="129">
        <v>1764</v>
      </c>
      <c r="Y143" s="129">
        <v>1774</v>
      </c>
      <c r="Z143" s="129">
        <v>1783</v>
      </c>
      <c r="AA143" s="129">
        <v>1793</v>
      </c>
      <c r="AB143" s="129">
        <v>1802</v>
      </c>
      <c r="AC143" s="129">
        <v>1812</v>
      </c>
      <c r="AD143" s="129">
        <v>1822</v>
      </c>
      <c r="AE143" s="129">
        <v>1831</v>
      </c>
      <c r="AF143" s="126">
        <v>5.3249999999999999E-3</v>
      </c>
      <c r="AG143" s="58"/>
    </row>
    <row r="144" spans="1:33" ht="12" x14ac:dyDescent="0.2">
      <c r="A144" s="61" t="s">
        <v>389</v>
      </c>
      <c r="B144" s="124" t="s">
        <v>39</v>
      </c>
      <c r="C144" s="129">
        <v>1098</v>
      </c>
      <c r="D144" s="129">
        <v>825</v>
      </c>
      <c r="E144" s="129">
        <v>1006</v>
      </c>
      <c r="F144" s="129">
        <v>1013</v>
      </c>
      <c r="G144" s="129">
        <v>1020</v>
      </c>
      <c r="H144" s="129">
        <v>1028</v>
      </c>
      <c r="I144" s="129">
        <v>1035</v>
      </c>
      <c r="J144" s="129">
        <v>1043</v>
      </c>
      <c r="K144" s="129">
        <v>1050</v>
      </c>
      <c r="L144" s="129">
        <v>1058</v>
      </c>
      <c r="M144" s="129">
        <v>1066</v>
      </c>
      <c r="N144" s="129">
        <v>1073</v>
      </c>
      <c r="O144" s="129">
        <v>1081</v>
      </c>
      <c r="P144" s="129">
        <v>1088</v>
      </c>
      <c r="Q144" s="129">
        <v>1096</v>
      </c>
      <c r="R144" s="129">
        <v>1104</v>
      </c>
      <c r="S144" s="129">
        <v>1111</v>
      </c>
      <c r="T144" s="129">
        <v>1119</v>
      </c>
      <c r="U144" s="129">
        <v>1127</v>
      </c>
      <c r="V144" s="129">
        <v>1134</v>
      </c>
      <c r="W144" s="129">
        <v>1142</v>
      </c>
      <c r="X144" s="129">
        <v>1150</v>
      </c>
      <c r="Y144" s="129">
        <v>1157</v>
      </c>
      <c r="Z144" s="129">
        <v>1165</v>
      </c>
      <c r="AA144" s="129">
        <v>1173</v>
      </c>
      <c r="AB144" s="129">
        <v>1181</v>
      </c>
      <c r="AC144" s="129">
        <v>1188</v>
      </c>
      <c r="AD144" s="129">
        <v>1196</v>
      </c>
      <c r="AE144" s="129">
        <v>1204</v>
      </c>
      <c r="AF144" s="126">
        <v>3.297E-3</v>
      </c>
      <c r="AG144" s="58"/>
    </row>
    <row r="145" spans="1:34" ht="12" x14ac:dyDescent="0.2">
      <c r="A145" s="61" t="s">
        <v>390</v>
      </c>
      <c r="B145" s="123" t="s">
        <v>40</v>
      </c>
      <c r="C145" s="131">
        <v>1549.955811</v>
      </c>
      <c r="D145" s="131">
        <v>1383.8479</v>
      </c>
      <c r="E145" s="131">
        <v>1570.0424800000001</v>
      </c>
      <c r="F145" s="131">
        <v>1583.3448490000001</v>
      </c>
      <c r="G145" s="131">
        <v>1596.1142580000001</v>
      </c>
      <c r="H145" s="131">
        <v>1609.38501</v>
      </c>
      <c r="I145" s="131">
        <v>1622.5207519999999</v>
      </c>
      <c r="J145" s="131">
        <v>1636.0070800000001</v>
      </c>
      <c r="K145" s="131">
        <v>1649.149048</v>
      </c>
      <c r="L145" s="131">
        <v>1662.2188719999999</v>
      </c>
      <c r="M145" s="131">
        <v>1675.7426760000001</v>
      </c>
      <c r="N145" s="131">
        <v>1688.762207</v>
      </c>
      <c r="O145" s="131">
        <v>1702.278198</v>
      </c>
      <c r="P145" s="131">
        <v>1715.7017820000001</v>
      </c>
      <c r="Q145" s="131">
        <v>1729.1450199999999</v>
      </c>
      <c r="R145" s="131">
        <v>1742.5604249999999</v>
      </c>
      <c r="S145" s="131">
        <v>1755.9835210000001</v>
      </c>
      <c r="T145" s="131">
        <v>1769.3446039999999</v>
      </c>
      <c r="U145" s="131">
        <v>1782.940063</v>
      </c>
      <c r="V145" s="131">
        <v>1796.302124</v>
      </c>
      <c r="W145" s="131">
        <v>1810.015259</v>
      </c>
      <c r="X145" s="131">
        <v>1823.60437</v>
      </c>
      <c r="Y145" s="131">
        <v>1837.094971</v>
      </c>
      <c r="Z145" s="131">
        <v>1850.6906739999999</v>
      </c>
      <c r="AA145" s="131">
        <v>1864.471436</v>
      </c>
      <c r="AB145" s="131">
        <v>1877.7441409999999</v>
      </c>
      <c r="AC145" s="131">
        <v>1891.3885499999999</v>
      </c>
      <c r="AD145" s="131">
        <v>1904.9642329999999</v>
      </c>
      <c r="AE145" s="131">
        <v>1918.225586</v>
      </c>
      <c r="AF145" s="128">
        <v>7.6420000000000004E-3</v>
      </c>
      <c r="AG145" s="58"/>
    </row>
    <row r="146" spans="1:34" ht="12.75" thickBot="1" x14ac:dyDescent="0.25">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c r="AA146" s="115"/>
      <c r="AB146" s="115"/>
      <c r="AC146" s="115"/>
      <c r="AD146" s="115"/>
      <c r="AE146" s="115"/>
      <c r="AF146" s="115"/>
      <c r="AG146" s="58"/>
    </row>
    <row r="147" spans="1:34" ht="12" x14ac:dyDescent="0.2">
      <c r="B147" s="116" t="s">
        <v>507</v>
      </c>
      <c r="C147" s="80"/>
      <c r="D147" s="80"/>
      <c r="E147" s="80"/>
      <c r="F147" s="80"/>
      <c r="G147" s="80"/>
      <c r="H147" s="80"/>
      <c r="I147" s="80"/>
      <c r="J147" s="80"/>
      <c r="K147" s="80"/>
      <c r="L147" s="80"/>
      <c r="M147" s="80"/>
      <c r="N147" s="80"/>
      <c r="O147" s="80"/>
      <c r="P147" s="80"/>
      <c r="Q147" s="80"/>
      <c r="R147" s="80"/>
      <c r="S147" s="80"/>
      <c r="T147" s="80"/>
      <c r="U147" s="80"/>
      <c r="V147" s="80"/>
      <c r="W147" s="80"/>
      <c r="X147" s="80"/>
      <c r="Y147" s="80"/>
      <c r="Z147" s="80"/>
      <c r="AA147" s="80"/>
      <c r="AB147" s="80"/>
      <c r="AC147" s="80"/>
      <c r="AD147" s="80"/>
      <c r="AE147" s="80"/>
      <c r="AF147" s="80"/>
      <c r="AG147" s="80"/>
      <c r="AH147" s="80"/>
    </row>
    <row r="148" spans="1:34" ht="12" x14ac:dyDescent="0.2">
      <c r="B148" s="58" t="s">
        <v>662</v>
      </c>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c r="AA148" s="58"/>
      <c r="AB148" s="58"/>
      <c r="AC148" s="58"/>
      <c r="AD148" s="58"/>
      <c r="AE148" s="58"/>
      <c r="AF148" s="58"/>
      <c r="AG148" s="58"/>
    </row>
    <row r="149" spans="1:34" ht="12" x14ac:dyDescent="0.2">
      <c r="B149" s="58" t="s">
        <v>509</v>
      </c>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c r="AA149" s="58"/>
      <c r="AB149" s="58"/>
      <c r="AC149" s="58"/>
      <c r="AD149" s="58"/>
      <c r="AE149" s="58"/>
      <c r="AF149" s="58"/>
      <c r="AG149" s="58"/>
    </row>
    <row r="150" spans="1:34" ht="15" customHeight="1" x14ac:dyDescent="0.2">
      <c r="B150" s="58" t="s">
        <v>639</v>
      </c>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c r="AA150" s="58"/>
      <c r="AB150" s="58"/>
      <c r="AC150" s="58"/>
      <c r="AD150" s="58"/>
      <c r="AE150" s="58"/>
      <c r="AF150" s="58"/>
      <c r="AG150" s="58"/>
    </row>
    <row r="151" spans="1:34" ht="15" customHeight="1" x14ac:dyDescent="0.2">
      <c r="B151" s="58" t="s">
        <v>510</v>
      </c>
      <c r="C151" s="58"/>
      <c r="D151" s="58"/>
      <c r="E151" s="58"/>
      <c r="F151" s="58"/>
      <c r="G151" s="58"/>
      <c r="H151" s="58"/>
      <c r="I151" s="58"/>
      <c r="J151" s="58"/>
      <c r="K151" s="58"/>
      <c r="L151" s="58"/>
      <c r="M151" s="58"/>
      <c r="N151" s="58"/>
      <c r="O151" s="58"/>
      <c r="P151" s="58"/>
      <c r="Q151" s="58"/>
      <c r="R151" s="58"/>
      <c r="S151" s="58"/>
      <c r="T151" s="58"/>
      <c r="U151" s="58"/>
      <c r="V151" s="58"/>
      <c r="W151" s="58"/>
      <c r="X151" s="58"/>
      <c r="Y151" s="58"/>
      <c r="Z151" s="58"/>
      <c r="AA151" s="58"/>
      <c r="AB151" s="58"/>
      <c r="AC151" s="58"/>
      <c r="AD151" s="58"/>
      <c r="AE151" s="58"/>
      <c r="AF151" s="58"/>
      <c r="AG151" s="58"/>
    </row>
    <row r="152" spans="1:34" ht="15" customHeight="1" x14ac:dyDescent="0.2">
      <c r="B152" s="58" t="s">
        <v>663</v>
      </c>
      <c r="C152" s="58"/>
      <c r="D152" s="58"/>
      <c r="E152" s="58"/>
      <c r="F152" s="58"/>
      <c r="G152" s="58"/>
      <c r="H152" s="58"/>
      <c r="I152" s="58"/>
      <c r="J152" s="58"/>
      <c r="K152" s="58"/>
      <c r="L152" s="58"/>
      <c r="M152" s="58"/>
      <c r="N152" s="58"/>
      <c r="O152" s="58"/>
      <c r="P152" s="58"/>
      <c r="Q152" s="58"/>
      <c r="R152" s="58"/>
      <c r="S152" s="58"/>
      <c r="T152" s="58"/>
      <c r="U152" s="58"/>
      <c r="V152" s="58"/>
      <c r="W152" s="58"/>
      <c r="X152" s="58"/>
      <c r="Y152" s="58"/>
      <c r="Z152" s="58"/>
      <c r="AA152" s="58"/>
      <c r="AB152" s="58"/>
      <c r="AC152" s="58"/>
      <c r="AD152" s="58"/>
      <c r="AE152" s="58"/>
      <c r="AF152" s="58"/>
      <c r="AG152" s="58"/>
    </row>
    <row r="153" spans="1:34" ht="15" customHeight="1" x14ac:dyDescent="0.2">
      <c r="B153" s="58" t="s">
        <v>664</v>
      </c>
      <c r="C153" s="58"/>
      <c r="D153" s="58"/>
      <c r="E153" s="58"/>
      <c r="F153" s="58"/>
      <c r="G153" s="58"/>
      <c r="H153" s="58"/>
      <c r="I153" s="58"/>
      <c r="J153" s="58"/>
      <c r="K153" s="58"/>
      <c r="L153" s="58"/>
      <c r="M153" s="58"/>
      <c r="N153" s="58"/>
      <c r="O153" s="58"/>
      <c r="P153" s="58"/>
      <c r="Q153" s="58"/>
      <c r="R153" s="58"/>
      <c r="S153" s="58"/>
      <c r="T153" s="58"/>
      <c r="U153" s="58"/>
      <c r="V153" s="58"/>
      <c r="W153" s="58"/>
      <c r="X153" s="58"/>
      <c r="Y153" s="58"/>
      <c r="Z153" s="58"/>
      <c r="AA153" s="58"/>
      <c r="AB153" s="58"/>
      <c r="AC153" s="58"/>
      <c r="AD153" s="58"/>
      <c r="AE153" s="58"/>
      <c r="AF153" s="58"/>
      <c r="AG153" s="58"/>
    </row>
    <row r="154" spans="1:34" ht="15" customHeight="1" x14ac:dyDescent="0.2">
      <c r="B154" s="58" t="s">
        <v>665</v>
      </c>
      <c r="C154" s="58"/>
      <c r="D154" s="58"/>
      <c r="E154" s="58"/>
      <c r="F154" s="58"/>
      <c r="G154" s="58"/>
      <c r="H154" s="58"/>
      <c r="I154" s="58"/>
      <c r="J154" s="58"/>
      <c r="K154" s="58"/>
      <c r="L154" s="58"/>
      <c r="M154" s="58"/>
      <c r="N154" s="58"/>
      <c r="O154" s="58"/>
      <c r="P154" s="58"/>
      <c r="Q154" s="58"/>
      <c r="R154" s="58"/>
      <c r="S154" s="58"/>
      <c r="T154" s="58"/>
      <c r="U154" s="58"/>
      <c r="V154" s="58"/>
      <c r="W154" s="58"/>
      <c r="X154" s="58"/>
      <c r="Y154" s="58"/>
      <c r="Z154" s="58"/>
      <c r="AA154" s="58"/>
      <c r="AB154" s="58"/>
      <c r="AC154" s="58"/>
      <c r="AD154" s="58"/>
      <c r="AE154" s="58"/>
      <c r="AF154" s="58"/>
      <c r="AG154" s="58"/>
    </row>
    <row r="155" spans="1:34" ht="15" customHeight="1" x14ac:dyDescent="0.2">
      <c r="B155" s="58" t="s">
        <v>666</v>
      </c>
      <c r="C155" s="58"/>
      <c r="D155" s="58"/>
      <c r="E155" s="58"/>
      <c r="F155" s="58"/>
      <c r="G155" s="58"/>
      <c r="H155" s="58"/>
      <c r="I155" s="58"/>
      <c r="J155" s="58"/>
      <c r="K155" s="58"/>
      <c r="L155" s="58"/>
      <c r="M155" s="58"/>
      <c r="N155" s="58"/>
      <c r="O155" s="58"/>
      <c r="P155" s="58"/>
      <c r="Q155" s="58"/>
      <c r="R155" s="58"/>
      <c r="S155" s="58"/>
      <c r="T155" s="58"/>
      <c r="U155" s="58"/>
      <c r="V155" s="58"/>
      <c r="W155" s="58"/>
      <c r="X155" s="58"/>
      <c r="Y155" s="58"/>
      <c r="Z155" s="58"/>
      <c r="AA155" s="58"/>
      <c r="AB155" s="58"/>
      <c r="AC155" s="58"/>
      <c r="AD155" s="58"/>
      <c r="AE155" s="58"/>
      <c r="AF155" s="58"/>
      <c r="AG155" s="58"/>
    </row>
    <row r="156" spans="1:34" ht="15" customHeight="1" x14ac:dyDescent="0.2">
      <c r="B156" s="58" t="s">
        <v>512</v>
      </c>
      <c r="C156" s="58"/>
      <c r="D156" s="58"/>
      <c r="E156" s="58"/>
      <c r="F156" s="58"/>
      <c r="G156" s="58"/>
      <c r="H156" s="58"/>
      <c r="I156" s="58"/>
      <c r="J156" s="58"/>
      <c r="K156" s="58"/>
      <c r="L156" s="58"/>
      <c r="M156" s="58"/>
      <c r="N156" s="58"/>
      <c r="O156" s="58"/>
      <c r="P156" s="58"/>
      <c r="Q156" s="58"/>
      <c r="R156" s="58"/>
      <c r="S156" s="58"/>
      <c r="T156" s="58"/>
      <c r="U156" s="58"/>
      <c r="V156" s="58"/>
      <c r="W156" s="58"/>
      <c r="X156" s="58"/>
      <c r="Y156" s="58"/>
      <c r="Z156" s="58"/>
      <c r="AA156" s="58"/>
      <c r="AB156" s="58"/>
      <c r="AC156" s="58"/>
      <c r="AD156" s="58"/>
      <c r="AE156" s="58"/>
      <c r="AF156" s="58"/>
      <c r="AG156" s="58"/>
    </row>
    <row r="157" spans="1:34" ht="15" customHeight="1" x14ac:dyDescent="0.2">
      <c r="B157" s="58" t="s">
        <v>513</v>
      </c>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c r="AA157" s="58"/>
      <c r="AB157" s="58"/>
      <c r="AC157" s="58"/>
      <c r="AD157" s="58"/>
      <c r="AE157" s="58"/>
      <c r="AF157" s="58"/>
      <c r="AG157" s="58"/>
    </row>
    <row r="158" spans="1:34" ht="15" customHeight="1" x14ac:dyDescent="0.2">
      <c r="B158" s="58" t="s">
        <v>514</v>
      </c>
      <c r="C158" s="58"/>
      <c r="D158" s="58"/>
      <c r="E158" s="58"/>
      <c r="F158" s="58"/>
      <c r="G158" s="58"/>
      <c r="H158" s="58"/>
      <c r="I158" s="58"/>
      <c r="J158" s="58"/>
      <c r="K158" s="58"/>
      <c r="L158" s="58"/>
      <c r="M158" s="58"/>
      <c r="N158" s="58"/>
      <c r="O158" s="58"/>
      <c r="P158" s="58"/>
      <c r="Q158" s="58"/>
      <c r="R158" s="58"/>
      <c r="S158" s="58"/>
      <c r="T158" s="58"/>
      <c r="U158" s="58"/>
      <c r="V158" s="58"/>
      <c r="W158" s="58"/>
      <c r="X158" s="58"/>
      <c r="Y158" s="58"/>
      <c r="Z158" s="58"/>
      <c r="AA158" s="58"/>
      <c r="AB158" s="58"/>
      <c r="AC158" s="58"/>
      <c r="AD158" s="58"/>
      <c r="AE158" s="58"/>
      <c r="AF158" s="58"/>
      <c r="AG158" s="58"/>
    </row>
    <row r="159" spans="1:34" ht="15" customHeight="1" x14ac:dyDescent="0.2">
      <c r="B159" s="58" t="s">
        <v>515</v>
      </c>
      <c r="C159" s="58"/>
      <c r="D159" s="58"/>
      <c r="E159" s="58"/>
      <c r="F159" s="58"/>
      <c r="G159" s="58"/>
      <c r="H159" s="58"/>
      <c r="I159" s="58"/>
      <c r="J159" s="58"/>
      <c r="K159" s="58"/>
      <c r="L159" s="58"/>
      <c r="M159" s="58"/>
      <c r="N159" s="58"/>
      <c r="O159" s="58"/>
      <c r="P159" s="58"/>
      <c r="Q159" s="58"/>
      <c r="R159" s="58"/>
      <c r="S159" s="58"/>
      <c r="T159" s="58"/>
      <c r="U159" s="58"/>
      <c r="V159" s="58"/>
      <c r="W159" s="58"/>
      <c r="X159" s="58"/>
      <c r="Y159" s="58"/>
      <c r="Z159" s="58"/>
      <c r="AA159" s="58"/>
      <c r="AB159" s="58"/>
      <c r="AC159" s="58"/>
      <c r="AD159" s="58"/>
      <c r="AE159" s="58"/>
      <c r="AF159" s="58"/>
      <c r="AG159" s="58"/>
    </row>
    <row r="160" spans="1:34" ht="15" customHeight="1" x14ac:dyDescent="0.2">
      <c r="B160" s="58" t="s">
        <v>516</v>
      </c>
      <c r="C160" s="58"/>
      <c r="D160" s="58"/>
      <c r="E160" s="58"/>
      <c r="F160" s="58"/>
      <c r="G160" s="58"/>
      <c r="H160" s="58"/>
      <c r="I160" s="58"/>
      <c r="J160" s="58"/>
      <c r="K160" s="58"/>
      <c r="L160" s="58"/>
      <c r="M160" s="58"/>
      <c r="N160" s="58"/>
      <c r="O160" s="58"/>
      <c r="P160" s="58"/>
      <c r="Q160" s="58"/>
      <c r="R160" s="58"/>
      <c r="S160" s="58"/>
      <c r="T160" s="58"/>
      <c r="U160" s="58"/>
      <c r="V160" s="58"/>
      <c r="W160" s="58"/>
      <c r="X160" s="58"/>
      <c r="Y160" s="58"/>
      <c r="Z160" s="58"/>
      <c r="AA160" s="58"/>
      <c r="AB160" s="58"/>
      <c r="AC160" s="58"/>
      <c r="AD160" s="58"/>
      <c r="AE160" s="58"/>
      <c r="AF160" s="58"/>
      <c r="AG160" s="58"/>
    </row>
    <row r="161" spans="2:33" ht="15" customHeight="1" x14ac:dyDescent="0.2">
      <c r="B161" s="58" t="s">
        <v>267</v>
      </c>
      <c r="C161" s="58"/>
      <c r="D161" s="58"/>
      <c r="E161" s="58"/>
      <c r="F161" s="58"/>
      <c r="G161" s="58"/>
      <c r="H161" s="58"/>
      <c r="I161" s="58"/>
      <c r="J161" s="58"/>
      <c r="K161" s="58"/>
      <c r="L161" s="58"/>
      <c r="M161" s="58"/>
      <c r="N161" s="58"/>
      <c r="O161" s="58"/>
      <c r="P161" s="58"/>
      <c r="Q161" s="58"/>
      <c r="R161" s="58"/>
      <c r="S161" s="58"/>
      <c r="T161" s="58"/>
      <c r="U161" s="58"/>
      <c r="V161" s="58"/>
      <c r="W161" s="58"/>
      <c r="X161" s="58"/>
      <c r="Y161" s="58"/>
      <c r="Z161" s="58"/>
      <c r="AA161" s="58"/>
      <c r="AB161" s="58"/>
      <c r="AC161" s="58"/>
      <c r="AD161" s="58"/>
      <c r="AE161" s="58"/>
      <c r="AF161" s="58"/>
      <c r="AG161" s="58"/>
    </row>
    <row r="162" spans="2:33" ht="15" customHeight="1" x14ac:dyDescent="0.2">
      <c r="B162" s="58" t="s">
        <v>667</v>
      </c>
      <c r="C162" s="58"/>
      <c r="D162" s="58"/>
      <c r="E162" s="58"/>
      <c r="F162" s="58"/>
      <c r="G162" s="58"/>
      <c r="H162" s="58"/>
      <c r="I162" s="58"/>
      <c r="J162" s="58"/>
      <c r="K162" s="58"/>
      <c r="L162" s="58"/>
      <c r="M162" s="58"/>
      <c r="N162" s="58"/>
      <c r="O162" s="58"/>
      <c r="P162" s="58"/>
      <c r="Q162" s="58"/>
      <c r="R162" s="58"/>
      <c r="S162" s="58"/>
      <c r="T162" s="58"/>
      <c r="U162" s="58"/>
      <c r="V162" s="58"/>
      <c r="W162" s="58"/>
      <c r="X162" s="58"/>
      <c r="Y162" s="58"/>
      <c r="Z162" s="58"/>
      <c r="AA162" s="58"/>
      <c r="AB162" s="58"/>
      <c r="AC162" s="58"/>
      <c r="AD162" s="58"/>
      <c r="AE162" s="58"/>
      <c r="AF162" s="58"/>
      <c r="AG162" s="58"/>
    </row>
    <row r="163" spans="2:33" ht="15" customHeight="1" x14ac:dyDescent="0.2">
      <c r="B163" s="58" t="s">
        <v>668</v>
      </c>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c r="AA163" s="58"/>
      <c r="AB163" s="58"/>
      <c r="AC163" s="58"/>
      <c r="AD163" s="58"/>
      <c r="AE163" s="58"/>
      <c r="AF163" s="58"/>
      <c r="AG163" s="58"/>
    </row>
    <row r="164" spans="2:33" ht="15" customHeight="1" x14ac:dyDescent="0.2">
      <c r="B164" s="58" t="s">
        <v>669</v>
      </c>
      <c r="C164" s="58"/>
      <c r="D164" s="58"/>
      <c r="E164" s="58"/>
      <c r="F164" s="58"/>
      <c r="G164" s="58"/>
      <c r="H164" s="58"/>
      <c r="I164" s="58"/>
      <c r="J164" s="58"/>
      <c r="K164" s="58"/>
      <c r="L164" s="58"/>
      <c r="M164" s="58"/>
      <c r="N164" s="58"/>
      <c r="O164" s="58"/>
      <c r="P164" s="58"/>
      <c r="Q164" s="58"/>
      <c r="R164" s="58"/>
      <c r="S164" s="58"/>
      <c r="T164" s="58"/>
      <c r="U164" s="58"/>
      <c r="V164" s="58"/>
      <c r="W164" s="58"/>
      <c r="X164" s="58"/>
      <c r="Y164" s="58"/>
      <c r="Z164" s="58"/>
      <c r="AA164" s="58"/>
      <c r="AB164" s="58"/>
      <c r="AC164" s="58"/>
      <c r="AD164" s="58"/>
      <c r="AE164" s="58"/>
      <c r="AF164" s="58"/>
      <c r="AG164" s="58"/>
    </row>
    <row r="165" spans="2:33" ht="12" x14ac:dyDescent="0.2">
      <c r="B165" s="58" t="s">
        <v>670</v>
      </c>
      <c r="C165" s="58"/>
      <c r="D165" s="58"/>
      <c r="E165" s="58"/>
      <c r="F165" s="58"/>
      <c r="G165" s="58"/>
      <c r="H165" s="58"/>
      <c r="I165" s="58"/>
      <c r="J165" s="58"/>
      <c r="K165" s="58"/>
      <c r="L165" s="58"/>
      <c r="M165" s="58"/>
      <c r="N165" s="58"/>
      <c r="O165" s="58"/>
      <c r="P165" s="58"/>
      <c r="Q165" s="58"/>
      <c r="R165" s="58"/>
      <c r="S165" s="58"/>
      <c r="T165" s="58"/>
      <c r="U165" s="58"/>
      <c r="V165" s="58"/>
      <c r="W165" s="58"/>
      <c r="X165" s="58"/>
      <c r="Y165" s="58"/>
      <c r="Z165" s="58"/>
      <c r="AA165" s="58"/>
      <c r="AB165" s="58"/>
      <c r="AC165" s="58"/>
      <c r="AD165" s="58"/>
      <c r="AE165" s="58"/>
      <c r="AF165" s="58"/>
      <c r="AG165" s="58"/>
    </row>
    <row r="166" spans="2:33" ht="15" customHeight="1" x14ac:dyDescent="0.2">
      <c r="B166" s="58" t="s">
        <v>518</v>
      </c>
      <c r="C166" s="58"/>
      <c r="D166" s="58"/>
      <c r="E166" s="58"/>
      <c r="F166" s="58"/>
      <c r="G166" s="58"/>
      <c r="H166" s="58"/>
      <c r="I166" s="58"/>
      <c r="J166" s="58"/>
      <c r="K166" s="58"/>
      <c r="L166" s="58"/>
      <c r="M166" s="58"/>
      <c r="N166" s="58"/>
      <c r="O166" s="58"/>
      <c r="P166" s="58"/>
      <c r="Q166" s="58"/>
      <c r="R166" s="58"/>
      <c r="S166" s="58"/>
      <c r="T166" s="58"/>
      <c r="U166" s="58"/>
      <c r="V166" s="58"/>
      <c r="W166" s="58"/>
      <c r="X166" s="58"/>
      <c r="Y166" s="58"/>
      <c r="Z166" s="58"/>
      <c r="AA166" s="58"/>
      <c r="AB166" s="58"/>
      <c r="AC166" s="58"/>
      <c r="AD166" s="58"/>
      <c r="AE166" s="58"/>
      <c r="AF166" s="58"/>
      <c r="AG166" s="58"/>
    </row>
    <row r="167" spans="2:33" ht="15" customHeight="1" x14ac:dyDescent="0.2">
      <c r="B167" s="58" t="s">
        <v>519</v>
      </c>
      <c r="C167" s="58"/>
      <c r="D167" s="58"/>
      <c r="E167" s="58"/>
      <c r="F167" s="58"/>
      <c r="G167" s="58"/>
      <c r="H167" s="58"/>
      <c r="I167" s="58"/>
      <c r="J167" s="58"/>
      <c r="K167" s="58"/>
      <c r="L167" s="58"/>
      <c r="M167" s="58"/>
      <c r="N167" s="58"/>
      <c r="O167" s="58"/>
      <c r="P167" s="58"/>
      <c r="Q167" s="58"/>
      <c r="R167" s="58"/>
      <c r="S167" s="58"/>
      <c r="T167" s="58"/>
      <c r="U167" s="58"/>
      <c r="V167" s="58"/>
      <c r="W167" s="58"/>
      <c r="X167" s="58"/>
      <c r="Y167" s="58"/>
      <c r="Z167" s="58"/>
      <c r="AA167" s="58"/>
      <c r="AB167" s="58"/>
      <c r="AC167" s="58"/>
      <c r="AD167" s="58"/>
      <c r="AE167" s="58"/>
      <c r="AF167" s="58"/>
      <c r="AG167" s="58"/>
    </row>
    <row r="168" spans="2:33" ht="15" customHeight="1" x14ac:dyDescent="0.2">
      <c r="B168" s="58" t="s">
        <v>520</v>
      </c>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c r="AA168" s="58"/>
      <c r="AB168" s="58"/>
      <c r="AC168" s="58"/>
      <c r="AD168" s="58"/>
      <c r="AE168" s="58"/>
      <c r="AF168" s="58"/>
      <c r="AG168" s="58"/>
    </row>
    <row r="169" spans="2:33" ht="15" customHeight="1" x14ac:dyDescent="0.2">
      <c r="B169" s="58" t="s">
        <v>521</v>
      </c>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c r="AA169" s="58"/>
      <c r="AB169" s="58"/>
      <c r="AC169" s="58"/>
      <c r="AD169" s="58"/>
      <c r="AE169" s="58"/>
      <c r="AF169" s="58"/>
      <c r="AG169" s="58"/>
    </row>
    <row r="170" spans="2:33" ht="15" customHeight="1" x14ac:dyDescent="0.2">
      <c r="B170" s="58" t="s">
        <v>671</v>
      </c>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c r="AA170" s="58"/>
      <c r="AB170" s="58"/>
      <c r="AC170" s="58"/>
      <c r="AD170" s="58"/>
      <c r="AE170" s="58"/>
      <c r="AF170" s="58"/>
      <c r="AG170" s="58"/>
    </row>
    <row r="171" spans="2:33" ht="15" customHeight="1" x14ac:dyDescent="0.2">
      <c r="B171" s="115" t="s">
        <v>715</v>
      </c>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c r="AA171" s="115"/>
      <c r="AB171" s="115"/>
      <c r="AC171" s="115"/>
      <c r="AD171" s="115"/>
      <c r="AE171" s="115"/>
      <c r="AF171" s="115"/>
      <c r="AG171" s="58"/>
    </row>
    <row r="172" spans="2:33" ht="15" customHeight="1" x14ac:dyDescent="0.2">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c r="AA172" s="115"/>
      <c r="AB172" s="115"/>
      <c r="AC172" s="115"/>
      <c r="AD172" s="115"/>
      <c r="AE172" s="115"/>
      <c r="AF172" s="115"/>
      <c r="AG172" s="58"/>
    </row>
    <row r="173" spans="2:33" ht="15" customHeight="1" x14ac:dyDescent="0.2">
      <c r="B173" s="115"/>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c r="AA173" s="115"/>
      <c r="AB173" s="115"/>
      <c r="AC173" s="115"/>
      <c r="AD173" s="115"/>
      <c r="AE173" s="115"/>
      <c r="AF173" s="115"/>
      <c r="AG173" s="58"/>
    </row>
    <row r="174" spans="2:33" ht="15" customHeight="1" x14ac:dyDescent="0.2">
      <c r="B174" s="115"/>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c r="AA174" s="115"/>
      <c r="AB174" s="115"/>
      <c r="AC174" s="115"/>
      <c r="AD174" s="115"/>
      <c r="AE174" s="115"/>
      <c r="AF174" s="115"/>
      <c r="AG174" s="58"/>
    </row>
    <row r="175" spans="2:33" ht="15" customHeight="1" x14ac:dyDescent="0.2">
      <c r="B175" s="115"/>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c r="AA175" s="115"/>
      <c r="AB175" s="115"/>
      <c r="AC175" s="115"/>
      <c r="AD175" s="115"/>
      <c r="AE175" s="115"/>
      <c r="AF175" s="115"/>
      <c r="AG175" s="58"/>
    </row>
    <row r="176" spans="2:33" ht="15" customHeight="1" x14ac:dyDescent="0.2">
      <c r="B176" s="115"/>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c r="AA176" s="115"/>
      <c r="AB176" s="115"/>
      <c r="AC176" s="115"/>
      <c r="AD176" s="115"/>
      <c r="AE176" s="115"/>
      <c r="AF176" s="115"/>
      <c r="AG176" s="58"/>
    </row>
    <row r="177" spans="2:33" ht="15" customHeight="1" x14ac:dyDescent="0.2">
      <c r="B177" s="115"/>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c r="AA177" s="115"/>
      <c r="AB177" s="115"/>
      <c r="AC177" s="115"/>
      <c r="AD177" s="115"/>
      <c r="AE177" s="115"/>
      <c r="AF177" s="115"/>
      <c r="AG177" s="58"/>
    </row>
    <row r="178" spans="2:33" ht="15" customHeight="1" x14ac:dyDescent="0.2">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c r="AA178" s="115"/>
      <c r="AB178" s="115"/>
      <c r="AC178" s="115"/>
      <c r="AD178" s="115"/>
      <c r="AE178" s="115"/>
      <c r="AF178" s="115"/>
      <c r="AG178" s="58"/>
    </row>
    <row r="179" spans="2:33" ht="15" customHeight="1" x14ac:dyDescent="0.2">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c r="AA179" s="115"/>
      <c r="AB179" s="115"/>
      <c r="AC179" s="115"/>
      <c r="AD179" s="115"/>
      <c r="AE179" s="115"/>
      <c r="AF179" s="115"/>
      <c r="AG179" s="58"/>
    </row>
    <row r="180" spans="2:33" ht="12" x14ac:dyDescent="0.2">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c r="AA180" s="115"/>
      <c r="AB180" s="115"/>
      <c r="AC180" s="115"/>
      <c r="AD180" s="115"/>
      <c r="AE180" s="115"/>
      <c r="AF180" s="115"/>
      <c r="AG180" s="58"/>
    </row>
    <row r="181" spans="2:33" ht="15" customHeight="1" x14ac:dyDescent="0.2">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c r="AA181" s="115"/>
      <c r="AB181" s="115"/>
      <c r="AC181" s="115"/>
      <c r="AD181" s="115"/>
      <c r="AE181" s="115"/>
      <c r="AF181" s="115"/>
      <c r="AG181" s="58"/>
    </row>
    <row r="182" spans="2:33" ht="15" customHeight="1" x14ac:dyDescent="0.2">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c r="AA182" s="115"/>
      <c r="AB182" s="115"/>
      <c r="AC182" s="115"/>
      <c r="AD182" s="115"/>
      <c r="AE182" s="115"/>
      <c r="AF182" s="115"/>
      <c r="AG182" s="58"/>
    </row>
    <row r="183" spans="2:33" ht="15" customHeight="1" x14ac:dyDescent="0.2">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c r="AA183" s="115"/>
      <c r="AB183" s="115"/>
      <c r="AC183" s="115"/>
      <c r="AD183" s="115"/>
      <c r="AE183" s="115"/>
      <c r="AF183" s="115"/>
      <c r="AG183" s="58"/>
    </row>
    <row r="184" spans="2:33" ht="15" customHeight="1" x14ac:dyDescent="0.2">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c r="AA184" s="115"/>
      <c r="AB184" s="115"/>
      <c r="AC184" s="115"/>
      <c r="AD184" s="115"/>
      <c r="AE184" s="115"/>
      <c r="AF184" s="115"/>
      <c r="AG184" s="58"/>
    </row>
    <row r="185" spans="2:33" ht="15" customHeight="1" x14ac:dyDescent="0.2">
      <c r="B185" s="115"/>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c r="AA185" s="115"/>
      <c r="AB185" s="115"/>
      <c r="AC185" s="115"/>
      <c r="AD185" s="115"/>
      <c r="AE185" s="115"/>
      <c r="AF185" s="115"/>
      <c r="AG185" s="58"/>
    </row>
    <row r="186" spans="2:33" ht="15" customHeight="1" x14ac:dyDescent="0.2">
      <c r="B186" s="115"/>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c r="AA186" s="115"/>
      <c r="AB186" s="115"/>
      <c r="AC186" s="115"/>
      <c r="AD186" s="115"/>
      <c r="AE186" s="115"/>
      <c r="AF186" s="115"/>
      <c r="AG186" s="58"/>
    </row>
    <row r="187" spans="2:33" ht="15" customHeight="1" x14ac:dyDescent="0.2">
      <c r="B187" s="115"/>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c r="AA187" s="115"/>
      <c r="AB187" s="115"/>
      <c r="AC187" s="115"/>
      <c r="AD187" s="115"/>
      <c r="AE187" s="115"/>
      <c r="AF187" s="115"/>
      <c r="AG187" s="58"/>
    </row>
    <row r="188" spans="2:33" ht="15" customHeight="1" x14ac:dyDescent="0.2">
      <c r="B188" s="115"/>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c r="AA188" s="115"/>
      <c r="AB188" s="115"/>
      <c r="AC188" s="115"/>
      <c r="AD188" s="115"/>
      <c r="AE188" s="115"/>
      <c r="AF188" s="115"/>
      <c r="AG188" s="58"/>
    </row>
    <row r="189" spans="2:33" ht="15" customHeight="1" x14ac:dyDescent="0.2">
      <c r="B189" s="115"/>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c r="AA189" s="115"/>
      <c r="AB189" s="115"/>
      <c r="AC189" s="115"/>
      <c r="AD189" s="115"/>
      <c r="AE189" s="115"/>
      <c r="AF189" s="115"/>
      <c r="AG189" s="58"/>
    </row>
    <row r="190" spans="2:33" ht="15" customHeight="1" x14ac:dyDescent="0.2">
      <c r="B190" s="115"/>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c r="AA190" s="115"/>
      <c r="AB190" s="115"/>
      <c r="AC190" s="115"/>
      <c r="AD190" s="115"/>
      <c r="AE190" s="115"/>
      <c r="AF190" s="115"/>
      <c r="AG190" s="58"/>
    </row>
    <row r="191" spans="2:33" ht="15" customHeight="1" x14ac:dyDescent="0.2">
      <c r="B191" s="115"/>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c r="AA191" s="115"/>
      <c r="AB191" s="115"/>
      <c r="AC191" s="115"/>
      <c r="AD191" s="115"/>
      <c r="AE191" s="115"/>
      <c r="AF191" s="115"/>
      <c r="AG191" s="58"/>
    </row>
    <row r="192" spans="2:33" ht="15" customHeight="1" x14ac:dyDescent="0.2">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c r="AA192" s="115"/>
      <c r="AB192" s="115"/>
      <c r="AC192" s="115"/>
      <c r="AD192" s="115"/>
      <c r="AE192" s="115"/>
      <c r="AF192" s="115"/>
      <c r="AG192" s="58"/>
    </row>
    <row r="193" spans="2:33" ht="15" customHeight="1" x14ac:dyDescent="0.2">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c r="AA193" s="115"/>
      <c r="AB193" s="115"/>
      <c r="AC193" s="115"/>
      <c r="AD193" s="115"/>
      <c r="AE193" s="115"/>
      <c r="AF193" s="115"/>
      <c r="AG193" s="58"/>
    </row>
    <row r="194" spans="2:33" ht="15" customHeight="1" x14ac:dyDescent="0.2">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c r="AA194" s="115"/>
      <c r="AB194" s="115"/>
      <c r="AC194" s="115"/>
      <c r="AD194" s="115"/>
      <c r="AE194" s="115"/>
      <c r="AF194" s="115"/>
      <c r="AG194" s="58"/>
    </row>
    <row r="195" spans="2:33" ht="15" customHeight="1" x14ac:dyDescent="0.2">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c r="AA195" s="115"/>
      <c r="AB195" s="115"/>
      <c r="AC195" s="115"/>
      <c r="AD195" s="115"/>
      <c r="AE195" s="115"/>
      <c r="AF195" s="115"/>
      <c r="AG195" s="58"/>
    </row>
    <row r="196" spans="2:33" ht="15" customHeight="1" x14ac:dyDescent="0.2">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c r="AA196" s="115"/>
      <c r="AB196" s="115"/>
      <c r="AC196" s="115"/>
      <c r="AD196" s="115"/>
      <c r="AE196" s="115"/>
      <c r="AF196" s="115"/>
      <c r="AG196" s="58"/>
    </row>
    <row r="197" spans="2:33" ht="15" customHeight="1" x14ac:dyDescent="0.2">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c r="AA197" s="115"/>
      <c r="AB197" s="115"/>
      <c r="AC197" s="115"/>
      <c r="AD197" s="115"/>
      <c r="AE197" s="115"/>
      <c r="AF197" s="115"/>
      <c r="AG197" s="58"/>
    </row>
    <row r="198" spans="2:33" ht="15" customHeight="1" x14ac:dyDescent="0.2">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c r="AA198" s="115"/>
      <c r="AB198" s="115"/>
      <c r="AC198" s="115"/>
      <c r="AD198" s="115"/>
      <c r="AE198" s="115"/>
      <c r="AF198" s="115"/>
      <c r="AG198" s="58"/>
    </row>
    <row r="199" spans="2:33" ht="15" customHeight="1" x14ac:dyDescent="0.2">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c r="AA199" s="115"/>
      <c r="AB199" s="115"/>
      <c r="AC199" s="115"/>
      <c r="AD199" s="115"/>
      <c r="AE199" s="115"/>
      <c r="AF199" s="115"/>
      <c r="AG199" s="58"/>
    </row>
    <row r="200" spans="2:33" ht="15" customHeight="1" x14ac:dyDescent="0.2">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c r="AA200" s="115"/>
      <c r="AB200" s="115"/>
      <c r="AC200" s="115"/>
      <c r="AD200" s="115"/>
      <c r="AE200" s="115"/>
      <c r="AF200" s="115"/>
      <c r="AG200" s="58"/>
    </row>
    <row r="201" spans="2:33" ht="15" customHeight="1" x14ac:dyDescent="0.2">
      <c r="B201" s="115"/>
      <c r="C201" s="115"/>
      <c r="D201" s="115"/>
      <c r="E201" s="115"/>
      <c r="F201" s="115"/>
      <c r="G201" s="115"/>
      <c r="H201" s="115"/>
      <c r="I201" s="115"/>
      <c r="J201" s="115"/>
      <c r="K201" s="115"/>
      <c r="L201" s="115"/>
      <c r="M201" s="115"/>
      <c r="N201" s="115"/>
      <c r="O201" s="115"/>
      <c r="P201" s="115"/>
      <c r="Q201" s="115"/>
      <c r="R201" s="115"/>
      <c r="S201" s="115"/>
      <c r="T201" s="115"/>
      <c r="U201" s="115"/>
      <c r="V201" s="115"/>
      <c r="W201" s="115"/>
      <c r="X201" s="115"/>
      <c r="Y201" s="115"/>
      <c r="Z201" s="115"/>
      <c r="AA201" s="115"/>
      <c r="AB201" s="115"/>
      <c r="AC201" s="115"/>
      <c r="AD201" s="115"/>
      <c r="AE201" s="115"/>
      <c r="AF201" s="115"/>
      <c r="AG201" s="58"/>
    </row>
    <row r="202" spans="2:33" ht="15" customHeight="1" x14ac:dyDescent="0.2">
      <c r="B202" s="115"/>
      <c r="C202" s="115"/>
      <c r="D202" s="115"/>
      <c r="E202" s="115"/>
      <c r="F202" s="115"/>
      <c r="G202" s="115"/>
      <c r="H202" s="115"/>
      <c r="I202" s="115"/>
      <c r="J202" s="115"/>
      <c r="K202" s="115"/>
      <c r="L202" s="115"/>
      <c r="M202" s="115"/>
      <c r="N202" s="115"/>
      <c r="O202" s="115"/>
      <c r="P202" s="115"/>
      <c r="Q202" s="115"/>
      <c r="R202" s="115"/>
      <c r="S202" s="115"/>
      <c r="T202" s="115"/>
      <c r="U202" s="115"/>
      <c r="V202" s="115"/>
      <c r="W202" s="115"/>
      <c r="X202" s="115"/>
      <c r="Y202" s="115"/>
      <c r="Z202" s="115"/>
      <c r="AA202" s="115"/>
      <c r="AB202" s="115"/>
      <c r="AC202" s="115"/>
      <c r="AD202" s="115"/>
      <c r="AE202" s="115"/>
      <c r="AF202" s="115"/>
      <c r="AG202" s="58"/>
    </row>
    <row r="203" spans="2:33" ht="15" customHeight="1" x14ac:dyDescent="0.2">
      <c r="B203" s="115"/>
      <c r="C203" s="115"/>
      <c r="D203" s="115"/>
      <c r="E203" s="115"/>
      <c r="F203" s="115"/>
      <c r="G203" s="115"/>
      <c r="H203" s="115"/>
      <c r="I203" s="115"/>
      <c r="J203" s="115"/>
      <c r="K203" s="115"/>
      <c r="L203" s="115"/>
      <c r="M203" s="115"/>
      <c r="N203" s="115"/>
      <c r="O203" s="115"/>
      <c r="P203" s="115"/>
      <c r="Q203" s="115"/>
      <c r="R203" s="115"/>
      <c r="S203" s="115"/>
      <c r="T203" s="115"/>
      <c r="U203" s="115"/>
      <c r="V203" s="115"/>
      <c r="W203" s="115"/>
      <c r="X203" s="115"/>
      <c r="Y203" s="115"/>
      <c r="Z203" s="115"/>
      <c r="AA203" s="115"/>
      <c r="AB203" s="115"/>
      <c r="AC203" s="115"/>
      <c r="AD203" s="115"/>
      <c r="AE203" s="115"/>
      <c r="AF203" s="115"/>
      <c r="AG203" s="58"/>
    </row>
    <row r="204" spans="2:33" ht="15" customHeight="1" x14ac:dyDescent="0.2">
      <c r="B204" s="115"/>
      <c r="C204" s="115"/>
      <c r="D204" s="115"/>
      <c r="E204" s="115"/>
      <c r="F204" s="115"/>
      <c r="G204" s="115"/>
      <c r="H204" s="115"/>
      <c r="I204" s="115"/>
      <c r="J204" s="115"/>
      <c r="K204" s="115"/>
      <c r="L204" s="115"/>
      <c r="M204" s="115"/>
      <c r="N204" s="115"/>
      <c r="O204" s="115"/>
      <c r="P204" s="115"/>
      <c r="Q204" s="115"/>
      <c r="R204" s="115"/>
      <c r="S204" s="115"/>
      <c r="T204" s="115"/>
      <c r="U204" s="115"/>
      <c r="V204" s="115"/>
      <c r="W204" s="115"/>
      <c r="X204" s="115"/>
      <c r="Y204" s="115"/>
      <c r="Z204" s="115"/>
      <c r="AA204" s="115"/>
      <c r="AB204" s="115"/>
      <c r="AC204" s="115"/>
      <c r="AD204" s="115"/>
      <c r="AE204" s="115"/>
      <c r="AF204" s="115"/>
      <c r="AG204" s="58"/>
    </row>
    <row r="205" spans="2:33" ht="12" x14ac:dyDescent="0.2">
      <c r="B205" s="115"/>
      <c r="C205" s="115"/>
      <c r="D205" s="115"/>
      <c r="E205" s="115"/>
      <c r="F205" s="115"/>
      <c r="G205" s="115"/>
      <c r="H205" s="115"/>
      <c r="I205" s="115"/>
      <c r="J205" s="115"/>
      <c r="K205" s="115"/>
      <c r="L205" s="115"/>
      <c r="M205" s="115"/>
      <c r="N205" s="115"/>
      <c r="O205" s="115"/>
      <c r="P205" s="115"/>
      <c r="Q205" s="115"/>
      <c r="R205" s="115"/>
      <c r="S205" s="115"/>
      <c r="T205" s="115"/>
      <c r="U205" s="115"/>
      <c r="V205" s="115"/>
      <c r="W205" s="115"/>
      <c r="X205" s="115"/>
      <c r="Y205" s="115"/>
      <c r="Z205" s="115"/>
      <c r="AA205" s="115"/>
      <c r="AB205" s="115"/>
      <c r="AC205" s="115"/>
      <c r="AD205" s="115"/>
      <c r="AE205" s="115"/>
      <c r="AF205" s="115"/>
      <c r="AG205" s="58"/>
    </row>
    <row r="206" spans="2:33" ht="12" x14ac:dyDescent="0.2">
      <c r="B206" s="115"/>
      <c r="C206" s="115"/>
      <c r="D206" s="115"/>
      <c r="E206" s="115"/>
      <c r="F206" s="115"/>
      <c r="G206" s="115"/>
      <c r="H206" s="115"/>
      <c r="I206" s="115"/>
      <c r="J206" s="115"/>
      <c r="K206" s="115"/>
      <c r="L206" s="115"/>
      <c r="M206" s="115"/>
      <c r="N206" s="115"/>
      <c r="O206" s="115"/>
      <c r="P206" s="115"/>
      <c r="Q206" s="115"/>
      <c r="R206" s="115"/>
      <c r="S206" s="115"/>
      <c r="T206" s="115"/>
      <c r="U206" s="115"/>
      <c r="V206" s="115"/>
      <c r="W206" s="115"/>
      <c r="X206" s="115"/>
      <c r="Y206" s="115"/>
      <c r="Z206" s="115"/>
      <c r="AA206" s="115"/>
      <c r="AB206" s="115"/>
      <c r="AC206" s="115"/>
      <c r="AD206" s="115"/>
      <c r="AE206" s="115"/>
      <c r="AF206" s="115"/>
      <c r="AG206" s="58"/>
    </row>
    <row r="207" spans="2:33" ht="15" customHeight="1" x14ac:dyDescent="0.2">
      <c r="B207" s="115"/>
      <c r="C207" s="115"/>
      <c r="D207" s="115"/>
      <c r="E207" s="115"/>
      <c r="F207" s="115"/>
      <c r="G207" s="115"/>
      <c r="H207" s="115"/>
      <c r="I207" s="115"/>
      <c r="J207" s="115"/>
      <c r="K207" s="115"/>
      <c r="L207" s="115"/>
      <c r="M207" s="115"/>
      <c r="N207" s="115"/>
      <c r="O207" s="115"/>
      <c r="P207" s="115"/>
      <c r="Q207" s="115"/>
      <c r="R207" s="115"/>
      <c r="S207" s="115"/>
      <c r="T207" s="115"/>
      <c r="U207" s="115"/>
      <c r="V207" s="115"/>
      <c r="W207" s="115"/>
      <c r="X207" s="115"/>
      <c r="Y207" s="115"/>
      <c r="Z207" s="115"/>
      <c r="AA207" s="115"/>
      <c r="AB207" s="115"/>
      <c r="AC207" s="115"/>
      <c r="AD207" s="115"/>
      <c r="AE207" s="115"/>
      <c r="AF207" s="115"/>
      <c r="AG207" s="58"/>
    </row>
    <row r="208" spans="2:33" ht="15" customHeight="1" x14ac:dyDescent="0.2">
      <c r="B208" s="115"/>
      <c r="C208" s="115"/>
      <c r="D208" s="115"/>
      <c r="E208" s="115"/>
      <c r="F208" s="115"/>
      <c r="G208" s="115"/>
      <c r="H208" s="115"/>
      <c r="I208" s="115"/>
      <c r="J208" s="115"/>
      <c r="K208" s="115"/>
      <c r="L208" s="115"/>
      <c r="M208" s="115"/>
      <c r="N208" s="115"/>
      <c r="O208" s="115"/>
      <c r="P208" s="115"/>
      <c r="Q208" s="115"/>
      <c r="R208" s="115"/>
      <c r="S208" s="115"/>
      <c r="T208" s="115"/>
      <c r="U208" s="115"/>
      <c r="V208" s="115"/>
      <c r="W208" s="115"/>
      <c r="X208" s="115"/>
      <c r="Y208" s="115"/>
      <c r="Z208" s="115"/>
      <c r="AA208" s="115"/>
      <c r="AB208" s="115"/>
      <c r="AC208" s="115"/>
      <c r="AD208" s="115"/>
      <c r="AE208" s="115"/>
      <c r="AF208" s="115"/>
      <c r="AG208" s="58"/>
    </row>
    <row r="209" spans="2:32" ht="15" customHeight="1" x14ac:dyDescent="0.25">
      <c r="B209"/>
      <c r="C209"/>
      <c r="D209"/>
      <c r="E209"/>
      <c r="F209"/>
      <c r="G209"/>
      <c r="H209"/>
      <c r="I209"/>
      <c r="J209"/>
      <c r="K209"/>
      <c r="L209"/>
      <c r="M209"/>
      <c r="N209"/>
      <c r="O209"/>
      <c r="P209"/>
      <c r="Q209"/>
      <c r="R209"/>
      <c r="S209"/>
      <c r="T209"/>
      <c r="U209"/>
      <c r="V209"/>
      <c r="W209"/>
      <c r="X209"/>
      <c r="Y209"/>
      <c r="Z209"/>
      <c r="AA209"/>
      <c r="AB209"/>
      <c r="AC209"/>
      <c r="AD209"/>
      <c r="AE209"/>
      <c r="AF209"/>
    </row>
    <row r="210" spans="2:32" ht="15" customHeight="1" x14ac:dyDescent="0.25">
      <c r="B210"/>
      <c r="C210"/>
      <c r="D210"/>
      <c r="E210"/>
      <c r="F210"/>
      <c r="G210"/>
      <c r="H210"/>
      <c r="I210"/>
      <c r="J210"/>
      <c r="K210"/>
      <c r="L210"/>
      <c r="M210"/>
      <c r="N210"/>
      <c r="O210"/>
      <c r="P210"/>
      <c r="Q210"/>
      <c r="R210"/>
      <c r="S210"/>
      <c r="T210"/>
      <c r="U210"/>
      <c r="V210"/>
      <c r="W210"/>
      <c r="X210"/>
      <c r="Y210"/>
      <c r="Z210"/>
      <c r="AA210"/>
      <c r="AB210"/>
      <c r="AC210"/>
      <c r="AD210"/>
      <c r="AE210"/>
      <c r="AF210"/>
    </row>
    <row r="211" spans="2:32" ht="15" customHeight="1" x14ac:dyDescent="0.25">
      <c r="B211"/>
      <c r="C211"/>
      <c r="D211"/>
      <c r="E211"/>
      <c r="F211"/>
      <c r="G211"/>
      <c r="H211"/>
      <c r="I211"/>
      <c r="J211"/>
      <c r="K211"/>
      <c r="L211"/>
      <c r="M211"/>
      <c r="N211"/>
      <c r="O211"/>
      <c r="P211"/>
      <c r="Q211"/>
      <c r="R211"/>
      <c r="S211"/>
      <c r="T211"/>
      <c r="U211"/>
      <c r="V211"/>
      <c r="W211"/>
      <c r="X211"/>
      <c r="Y211"/>
      <c r="Z211"/>
      <c r="AA211"/>
      <c r="AB211"/>
      <c r="AC211"/>
      <c r="AD211"/>
      <c r="AE211"/>
      <c r="AF211"/>
    </row>
    <row r="212" spans="2:32" ht="15" customHeight="1" x14ac:dyDescent="0.25">
      <c r="B212"/>
      <c r="C212"/>
      <c r="D212"/>
      <c r="E212"/>
      <c r="F212"/>
      <c r="G212"/>
      <c r="H212"/>
      <c r="I212"/>
      <c r="J212"/>
      <c r="K212"/>
      <c r="L212"/>
      <c r="M212"/>
      <c r="N212"/>
      <c r="O212"/>
      <c r="P212"/>
      <c r="Q212"/>
      <c r="R212"/>
      <c r="S212"/>
      <c r="T212"/>
      <c r="U212"/>
      <c r="V212"/>
      <c r="W212"/>
      <c r="X212"/>
      <c r="Y212"/>
      <c r="Z212"/>
      <c r="AA212"/>
      <c r="AB212"/>
      <c r="AC212"/>
      <c r="AD212"/>
      <c r="AE212"/>
      <c r="AF212"/>
    </row>
    <row r="213" spans="2:32" ht="15" customHeight="1" x14ac:dyDescent="0.25">
      <c r="B213"/>
      <c r="C213"/>
      <c r="D213"/>
      <c r="E213"/>
      <c r="F213"/>
      <c r="G213"/>
      <c r="H213"/>
      <c r="I213"/>
      <c r="J213"/>
      <c r="K213"/>
      <c r="L213"/>
      <c r="M213"/>
      <c r="N213"/>
      <c r="O213"/>
      <c r="P213"/>
      <c r="Q213"/>
      <c r="R213"/>
      <c r="S213"/>
      <c r="T213"/>
      <c r="U213"/>
      <c r="V213"/>
      <c r="W213"/>
      <c r="X213"/>
      <c r="Y213"/>
      <c r="Z213"/>
      <c r="AA213"/>
      <c r="AB213"/>
      <c r="AC213"/>
      <c r="AD213"/>
      <c r="AE213"/>
      <c r="AF213"/>
    </row>
    <row r="214" spans="2:32" ht="15" customHeight="1" x14ac:dyDescent="0.25">
      <c r="B214"/>
      <c r="C214"/>
      <c r="D214"/>
      <c r="E214"/>
      <c r="F214"/>
      <c r="G214"/>
      <c r="H214"/>
      <c r="I214"/>
      <c r="J214"/>
      <c r="K214"/>
      <c r="L214"/>
      <c r="M214"/>
      <c r="N214"/>
      <c r="O214"/>
      <c r="P214"/>
      <c r="Q214"/>
      <c r="R214"/>
      <c r="S214"/>
      <c r="T214"/>
      <c r="U214"/>
      <c r="V214"/>
      <c r="W214"/>
      <c r="X214"/>
      <c r="Y214"/>
      <c r="Z214"/>
      <c r="AA214"/>
      <c r="AB214"/>
      <c r="AC214"/>
      <c r="AD214"/>
      <c r="AE214"/>
      <c r="AF214"/>
    </row>
    <row r="215" spans="2:32" ht="15" customHeight="1" x14ac:dyDescent="0.25">
      <c r="B215"/>
      <c r="C215"/>
      <c r="D215"/>
      <c r="E215"/>
      <c r="F215"/>
      <c r="G215"/>
      <c r="H215"/>
      <c r="I215"/>
      <c r="J215"/>
      <c r="K215"/>
      <c r="L215"/>
      <c r="M215"/>
      <c r="N215"/>
      <c r="O215"/>
      <c r="P215"/>
      <c r="Q215"/>
      <c r="R215"/>
      <c r="S215"/>
      <c r="T215"/>
      <c r="U215"/>
      <c r="V215"/>
      <c r="W215"/>
      <c r="X215"/>
      <c r="Y215"/>
      <c r="Z215"/>
      <c r="AA215"/>
      <c r="AB215"/>
      <c r="AC215"/>
      <c r="AD215"/>
      <c r="AE215"/>
      <c r="AF215"/>
    </row>
    <row r="216" spans="2:32" ht="15" customHeight="1" x14ac:dyDescent="0.25">
      <c r="B216"/>
      <c r="C216"/>
      <c r="D216"/>
      <c r="E216"/>
      <c r="F216"/>
      <c r="G216"/>
      <c r="H216"/>
      <c r="I216"/>
      <c r="J216"/>
      <c r="K216"/>
      <c r="L216"/>
      <c r="M216"/>
      <c r="N216"/>
      <c r="O216"/>
      <c r="P216"/>
      <c r="Q216"/>
      <c r="R216"/>
      <c r="S216"/>
      <c r="T216"/>
      <c r="U216"/>
      <c r="V216"/>
      <c r="W216"/>
      <c r="X216"/>
      <c r="Y216"/>
      <c r="Z216"/>
      <c r="AA216"/>
      <c r="AB216"/>
      <c r="AC216"/>
      <c r="AD216"/>
      <c r="AE216"/>
      <c r="AF216"/>
    </row>
    <row r="217" spans="2:32" ht="15" customHeight="1" x14ac:dyDescent="0.25">
      <c r="B217"/>
      <c r="C217"/>
      <c r="D217"/>
      <c r="E217"/>
      <c r="F217"/>
      <c r="G217"/>
      <c r="H217"/>
      <c r="I217"/>
      <c r="J217"/>
      <c r="K217"/>
      <c r="L217"/>
      <c r="M217"/>
      <c r="N217"/>
      <c r="O217"/>
      <c r="P217"/>
      <c r="Q217"/>
      <c r="R217"/>
      <c r="S217"/>
      <c r="T217"/>
      <c r="U217"/>
      <c r="V217"/>
      <c r="W217"/>
      <c r="X217"/>
      <c r="Y217"/>
      <c r="Z217"/>
      <c r="AA217"/>
      <c r="AB217"/>
      <c r="AC217"/>
      <c r="AD217"/>
      <c r="AE217"/>
      <c r="AF217"/>
    </row>
    <row r="218" spans="2:32" ht="15" customHeight="1" x14ac:dyDescent="0.25">
      <c r="B218"/>
      <c r="C218"/>
      <c r="D218"/>
      <c r="E218"/>
      <c r="F218"/>
      <c r="G218"/>
      <c r="H218"/>
      <c r="I218"/>
      <c r="J218"/>
      <c r="K218"/>
      <c r="L218"/>
      <c r="M218"/>
      <c r="N218"/>
      <c r="O218"/>
      <c r="P218"/>
      <c r="Q218"/>
      <c r="R218"/>
      <c r="S218"/>
      <c r="T218"/>
      <c r="U218"/>
      <c r="V218"/>
      <c r="W218"/>
      <c r="X218"/>
      <c r="Y218"/>
      <c r="Z218"/>
      <c r="AA218"/>
      <c r="AB218"/>
      <c r="AC218"/>
      <c r="AD218"/>
      <c r="AE218"/>
      <c r="AF218"/>
    </row>
    <row r="219" spans="2:32" ht="15" customHeight="1" x14ac:dyDescent="0.25">
      <c r="B219"/>
      <c r="C219"/>
      <c r="D219"/>
      <c r="E219"/>
      <c r="F219"/>
      <c r="G219"/>
      <c r="H219"/>
      <c r="I219"/>
      <c r="J219"/>
      <c r="K219"/>
      <c r="L219"/>
      <c r="M219"/>
      <c r="N219"/>
      <c r="O219"/>
      <c r="P219"/>
      <c r="Q219"/>
      <c r="R219"/>
      <c r="S219"/>
      <c r="T219"/>
      <c r="U219"/>
      <c r="V219"/>
      <c r="W219"/>
      <c r="X219"/>
      <c r="Y219"/>
      <c r="Z219"/>
      <c r="AA219"/>
      <c r="AB219"/>
      <c r="AC219"/>
      <c r="AD219"/>
      <c r="AE219"/>
      <c r="AF219"/>
    </row>
    <row r="220" spans="2:32" ht="15" customHeight="1" x14ac:dyDescent="0.25">
      <c r="B220"/>
      <c r="C220"/>
      <c r="D220"/>
      <c r="E220"/>
      <c r="F220"/>
      <c r="G220"/>
      <c r="H220"/>
      <c r="I220"/>
      <c r="J220"/>
      <c r="K220"/>
      <c r="L220"/>
      <c r="M220"/>
      <c r="N220"/>
      <c r="O220"/>
      <c r="P220"/>
      <c r="Q220"/>
      <c r="R220"/>
      <c r="S220"/>
      <c r="T220"/>
      <c r="U220"/>
      <c r="V220"/>
      <c r="W220"/>
      <c r="X220"/>
      <c r="Y220"/>
      <c r="Z220"/>
      <c r="AA220"/>
      <c r="AB220"/>
      <c r="AC220"/>
      <c r="AD220"/>
      <c r="AE220"/>
      <c r="AF220"/>
    </row>
    <row r="221" spans="2:32" ht="15" customHeight="1" x14ac:dyDescent="0.25">
      <c r="B221"/>
      <c r="C221"/>
      <c r="D221"/>
      <c r="E221"/>
      <c r="F221"/>
      <c r="G221"/>
      <c r="H221"/>
      <c r="I221"/>
      <c r="J221"/>
      <c r="K221"/>
      <c r="L221"/>
      <c r="M221"/>
      <c r="N221"/>
      <c r="O221"/>
      <c r="P221"/>
      <c r="Q221"/>
      <c r="R221"/>
      <c r="S221"/>
      <c r="T221"/>
      <c r="U221"/>
      <c r="V221"/>
      <c r="W221"/>
      <c r="X221"/>
      <c r="Y221"/>
      <c r="Z221"/>
      <c r="AA221"/>
      <c r="AB221"/>
      <c r="AC221"/>
      <c r="AD221"/>
      <c r="AE221"/>
      <c r="AF221"/>
    </row>
    <row r="222" spans="2:32" ht="15" customHeight="1" x14ac:dyDescent="0.25">
      <c r="B222"/>
      <c r="C222"/>
      <c r="D222"/>
      <c r="E222"/>
      <c r="F222"/>
      <c r="G222"/>
      <c r="H222"/>
      <c r="I222"/>
      <c r="J222"/>
      <c r="K222"/>
      <c r="L222"/>
      <c r="M222"/>
      <c r="N222"/>
      <c r="O222"/>
      <c r="P222"/>
      <c r="Q222"/>
      <c r="R222"/>
      <c r="S222"/>
      <c r="T222"/>
      <c r="U222"/>
      <c r="V222"/>
      <c r="W222"/>
      <c r="X222"/>
      <c r="Y222"/>
      <c r="Z222"/>
      <c r="AA222"/>
      <c r="AB222"/>
      <c r="AC222"/>
      <c r="AD222"/>
      <c r="AE222"/>
      <c r="AF222"/>
    </row>
    <row r="223" spans="2:32" ht="15" customHeight="1" x14ac:dyDescent="0.25">
      <c r="B223"/>
      <c r="C223"/>
      <c r="D223"/>
      <c r="E223"/>
      <c r="F223"/>
      <c r="G223"/>
      <c r="H223"/>
      <c r="I223"/>
      <c r="J223"/>
      <c r="K223"/>
      <c r="L223"/>
      <c r="M223"/>
      <c r="N223"/>
      <c r="O223"/>
      <c r="P223"/>
      <c r="Q223"/>
      <c r="R223"/>
      <c r="S223"/>
      <c r="T223"/>
      <c r="U223"/>
      <c r="V223"/>
      <c r="W223"/>
      <c r="X223"/>
      <c r="Y223"/>
      <c r="Z223"/>
      <c r="AA223"/>
      <c r="AB223"/>
      <c r="AC223"/>
      <c r="AD223"/>
      <c r="AE223"/>
      <c r="AF223"/>
    </row>
    <row r="224" spans="2:32" ht="15" customHeight="1" x14ac:dyDescent="0.25">
      <c r="B224"/>
      <c r="C224"/>
      <c r="D224"/>
      <c r="E224"/>
      <c r="F224"/>
      <c r="G224"/>
      <c r="H224"/>
      <c r="I224"/>
      <c r="J224"/>
      <c r="K224"/>
      <c r="L224"/>
      <c r="M224"/>
      <c r="N224"/>
      <c r="O224"/>
      <c r="P224"/>
      <c r="Q224"/>
      <c r="R224"/>
      <c r="S224"/>
      <c r="T224"/>
      <c r="U224"/>
      <c r="V224"/>
      <c r="W224"/>
      <c r="X224"/>
      <c r="Y224"/>
      <c r="Z224"/>
      <c r="AA224"/>
      <c r="AB224"/>
      <c r="AC224"/>
      <c r="AD224"/>
      <c r="AE224"/>
      <c r="AF224"/>
    </row>
    <row r="225" spans="2:32" ht="15" customHeight="1" x14ac:dyDescent="0.25">
      <c r="B225"/>
      <c r="C225"/>
      <c r="D225"/>
      <c r="E225"/>
      <c r="F225"/>
      <c r="G225"/>
      <c r="H225"/>
      <c r="I225"/>
      <c r="J225"/>
      <c r="K225"/>
      <c r="L225"/>
      <c r="M225"/>
      <c r="N225"/>
      <c r="O225"/>
      <c r="P225"/>
      <c r="Q225"/>
      <c r="R225"/>
      <c r="S225"/>
      <c r="T225"/>
      <c r="U225"/>
      <c r="V225"/>
      <c r="W225"/>
      <c r="X225"/>
      <c r="Y225"/>
      <c r="Z225"/>
      <c r="AA225"/>
      <c r="AB225"/>
      <c r="AC225"/>
      <c r="AD225"/>
      <c r="AE225"/>
      <c r="AF225"/>
    </row>
    <row r="226" spans="2:32" ht="15" customHeight="1" x14ac:dyDescent="0.25">
      <c r="B226"/>
      <c r="C226"/>
      <c r="D226"/>
      <c r="E226"/>
      <c r="F226"/>
      <c r="G226"/>
      <c r="H226"/>
      <c r="I226"/>
      <c r="J226"/>
      <c r="K226"/>
      <c r="L226"/>
      <c r="M226"/>
      <c r="N226"/>
      <c r="O226"/>
      <c r="P226"/>
      <c r="Q226"/>
      <c r="R226"/>
      <c r="S226"/>
      <c r="T226"/>
      <c r="U226"/>
      <c r="V226"/>
      <c r="W226"/>
      <c r="X226"/>
      <c r="Y226"/>
      <c r="Z226"/>
      <c r="AA226"/>
      <c r="AB226"/>
      <c r="AC226"/>
      <c r="AD226"/>
      <c r="AE226"/>
      <c r="AF226"/>
    </row>
    <row r="227" spans="2:32" ht="15" customHeight="1" x14ac:dyDescent="0.25">
      <c r="B227"/>
      <c r="C227"/>
      <c r="D227"/>
      <c r="E227"/>
      <c r="F227"/>
      <c r="G227"/>
      <c r="H227"/>
      <c r="I227"/>
      <c r="J227"/>
      <c r="K227"/>
      <c r="L227"/>
      <c r="M227"/>
      <c r="N227"/>
      <c r="O227"/>
      <c r="P227"/>
      <c r="Q227"/>
      <c r="R227"/>
      <c r="S227"/>
      <c r="T227"/>
      <c r="U227"/>
      <c r="V227"/>
      <c r="W227"/>
      <c r="X227"/>
      <c r="Y227"/>
      <c r="Z227"/>
      <c r="AA227"/>
      <c r="AB227"/>
      <c r="AC227"/>
      <c r="AD227"/>
      <c r="AE227"/>
      <c r="AF227"/>
    </row>
    <row r="228" spans="2:32" ht="15" customHeight="1" x14ac:dyDescent="0.25">
      <c r="B228"/>
      <c r="C228"/>
      <c r="D228"/>
      <c r="E228"/>
      <c r="F228"/>
      <c r="G228"/>
      <c r="H228"/>
      <c r="I228"/>
      <c r="J228"/>
      <c r="K228"/>
      <c r="L228"/>
      <c r="M228"/>
      <c r="N228"/>
      <c r="O228"/>
      <c r="P228"/>
      <c r="Q228"/>
      <c r="R228"/>
      <c r="S228"/>
      <c r="T228"/>
      <c r="U228"/>
      <c r="V228"/>
      <c r="W228"/>
      <c r="X228"/>
      <c r="Y228"/>
      <c r="Z228"/>
      <c r="AA228"/>
      <c r="AB228"/>
      <c r="AC228"/>
      <c r="AD228"/>
      <c r="AE228"/>
      <c r="AF228"/>
    </row>
    <row r="229" spans="2:32" ht="15" customHeight="1" x14ac:dyDescent="0.25">
      <c r="B229"/>
      <c r="C229"/>
      <c r="D229"/>
      <c r="E229"/>
      <c r="F229"/>
      <c r="G229"/>
      <c r="H229"/>
      <c r="I229"/>
      <c r="J229"/>
      <c r="K229"/>
      <c r="L229"/>
      <c r="M229"/>
      <c r="N229"/>
      <c r="O229"/>
      <c r="P229"/>
      <c r="Q229"/>
      <c r="R229"/>
      <c r="S229"/>
      <c r="T229"/>
      <c r="U229"/>
      <c r="V229"/>
      <c r="W229"/>
      <c r="X229"/>
      <c r="Y229"/>
      <c r="Z229"/>
      <c r="AA229"/>
      <c r="AB229"/>
      <c r="AC229"/>
      <c r="AD229"/>
      <c r="AE229"/>
      <c r="AF229"/>
    </row>
    <row r="230" spans="2:32" ht="15" customHeight="1" x14ac:dyDescent="0.25">
      <c r="B230"/>
      <c r="C230"/>
      <c r="D230"/>
      <c r="E230"/>
      <c r="F230"/>
      <c r="G230"/>
      <c r="H230"/>
      <c r="I230"/>
      <c r="J230"/>
      <c r="K230"/>
      <c r="L230"/>
      <c r="M230"/>
      <c r="N230"/>
      <c r="O230"/>
      <c r="P230"/>
      <c r="Q230"/>
      <c r="R230"/>
      <c r="S230"/>
      <c r="T230"/>
      <c r="U230"/>
      <c r="V230"/>
      <c r="W230"/>
      <c r="X230"/>
      <c r="Y230"/>
      <c r="Z230"/>
      <c r="AA230"/>
      <c r="AB230"/>
      <c r="AC230"/>
      <c r="AD230"/>
      <c r="AE230"/>
      <c r="AF230"/>
    </row>
    <row r="231" spans="2:32" ht="15" customHeight="1" x14ac:dyDescent="0.25">
      <c r="B231"/>
      <c r="C231"/>
      <c r="D231"/>
      <c r="E231"/>
      <c r="F231"/>
      <c r="G231"/>
      <c r="H231"/>
      <c r="I231"/>
      <c r="J231"/>
      <c r="K231"/>
      <c r="L231"/>
      <c r="M231"/>
      <c r="N231"/>
      <c r="O231"/>
      <c r="P231"/>
      <c r="Q231"/>
      <c r="R231"/>
      <c r="S231"/>
      <c r="T231"/>
      <c r="U231"/>
      <c r="V231"/>
      <c r="W231"/>
      <c r="X231"/>
      <c r="Y231"/>
      <c r="Z231"/>
      <c r="AA231"/>
      <c r="AB231"/>
      <c r="AC231"/>
      <c r="AD231"/>
      <c r="AE231"/>
      <c r="AF231"/>
    </row>
    <row r="232" spans="2:32" ht="15" customHeight="1" x14ac:dyDescent="0.25">
      <c r="B232"/>
      <c r="C232"/>
      <c r="D232"/>
      <c r="E232"/>
      <c r="F232"/>
      <c r="G232"/>
      <c r="H232"/>
      <c r="I232"/>
      <c r="J232"/>
      <c r="K232"/>
      <c r="L232"/>
      <c r="M232"/>
      <c r="N232"/>
      <c r="O232"/>
      <c r="P232"/>
      <c r="Q232"/>
      <c r="R232"/>
      <c r="S232"/>
      <c r="T232"/>
      <c r="U232"/>
      <c r="V232"/>
      <c r="W232"/>
      <c r="X232"/>
      <c r="Y232"/>
      <c r="Z232"/>
      <c r="AA232"/>
      <c r="AB232"/>
      <c r="AC232"/>
      <c r="AD232"/>
      <c r="AE232"/>
      <c r="AF232"/>
    </row>
    <row r="233" spans="2:32" ht="15" customHeight="1" x14ac:dyDescent="0.25">
      <c r="B233"/>
      <c r="C233"/>
      <c r="D233"/>
      <c r="E233"/>
      <c r="F233"/>
      <c r="G233"/>
      <c r="H233"/>
      <c r="I233"/>
      <c r="J233"/>
      <c r="K233"/>
      <c r="L233"/>
      <c r="M233"/>
      <c r="N233"/>
      <c r="O233"/>
      <c r="P233"/>
      <c r="Q233"/>
      <c r="R233"/>
      <c r="S233"/>
      <c r="T233"/>
      <c r="U233"/>
      <c r="V233"/>
      <c r="W233"/>
      <c r="X233"/>
      <c r="Y233"/>
      <c r="Z233"/>
      <c r="AA233"/>
      <c r="AB233"/>
      <c r="AC233"/>
      <c r="AD233"/>
      <c r="AE233"/>
      <c r="AF233"/>
    </row>
    <row r="234" spans="2:32" ht="15" customHeight="1" x14ac:dyDescent="0.25">
      <c r="B234"/>
      <c r="C234"/>
      <c r="D234"/>
      <c r="E234"/>
      <c r="F234"/>
      <c r="G234"/>
      <c r="H234"/>
      <c r="I234"/>
      <c r="J234"/>
      <c r="K234"/>
      <c r="L234"/>
      <c r="M234"/>
      <c r="N234"/>
      <c r="O234"/>
      <c r="P234"/>
      <c r="Q234"/>
      <c r="R234"/>
      <c r="S234"/>
      <c r="T234"/>
      <c r="U234"/>
      <c r="V234"/>
      <c r="W234"/>
      <c r="X234"/>
      <c r="Y234"/>
      <c r="Z234"/>
      <c r="AA234"/>
      <c r="AB234"/>
      <c r="AC234"/>
      <c r="AD234"/>
      <c r="AE234"/>
      <c r="AF234"/>
    </row>
    <row r="235" spans="2:32" ht="15" customHeight="1" x14ac:dyDescent="0.25">
      <c r="B235"/>
      <c r="C235"/>
      <c r="D235"/>
      <c r="E235"/>
      <c r="F235"/>
      <c r="G235"/>
      <c r="H235"/>
      <c r="I235"/>
      <c r="J235"/>
      <c r="K235"/>
      <c r="L235"/>
      <c r="M235"/>
      <c r="N235"/>
      <c r="O235"/>
      <c r="P235"/>
      <c r="Q235"/>
      <c r="R235"/>
      <c r="S235"/>
      <c r="T235"/>
      <c r="U235"/>
      <c r="V235"/>
      <c r="W235"/>
      <c r="X235"/>
      <c r="Y235"/>
      <c r="Z235"/>
      <c r="AA235"/>
      <c r="AB235"/>
      <c r="AC235"/>
      <c r="AD235"/>
      <c r="AE235"/>
      <c r="AF235"/>
    </row>
    <row r="236" spans="2:32" ht="15" customHeight="1" x14ac:dyDescent="0.25">
      <c r="B236"/>
      <c r="C236"/>
      <c r="D236"/>
      <c r="E236"/>
      <c r="F236"/>
      <c r="G236"/>
      <c r="H236"/>
      <c r="I236"/>
      <c r="J236"/>
      <c r="K236"/>
      <c r="L236"/>
      <c r="M236"/>
      <c r="N236"/>
      <c r="O236"/>
      <c r="P236"/>
      <c r="Q236"/>
      <c r="R236"/>
      <c r="S236"/>
      <c r="T236"/>
      <c r="U236"/>
      <c r="V236"/>
      <c r="W236"/>
      <c r="X236"/>
      <c r="Y236"/>
      <c r="Z236"/>
      <c r="AA236"/>
      <c r="AB236"/>
      <c r="AC236"/>
      <c r="AD236"/>
      <c r="AE236"/>
      <c r="AF236"/>
    </row>
    <row r="237" spans="2:32" ht="15" customHeight="1" x14ac:dyDescent="0.25">
      <c r="B237"/>
      <c r="C237"/>
      <c r="D237"/>
      <c r="E237"/>
      <c r="F237"/>
      <c r="G237"/>
      <c r="H237"/>
      <c r="I237"/>
      <c r="J237"/>
      <c r="K237"/>
      <c r="L237"/>
      <c r="M237"/>
      <c r="N237"/>
      <c r="O237"/>
      <c r="P237"/>
      <c r="Q237"/>
      <c r="R237"/>
      <c r="S237"/>
      <c r="T237"/>
      <c r="U237"/>
      <c r="V237"/>
      <c r="W237"/>
      <c r="X237"/>
      <c r="Y237"/>
      <c r="Z237"/>
      <c r="AA237"/>
      <c r="AB237"/>
      <c r="AC237"/>
      <c r="AD237"/>
      <c r="AE237"/>
      <c r="AF237"/>
    </row>
    <row r="238" spans="2:32" ht="15" customHeight="1" x14ac:dyDescent="0.25">
      <c r="B238"/>
      <c r="C238"/>
      <c r="D238"/>
      <c r="E238"/>
      <c r="F238"/>
      <c r="G238"/>
      <c r="H238"/>
      <c r="I238"/>
      <c r="J238"/>
      <c r="K238"/>
      <c r="L238"/>
      <c r="M238"/>
      <c r="N238"/>
      <c r="O238"/>
      <c r="P238"/>
      <c r="Q238"/>
      <c r="R238"/>
      <c r="S238"/>
      <c r="T238"/>
      <c r="U238"/>
      <c r="V238"/>
      <c r="W238"/>
      <c r="X238"/>
      <c r="Y238"/>
      <c r="Z238"/>
      <c r="AA238"/>
      <c r="AB238"/>
      <c r="AC238"/>
      <c r="AD238"/>
      <c r="AE238"/>
      <c r="AF238"/>
    </row>
    <row r="239" spans="2:32" ht="15" customHeight="1" x14ac:dyDescent="0.25">
      <c r="B239"/>
      <c r="C239"/>
      <c r="D239"/>
      <c r="E239"/>
      <c r="F239"/>
      <c r="G239"/>
      <c r="H239"/>
      <c r="I239"/>
      <c r="J239"/>
      <c r="K239"/>
      <c r="L239"/>
      <c r="M239"/>
      <c r="N239"/>
      <c r="O239"/>
      <c r="P239"/>
      <c r="Q239"/>
      <c r="R239"/>
      <c r="S239"/>
      <c r="T239"/>
      <c r="U239"/>
      <c r="V239"/>
      <c r="W239"/>
      <c r="X239"/>
      <c r="Y239"/>
      <c r="Z239"/>
      <c r="AA239"/>
      <c r="AB239"/>
      <c r="AC239"/>
      <c r="AD239"/>
      <c r="AE239"/>
      <c r="AF239"/>
    </row>
    <row r="240" spans="2:32" ht="15" customHeight="1" x14ac:dyDescent="0.25">
      <c r="B240"/>
      <c r="C240"/>
      <c r="D240"/>
      <c r="E240"/>
      <c r="F240"/>
      <c r="G240"/>
      <c r="H240"/>
      <c r="I240"/>
      <c r="J240"/>
      <c r="K240"/>
      <c r="L240"/>
      <c r="M240"/>
      <c r="N240"/>
      <c r="O240"/>
      <c r="P240"/>
      <c r="Q240"/>
      <c r="R240"/>
      <c r="S240"/>
      <c r="T240"/>
      <c r="U240"/>
      <c r="V240"/>
      <c r="W240"/>
      <c r="X240"/>
      <c r="Y240"/>
      <c r="Z240"/>
      <c r="AA240"/>
      <c r="AB240"/>
      <c r="AC240"/>
      <c r="AD240"/>
      <c r="AE240"/>
      <c r="AF240"/>
    </row>
    <row r="241" spans="2:32" ht="15" customHeight="1" x14ac:dyDescent="0.25">
      <c r="B241"/>
      <c r="C241"/>
      <c r="D241"/>
      <c r="E241"/>
      <c r="F241"/>
      <c r="G241"/>
      <c r="H241"/>
      <c r="I241"/>
      <c r="J241"/>
      <c r="K241"/>
      <c r="L241"/>
      <c r="M241"/>
      <c r="N241"/>
      <c r="O241"/>
      <c r="P241"/>
      <c r="Q241"/>
      <c r="R241"/>
      <c r="S241"/>
      <c r="T241"/>
      <c r="U241"/>
      <c r="V241"/>
      <c r="W241"/>
      <c r="X241"/>
      <c r="Y241"/>
      <c r="Z241"/>
      <c r="AA241"/>
      <c r="AB241"/>
      <c r="AC241"/>
      <c r="AD241"/>
      <c r="AE241"/>
      <c r="AF241"/>
    </row>
    <row r="242" spans="2:32" ht="15" customHeight="1" x14ac:dyDescent="0.25">
      <c r="B242"/>
      <c r="C242"/>
      <c r="D242"/>
      <c r="E242"/>
      <c r="F242"/>
      <c r="G242"/>
      <c r="H242"/>
      <c r="I242"/>
      <c r="J242"/>
      <c r="K242"/>
      <c r="L242"/>
      <c r="M242"/>
      <c r="N242"/>
      <c r="O242"/>
      <c r="P242"/>
      <c r="Q242"/>
      <c r="R242"/>
      <c r="S242"/>
      <c r="T242"/>
      <c r="U242"/>
      <c r="V242"/>
      <c r="W242"/>
      <c r="X242"/>
      <c r="Y242"/>
      <c r="Z242"/>
      <c r="AA242"/>
      <c r="AB242"/>
      <c r="AC242"/>
      <c r="AD242"/>
      <c r="AE242"/>
      <c r="AF242"/>
    </row>
    <row r="243" spans="2:32" ht="15" customHeight="1" x14ac:dyDescent="0.25">
      <c r="B243"/>
      <c r="C243"/>
      <c r="D243"/>
      <c r="E243"/>
      <c r="F243"/>
      <c r="G243"/>
      <c r="H243"/>
      <c r="I243"/>
      <c r="J243"/>
      <c r="K243"/>
      <c r="L243"/>
      <c r="M243"/>
      <c r="N243"/>
      <c r="O243"/>
      <c r="P243"/>
      <c r="Q243"/>
      <c r="R243"/>
      <c r="S243"/>
      <c r="T243"/>
      <c r="U243"/>
      <c r="V243"/>
      <c r="W243"/>
      <c r="X243"/>
      <c r="Y243"/>
      <c r="Z243"/>
      <c r="AA243"/>
      <c r="AB243"/>
      <c r="AC243"/>
      <c r="AD243"/>
      <c r="AE243"/>
      <c r="AF243"/>
    </row>
    <row r="244" spans="2:32" ht="15" customHeight="1" x14ac:dyDescent="0.25">
      <c r="B244"/>
      <c r="C244"/>
      <c r="D244"/>
      <c r="E244"/>
      <c r="F244"/>
      <c r="G244"/>
      <c r="H244"/>
      <c r="I244"/>
      <c r="J244"/>
      <c r="K244"/>
      <c r="L244"/>
      <c r="M244"/>
      <c r="N244"/>
      <c r="O244"/>
      <c r="P244"/>
      <c r="Q244"/>
      <c r="R244"/>
      <c r="S244"/>
      <c r="T244"/>
      <c r="U244"/>
      <c r="V244"/>
      <c r="W244"/>
      <c r="X244"/>
      <c r="Y244"/>
      <c r="Z244"/>
      <c r="AA244"/>
      <c r="AB244"/>
      <c r="AC244"/>
      <c r="AD244"/>
      <c r="AE244"/>
      <c r="AF244"/>
    </row>
    <row r="245" spans="2:32" ht="15" customHeight="1" x14ac:dyDescent="0.25">
      <c r="B245"/>
      <c r="C245"/>
      <c r="D245"/>
      <c r="E245"/>
      <c r="F245"/>
      <c r="G245"/>
      <c r="H245"/>
      <c r="I245"/>
      <c r="J245"/>
      <c r="K245"/>
      <c r="L245"/>
      <c r="M245"/>
      <c r="N245"/>
      <c r="O245"/>
      <c r="P245"/>
      <c r="Q245"/>
      <c r="R245"/>
      <c r="S245"/>
      <c r="T245"/>
      <c r="U245"/>
      <c r="V245"/>
      <c r="W245"/>
      <c r="X245"/>
      <c r="Y245"/>
      <c r="Z245"/>
      <c r="AA245"/>
      <c r="AB245"/>
      <c r="AC245"/>
      <c r="AD245"/>
      <c r="AE245"/>
      <c r="AF245"/>
    </row>
    <row r="246" spans="2:32" ht="15" customHeight="1" x14ac:dyDescent="0.25">
      <c r="B246"/>
      <c r="C246"/>
      <c r="D246"/>
      <c r="E246"/>
      <c r="F246"/>
      <c r="G246"/>
      <c r="H246"/>
      <c r="I246"/>
      <c r="J246"/>
      <c r="K246"/>
      <c r="L246"/>
      <c r="M246"/>
      <c r="N246"/>
      <c r="O246"/>
      <c r="P246"/>
      <c r="Q246"/>
      <c r="R246"/>
      <c r="S246"/>
      <c r="T246"/>
      <c r="U246"/>
      <c r="V246"/>
      <c r="W246"/>
      <c r="X246"/>
      <c r="Y246"/>
      <c r="Z246"/>
      <c r="AA246"/>
      <c r="AB246"/>
      <c r="AC246"/>
      <c r="AD246"/>
      <c r="AE246"/>
      <c r="AF246"/>
    </row>
    <row r="247" spans="2:32" ht="15" customHeight="1" x14ac:dyDescent="0.25">
      <c r="B247"/>
      <c r="C247"/>
      <c r="D247"/>
      <c r="E247"/>
      <c r="F247"/>
      <c r="G247"/>
      <c r="H247"/>
      <c r="I247"/>
      <c r="J247"/>
      <c r="K247"/>
      <c r="L247"/>
      <c r="M247"/>
      <c r="N247"/>
      <c r="O247"/>
      <c r="P247"/>
      <c r="Q247"/>
      <c r="R247"/>
      <c r="S247"/>
      <c r="T247"/>
      <c r="U247"/>
      <c r="V247"/>
      <c r="W247"/>
      <c r="X247"/>
      <c r="Y247"/>
      <c r="Z247"/>
      <c r="AA247"/>
      <c r="AB247"/>
      <c r="AC247"/>
      <c r="AD247"/>
      <c r="AE247"/>
      <c r="AF247"/>
    </row>
    <row r="248" spans="2:32" ht="15" customHeight="1" x14ac:dyDescent="0.25">
      <c r="B248"/>
      <c r="C248"/>
      <c r="D248"/>
      <c r="E248"/>
      <c r="F248"/>
      <c r="G248"/>
      <c r="H248"/>
      <c r="I248"/>
      <c r="J248"/>
      <c r="K248"/>
      <c r="L248"/>
      <c r="M248"/>
      <c r="N248"/>
      <c r="O248"/>
      <c r="P248"/>
      <c r="Q248"/>
      <c r="R248"/>
      <c r="S248"/>
      <c r="T248"/>
      <c r="U248"/>
      <c r="V248"/>
      <c r="W248"/>
      <c r="X248"/>
      <c r="Y248"/>
      <c r="Z248"/>
      <c r="AA248"/>
      <c r="AB248"/>
      <c r="AC248"/>
      <c r="AD248"/>
      <c r="AE248"/>
      <c r="AF248"/>
    </row>
    <row r="249" spans="2:32" ht="15" customHeight="1" x14ac:dyDescent="0.25">
      <c r="B249"/>
      <c r="C249"/>
      <c r="D249"/>
      <c r="E249"/>
      <c r="F249"/>
      <c r="G249"/>
      <c r="H249"/>
      <c r="I249"/>
      <c r="J249"/>
      <c r="K249"/>
      <c r="L249"/>
      <c r="M249"/>
      <c r="N249"/>
      <c r="O249"/>
      <c r="P249"/>
      <c r="Q249"/>
      <c r="R249"/>
      <c r="S249"/>
      <c r="T249"/>
      <c r="U249"/>
      <c r="V249"/>
      <c r="W249"/>
      <c r="X249"/>
      <c r="Y249"/>
      <c r="Z249"/>
      <c r="AA249"/>
      <c r="AB249"/>
      <c r="AC249"/>
      <c r="AD249"/>
      <c r="AE249"/>
      <c r="AF249"/>
    </row>
    <row r="250" spans="2:32" ht="15" customHeight="1" x14ac:dyDescent="0.25">
      <c r="B250"/>
      <c r="C250"/>
      <c r="D250"/>
      <c r="E250"/>
      <c r="F250"/>
      <c r="G250"/>
      <c r="H250"/>
      <c r="I250"/>
      <c r="J250"/>
      <c r="K250"/>
      <c r="L250"/>
      <c r="M250"/>
      <c r="N250"/>
      <c r="O250"/>
      <c r="P250"/>
      <c r="Q250"/>
      <c r="R250"/>
      <c r="S250"/>
      <c r="T250"/>
      <c r="U250"/>
      <c r="V250"/>
      <c r="W250"/>
      <c r="X250"/>
      <c r="Y250"/>
      <c r="Z250"/>
      <c r="AA250"/>
      <c r="AB250"/>
      <c r="AC250"/>
      <c r="AD250"/>
      <c r="AE250"/>
      <c r="AF250"/>
    </row>
    <row r="251" spans="2:32" ht="15" customHeight="1" x14ac:dyDescent="0.25">
      <c r="B251"/>
      <c r="C251"/>
      <c r="D251"/>
      <c r="E251"/>
      <c r="F251"/>
      <c r="G251"/>
      <c r="H251"/>
      <c r="I251"/>
      <c r="J251"/>
      <c r="K251"/>
      <c r="L251"/>
      <c r="M251"/>
      <c r="N251"/>
      <c r="O251"/>
      <c r="P251"/>
      <c r="Q251"/>
      <c r="R251"/>
      <c r="S251"/>
      <c r="T251"/>
      <c r="U251"/>
      <c r="V251"/>
      <c r="W251"/>
      <c r="X251"/>
      <c r="Y251"/>
      <c r="Z251"/>
      <c r="AA251"/>
      <c r="AB251"/>
      <c r="AC251"/>
      <c r="AD251"/>
      <c r="AE251"/>
      <c r="AF251"/>
    </row>
    <row r="252" spans="2:32" ht="15" customHeight="1" x14ac:dyDescent="0.25">
      <c r="B252"/>
      <c r="C252"/>
      <c r="D252"/>
      <c r="E252"/>
      <c r="F252"/>
      <c r="G252"/>
      <c r="H252"/>
      <c r="I252"/>
      <c r="J252"/>
      <c r="K252"/>
      <c r="L252"/>
      <c r="M252"/>
      <c r="N252"/>
      <c r="O252"/>
      <c r="P252"/>
      <c r="Q252"/>
      <c r="R252"/>
      <c r="S252"/>
      <c r="T252"/>
      <c r="U252"/>
      <c r="V252"/>
      <c r="W252"/>
      <c r="X252"/>
      <c r="Y252"/>
      <c r="Z252"/>
      <c r="AA252"/>
      <c r="AB252"/>
      <c r="AC252"/>
      <c r="AD252"/>
      <c r="AE252"/>
      <c r="AF252"/>
    </row>
    <row r="253" spans="2:32" ht="15" customHeight="1" x14ac:dyDescent="0.25">
      <c r="B253"/>
      <c r="C253"/>
      <c r="D253"/>
      <c r="E253"/>
      <c r="F253"/>
      <c r="G253"/>
      <c r="H253"/>
      <c r="I253"/>
      <c r="J253"/>
      <c r="K253"/>
      <c r="L253"/>
      <c r="M253"/>
      <c r="N253"/>
      <c r="O253"/>
      <c r="P253"/>
      <c r="Q253"/>
      <c r="R253"/>
      <c r="S253"/>
      <c r="T253"/>
      <c r="U253"/>
      <c r="V253"/>
      <c r="W253"/>
      <c r="X253"/>
      <c r="Y253"/>
      <c r="Z253"/>
      <c r="AA253"/>
      <c r="AB253"/>
      <c r="AC253"/>
      <c r="AD253"/>
      <c r="AE253"/>
      <c r="AF253"/>
    </row>
    <row r="254" spans="2:32" ht="15" customHeight="1" x14ac:dyDescent="0.25">
      <c r="B254"/>
      <c r="C254"/>
      <c r="D254"/>
      <c r="E254"/>
      <c r="F254"/>
      <c r="G254"/>
      <c r="H254"/>
      <c r="I254"/>
      <c r="J254"/>
      <c r="K254"/>
      <c r="L254"/>
      <c r="M254"/>
      <c r="N254"/>
      <c r="O254"/>
      <c r="P254"/>
      <c r="Q254"/>
      <c r="R254"/>
      <c r="S254"/>
      <c r="T254"/>
      <c r="U254"/>
      <c r="V254"/>
      <c r="W254"/>
      <c r="X254"/>
      <c r="Y254"/>
      <c r="Z254"/>
      <c r="AA254"/>
      <c r="AB254"/>
      <c r="AC254"/>
      <c r="AD254"/>
      <c r="AE254"/>
      <c r="AF254"/>
    </row>
    <row r="255" spans="2:32" ht="15" customHeight="1" x14ac:dyDescent="0.25">
      <c r="B255"/>
      <c r="C255"/>
      <c r="D255"/>
      <c r="E255"/>
      <c r="F255"/>
      <c r="G255"/>
      <c r="H255"/>
      <c r="I255"/>
      <c r="J255"/>
      <c r="K255"/>
      <c r="L255"/>
      <c r="M255"/>
      <c r="N255"/>
      <c r="O255"/>
      <c r="P255"/>
      <c r="Q255"/>
      <c r="R255"/>
      <c r="S255"/>
      <c r="T255"/>
      <c r="U255"/>
      <c r="V255"/>
      <c r="W255"/>
      <c r="X255"/>
      <c r="Y255"/>
      <c r="Z255"/>
      <c r="AA255"/>
      <c r="AB255"/>
      <c r="AC255"/>
      <c r="AD255"/>
      <c r="AE255"/>
      <c r="AF255"/>
    </row>
    <row r="256" spans="2:32" ht="15" customHeight="1" x14ac:dyDescent="0.25">
      <c r="B256"/>
      <c r="C256"/>
      <c r="D256"/>
      <c r="E256"/>
      <c r="F256"/>
      <c r="G256"/>
      <c r="H256"/>
      <c r="I256"/>
      <c r="J256"/>
      <c r="K256"/>
      <c r="L256"/>
      <c r="M256"/>
      <c r="N256"/>
      <c r="O256"/>
      <c r="P256"/>
      <c r="Q256"/>
      <c r="R256"/>
      <c r="S256"/>
      <c r="T256"/>
      <c r="U256"/>
      <c r="V256"/>
      <c r="W256"/>
      <c r="X256"/>
      <c r="Y256"/>
      <c r="Z256"/>
      <c r="AA256"/>
      <c r="AB256"/>
      <c r="AC256"/>
      <c r="AD256"/>
      <c r="AE256"/>
      <c r="AF256"/>
    </row>
    <row r="257" spans="2:32" ht="15" customHeight="1" x14ac:dyDescent="0.25">
      <c r="B257"/>
      <c r="C257"/>
      <c r="D257"/>
      <c r="E257"/>
      <c r="F257"/>
      <c r="G257"/>
      <c r="H257"/>
      <c r="I257"/>
      <c r="J257"/>
      <c r="K257"/>
      <c r="L257"/>
      <c r="M257"/>
      <c r="N257"/>
      <c r="O257"/>
      <c r="P257"/>
      <c r="Q257"/>
      <c r="R257"/>
      <c r="S257"/>
      <c r="T257"/>
      <c r="U257"/>
      <c r="V257"/>
      <c r="W257"/>
      <c r="X257"/>
      <c r="Y257"/>
      <c r="Z257"/>
      <c r="AA257"/>
      <c r="AB257"/>
      <c r="AC257"/>
      <c r="AD257"/>
      <c r="AE257"/>
      <c r="AF257"/>
    </row>
    <row r="258" spans="2:32" ht="15" customHeight="1" x14ac:dyDescent="0.25">
      <c r="B258"/>
      <c r="C258"/>
      <c r="D258"/>
      <c r="E258"/>
      <c r="F258"/>
      <c r="G258"/>
      <c r="H258"/>
      <c r="I258"/>
      <c r="J258"/>
      <c r="K258"/>
      <c r="L258"/>
      <c r="M258"/>
      <c r="N258"/>
      <c r="O258"/>
      <c r="P258"/>
      <c r="Q258"/>
      <c r="R258"/>
      <c r="S258"/>
      <c r="T258"/>
      <c r="U258"/>
      <c r="V258"/>
      <c r="W258"/>
      <c r="X258"/>
      <c r="Y258"/>
      <c r="Z258"/>
      <c r="AA258"/>
      <c r="AB258"/>
      <c r="AC258"/>
      <c r="AD258"/>
      <c r="AE258"/>
      <c r="AF258"/>
    </row>
    <row r="259" spans="2:32" ht="15" customHeight="1" x14ac:dyDescent="0.25">
      <c r="B259"/>
      <c r="C259"/>
      <c r="D259"/>
      <c r="E259"/>
      <c r="F259"/>
      <c r="G259"/>
      <c r="H259"/>
      <c r="I259"/>
      <c r="J259"/>
      <c r="K259"/>
      <c r="L259"/>
      <c r="M259"/>
      <c r="N259"/>
      <c r="O259"/>
      <c r="P259"/>
      <c r="Q259"/>
      <c r="R259"/>
      <c r="S259"/>
      <c r="T259"/>
      <c r="U259"/>
      <c r="V259"/>
      <c r="W259"/>
      <c r="X259"/>
      <c r="Y259"/>
      <c r="Z259"/>
      <c r="AA259"/>
      <c r="AB259"/>
      <c r="AC259"/>
      <c r="AD259"/>
      <c r="AE259"/>
      <c r="AF259"/>
    </row>
    <row r="260" spans="2:32" ht="15" customHeight="1" x14ac:dyDescent="0.25">
      <c r="B260"/>
      <c r="C260"/>
      <c r="D260"/>
      <c r="E260"/>
      <c r="F260"/>
      <c r="G260"/>
      <c r="H260"/>
      <c r="I260"/>
      <c r="J260"/>
      <c r="K260"/>
      <c r="L260"/>
      <c r="M260"/>
      <c r="N260"/>
      <c r="O260"/>
      <c r="P260"/>
      <c r="Q260"/>
      <c r="R260"/>
      <c r="S260"/>
      <c r="T260"/>
      <c r="U260"/>
      <c r="V260"/>
      <c r="W260"/>
      <c r="X260"/>
      <c r="Y260"/>
      <c r="Z260"/>
      <c r="AA260"/>
      <c r="AB260"/>
      <c r="AC260"/>
      <c r="AD260"/>
      <c r="AE260"/>
      <c r="AF260"/>
    </row>
    <row r="261" spans="2:32" ht="15" customHeight="1" x14ac:dyDescent="0.25">
      <c r="B261"/>
      <c r="C261"/>
      <c r="D261"/>
      <c r="E261"/>
      <c r="F261"/>
      <c r="G261"/>
      <c r="H261"/>
      <c r="I261"/>
      <c r="J261"/>
      <c r="K261"/>
      <c r="L261"/>
      <c r="M261"/>
      <c r="N261"/>
      <c r="O261"/>
      <c r="P261"/>
      <c r="Q261"/>
      <c r="R261"/>
      <c r="S261"/>
      <c r="T261"/>
      <c r="U261"/>
      <c r="V261"/>
      <c r="W261"/>
      <c r="X261"/>
      <c r="Y261"/>
      <c r="Z261"/>
      <c r="AA261"/>
      <c r="AB261"/>
      <c r="AC261"/>
      <c r="AD261"/>
      <c r="AE261"/>
      <c r="AF261"/>
    </row>
    <row r="262" spans="2:32" ht="15" customHeight="1" x14ac:dyDescent="0.25">
      <c r="B262"/>
      <c r="C262"/>
      <c r="D262"/>
      <c r="E262"/>
      <c r="F262"/>
      <c r="G262"/>
      <c r="H262"/>
      <c r="I262"/>
      <c r="J262"/>
      <c r="K262"/>
      <c r="L262"/>
      <c r="M262"/>
      <c r="N262"/>
      <c r="O262"/>
      <c r="P262"/>
      <c r="Q262"/>
      <c r="R262"/>
      <c r="S262"/>
      <c r="T262"/>
      <c r="U262"/>
      <c r="V262"/>
      <c r="W262"/>
      <c r="X262"/>
      <c r="Y262"/>
      <c r="Z262"/>
      <c r="AA262"/>
      <c r="AB262"/>
      <c r="AC262"/>
      <c r="AD262"/>
      <c r="AE262"/>
      <c r="AF262"/>
    </row>
    <row r="263" spans="2:32" ht="15" customHeight="1" x14ac:dyDescent="0.25">
      <c r="B263"/>
      <c r="C263"/>
      <c r="D263"/>
      <c r="E263"/>
      <c r="F263"/>
      <c r="G263"/>
      <c r="H263"/>
      <c r="I263"/>
      <c r="J263"/>
      <c r="K263"/>
      <c r="L263"/>
      <c r="M263"/>
      <c r="N263"/>
      <c r="O263"/>
      <c r="P263"/>
      <c r="Q263"/>
      <c r="R263"/>
      <c r="S263"/>
      <c r="T263"/>
      <c r="U263"/>
      <c r="V263"/>
      <c r="W263"/>
      <c r="X263"/>
      <c r="Y263"/>
      <c r="Z263"/>
      <c r="AA263"/>
      <c r="AB263"/>
      <c r="AC263"/>
      <c r="AD263"/>
      <c r="AE263"/>
      <c r="AF263"/>
    </row>
    <row r="264" spans="2:32" ht="15" customHeight="1" x14ac:dyDescent="0.25">
      <c r="B264"/>
      <c r="C264"/>
      <c r="D264"/>
      <c r="E264"/>
      <c r="F264"/>
      <c r="G264"/>
      <c r="H264"/>
      <c r="I264"/>
      <c r="J264"/>
      <c r="K264"/>
      <c r="L264"/>
      <c r="M264"/>
      <c r="N264"/>
      <c r="O264"/>
      <c r="P264"/>
      <c r="Q264"/>
      <c r="R264"/>
      <c r="S264"/>
      <c r="T264"/>
      <c r="U264"/>
      <c r="V264"/>
      <c r="W264"/>
      <c r="X264"/>
      <c r="Y264"/>
      <c r="Z264"/>
      <c r="AA264"/>
      <c r="AB264"/>
      <c r="AC264"/>
      <c r="AD264"/>
      <c r="AE264"/>
      <c r="AF264"/>
    </row>
    <row r="265" spans="2:32" ht="15" customHeight="1" x14ac:dyDescent="0.25">
      <c r="B265"/>
      <c r="C265"/>
      <c r="D265"/>
      <c r="E265"/>
      <c r="F265"/>
      <c r="G265"/>
      <c r="H265"/>
      <c r="I265"/>
      <c r="J265"/>
      <c r="K265"/>
      <c r="L265"/>
      <c r="M265"/>
      <c r="N265"/>
      <c r="O265"/>
      <c r="P265"/>
      <c r="Q265"/>
      <c r="R265"/>
      <c r="S265"/>
      <c r="T265"/>
      <c r="U265"/>
      <c r="V265"/>
      <c r="W265"/>
      <c r="X265"/>
      <c r="Y265"/>
      <c r="Z265"/>
      <c r="AA265"/>
      <c r="AB265"/>
      <c r="AC265"/>
      <c r="AD265"/>
      <c r="AE265"/>
      <c r="AF265"/>
    </row>
    <row r="266" spans="2:32" ht="15" customHeight="1" x14ac:dyDescent="0.25">
      <c r="B266"/>
      <c r="C266"/>
      <c r="D266"/>
      <c r="E266"/>
      <c r="F266"/>
      <c r="G266"/>
      <c r="H266"/>
      <c r="I266"/>
      <c r="J266"/>
      <c r="K266"/>
      <c r="L266"/>
      <c r="M266"/>
      <c r="N266"/>
      <c r="O266"/>
      <c r="P266"/>
      <c r="Q266"/>
      <c r="R266"/>
      <c r="S266"/>
      <c r="T266"/>
      <c r="U266"/>
      <c r="V266"/>
      <c r="W266"/>
      <c r="X266"/>
      <c r="Y266"/>
      <c r="Z266"/>
      <c r="AA266"/>
      <c r="AB266"/>
      <c r="AC266"/>
      <c r="AD266"/>
      <c r="AE266"/>
      <c r="AF266"/>
    </row>
    <row r="267" spans="2:32" ht="15" customHeight="1" x14ac:dyDescent="0.25">
      <c r="B267"/>
      <c r="C267"/>
      <c r="D267"/>
      <c r="E267"/>
      <c r="F267"/>
      <c r="G267"/>
      <c r="H267"/>
      <c r="I267"/>
      <c r="J267"/>
      <c r="K267"/>
      <c r="L267"/>
      <c r="M267"/>
      <c r="N267"/>
      <c r="O267"/>
      <c r="P267"/>
      <c r="Q267"/>
      <c r="R267"/>
      <c r="S267"/>
      <c r="T267"/>
      <c r="U267"/>
      <c r="V267"/>
      <c r="W267"/>
      <c r="X267"/>
      <c r="Y267"/>
      <c r="Z267"/>
      <c r="AA267"/>
      <c r="AB267"/>
      <c r="AC267"/>
      <c r="AD267"/>
      <c r="AE267"/>
      <c r="AF267"/>
    </row>
    <row r="268" spans="2:32" ht="15" customHeight="1" x14ac:dyDescent="0.25">
      <c r="B268"/>
      <c r="C268"/>
      <c r="D268"/>
      <c r="E268"/>
      <c r="F268"/>
      <c r="G268"/>
      <c r="H268"/>
      <c r="I268"/>
      <c r="J268"/>
      <c r="K268"/>
      <c r="L268"/>
      <c r="M268"/>
      <c r="N268"/>
      <c r="O268"/>
      <c r="P268"/>
      <c r="Q268"/>
      <c r="R268"/>
      <c r="S268"/>
      <c r="T268"/>
      <c r="U268"/>
      <c r="V268"/>
      <c r="W268"/>
      <c r="X268"/>
      <c r="Y268"/>
      <c r="Z268"/>
      <c r="AA268"/>
      <c r="AB268"/>
      <c r="AC268"/>
      <c r="AD268"/>
      <c r="AE268"/>
      <c r="AF268"/>
    </row>
    <row r="269" spans="2:32" ht="15" customHeight="1" x14ac:dyDescent="0.25">
      <c r="B269"/>
      <c r="C269"/>
      <c r="D269"/>
      <c r="E269"/>
      <c r="F269"/>
      <c r="G269"/>
      <c r="H269"/>
      <c r="I269"/>
      <c r="J269"/>
      <c r="K269"/>
      <c r="L269"/>
      <c r="M269"/>
      <c r="N269"/>
      <c r="O269"/>
      <c r="P269"/>
      <c r="Q269"/>
      <c r="R269"/>
      <c r="S269"/>
      <c r="T269"/>
      <c r="U269"/>
      <c r="V269"/>
      <c r="W269"/>
      <c r="X269"/>
      <c r="Y269"/>
      <c r="Z269"/>
      <c r="AA269"/>
      <c r="AB269"/>
      <c r="AC269"/>
      <c r="AD269"/>
      <c r="AE269"/>
      <c r="AF269"/>
    </row>
    <row r="270" spans="2:32" ht="15" customHeight="1" x14ac:dyDescent="0.25">
      <c r="B270"/>
      <c r="C270"/>
      <c r="D270"/>
      <c r="E270"/>
      <c r="F270"/>
      <c r="G270"/>
      <c r="H270"/>
      <c r="I270"/>
      <c r="J270"/>
      <c r="K270"/>
      <c r="L270"/>
      <c r="M270"/>
      <c r="N270"/>
      <c r="O270"/>
      <c r="P270"/>
      <c r="Q270"/>
      <c r="R270"/>
      <c r="S270"/>
      <c r="T270"/>
      <c r="U270"/>
      <c r="V270"/>
      <c r="W270"/>
      <c r="X270"/>
      <c r="Y270"/>
      <c r="Z270"/>
      <c r="AA270"/>
      <c r="AB270"/>
      <c r="AC270"/>
      <c r="AD270"/>
      <c r="AE270"/>
      <c r="AF270"/>
    </row>
    <row r="271" spans="2:32" ht="15" customHeight="1" x14ac:dyDescent="0.25">
      <c r="B271"/>
      <c r="C271"/>
      <c r="D271"/>
      <c r="E271"/>
      <c r="F271"/>
      <c r="G271"/>
      <c r="H271"/>
      <c r="I271"/>
      <c r="J271"/>
      <c r="K271"/>
      <c r="L271"/>
      <c r="M271"/>
      <c r="N271"/>
      <c r="O271"/>
      <c r="P271"/>
      <c r="Q271"/>
      <c r="R271"/>
      <c r="S271"/>
      <c r="T271"/>
      <c r="U271"/>
      <c r="V271"/>
      <c r="W271"/>
      <c r="X271"/>
      <c r="Y271"/>
      <c r="Z271"/>
      <c r="AA271"/>
      <c r="AB271"/>
      <c r="AC271"/>
      <c r="AD271"/>
      <c r="AE271"/>
      <c r="AF271"/>
    </row>
    <row r="272" spans="2:32" ht="15" customHeight="1" x14ac:dyDescent="0.25">
      <c r="B272"/>
      <c r="C272"/>
      <c r="D272"/>
      <c r="E272"/>
      <c r="F272"/>
      <c r="G272"/>
      <c r="H272"/>
      <c r="I272"/>
      <c r="J272"/>
      <c r="K272"/>
      <c r="L272"/>
      <c r="M272"/>
      <c r="N272"/>
      <c r="O272"/>
      <c r="P272"/>
      <c r="Q272"/>
      <c r="R272"/>
      <c r="S272"/>
      <c r="T272"/>
      <c r="U272"/>
      <c r="V272"/>
      <c r="W272"/>
      <c r="X272"/>
      <c r="Y272"/>
      <c r="Z272"/>
      <c r="AA272"/>
      <c r="AB272"/>
      <c r="AC272"/>
      <c r="AD272"/>
      <c r="AE272"/>
      <c r="AF272"/>
    </row>
    <row r="273" spans="2:32" ht="15" customHeight="1" x14ac:dyDescent="0.25">
      <c r="B273"/>
      <c r="C273"/>
      <c r="D273"/>
      <c r="E273"/>
      <c r="F273"/>
      <c r="G273"/>
      <c r="H273"/>
      <c r="I273"/>
      <c r="J273"/>
      <c r="K273"/>
      <c r="L273"/>
      <c r="M273"/>
      <c r="N273"/>
      <c r="O273"/>
      <c r="P273"/>
      <c r="Q273"/>
      <c r="R273"/>
      <c r="S273"/>
      <c r="T273"/>
      <c r="U273"/>
      <c r="V273"/>
      <c r="W273"/>
      <c r="X273"/>
      <c r="Y273"/>
      <c r="Z273"/>
      <c r="AA273"/>
      <c r="AB273"/>
      <c r="AC273"/>
      <c r="AD273"/>
      <c r="AE273"/>
      <c r="AF273"/>
    </row>
    <row r="274" spans="2:32" ht="15" customHeight="1" x14ac:dyDescent="0.25">
      <c r="B274"/>
      <c r="C274"/>
      <c r="D274"/>
      <c r="E274"/>
      <c r="F274"/>
      <c r="G274"/>
      <c r="H274"/>
      <c r="I274"/>
      <c r="J274"/>
      <c r="K274"/>
      <c r="L274"/>
      <c r="M274"/>
      <c r="N274"/>
      <c r="O274"/>
      <c r="P274"/>
      <c r="Q274"/>
      <c r="R274"/>
      <c r="S274"/>
      <c r="T274"/>
      <c r="U274"/>
      <c r="V274"/>
      <c r="W274"/>
      <c r="X274"/>
      <c r="Y274"/>
      <c r="Z274"/>
      <c r="AA274"/>
      <c r="AB274"/>
      <c r="AC274"/>
      <c r="AD274"/>
      <c r="AE274"/>
      <c r="AF274"/>
    </row>
    <row r="275" spans="2:32" ht="15" customHeight="1" x14ac:dyDescent="0.25">
      <c r="B275"/>
      <c r="C275"/>
      <c r="D275"/>
      <c r="E275"/>
      <c r="F275"/>
      <c r="G275"/>
      <c r="H275"/>
      <c r="I275"/>
      <c r="J275"/>
      <c r="K275"/>
      <c r="L275"/>
      <c r="M275"/>
      <c r="N275"/>
      <c r="O275"/>
      <c r="P275"/>
      <c r="Q275"/>
      <c r="R275"/>
      <c r="S275"/>
      <c r="T275"/>
      <c r="U275"/>
      <c r="V275"/>
      <c r="W275"/>
      <c r="X275"/>
      <c r="Y275"/>
      <c r="Z275"/>
      <c r="AA275"/>
      <c r="AB275"/>
      <c r="AC275"/>
      <c r="AD275"/>
      <c r="AE275"/>
      <c r="AF275"/>
    </row>
    <row r="276" spans="2:32" ht="15" customHeight="1" x14ac:dyDescent="0.25">
      <c r="B276"/>
      <c r="C276"/>
      <c r="D276"/>
      <c r="E276"/>
      <c r="F276"/>
      <c r="G276"/>
      <c r="H276"/>
      <c r="I276"/>
      <c r="J276"/>
      <c r="K276"/>
      <c r="L276"/>
      <c r="M276"/>
      <c r="N276"/>
      <c r="O276"/>
      <c r="P276"/>
      <c r="Q276"/>
      <c r="R276"/>
      <c r="S276"/>
      <c r="T276"/>
      <c r="U276"/>
      <c r="V276"/>
      <c r="W276"/>
      <c r="X276"/>
      <c r="Y276"/>
      <c r="Z276"/>
      <c r="AA276"/>
      <c r="AB276"/>
      <c r="AC276"/>
      <c r="AD276"/>
      <c r="AE276"/>
      <c r="AF276"/>
    </row>
    <row r="277" spans="2:32" ht="15" customHeight="1" x14ac:dyDescent="0.25">
      <c r="B277"/>
      <c r="C277"/>
      <c r="D277"/>
      <c r="E277"/>
      <c r="F277"/>
      <c r="G277"/>
      <c r="H277"/>
      <c r="I277"/>
      <c r="J277"/>
      <c r="K277"/>
      <c r="L277"/>
      <c r="M277"/>
      <c r="N277"/>
      <c r="O277"/>
      <c r="P277"/>
      <c r="Q277"/>
      <c r="R277"/>
      <c r="S277"/>
      <c r="T277"/>
      <c r="U277"/>
      <c r="V277"/>
      <c r="W277"/>
      <c r="X277"/>
      <c r="Y277"/>
      <c r="Z277"/>
      <c r="AA277"/>
      <c r="AB277"/>
      <c r="AC277"/>
      <c r="AD277"/>
      <c r="AE277"/>
      <c r="AF277"/>
    </row>
    <row r="278" spans="2:32" ht="15" customHeight="1" x14ac:dyDescent="0.25">
      <c r="B278"/>
      <c r="C278"/>
      <c r="D278"/>
      <c r="E278"/>
      <c r="F278"/>
      <c r="G278"/>
      <c r="H278"/>
      <c r="I278"/>
      <c r="J278"/>
      <c r="K278"/>
      <c r="L278"/>
      <c r="M278"/>
      <c r="N278"/>
      <c r="O278"/>
      <c r="P278"/>
      <c r="Q278"/>
      <c r="R278"/>
      <c r="S278"/>
      <c r="T278"/>
      <c r="U278"/>
      <c r="V278"/>
      <c r="W278"/>
      <c r="X278"/>
      <c r="Y278"/>
      <c r="Z278"/>
      <c r="AA278"/>
      <c r="AB278"/>
      <c r="AC278"/>
      <c r="AD278"/>
      <c r="AE278"/>
      <c r="AF278"/>
    </row>
    <row r="279" spans="2:32" ht="15" customHeight="1" x14ac:dyDescent="0.25">
      <c r="B279"/>
      <c r="C279"/>
      <c r="D279"/>
      <c r="E279"/>
      <c r="F279"/>
      <c r="G279"/>
      <c r="H279"/>
      <c r="I279"/>
      <c r="J279"/>
      <c r="K279"/>
      <c r="L279"/>
      <c r="M279"/>
      <c r="N279"/>
      <c r="O279"/>
      <c r="P279"/>
      <c r="Q279"/>
      <c r="R279"/>
      <c r="S279"/>
      <c r="T279"/>
      <c r="U279"/>
      <c r="V279"/>
      <c r="W279"/>
      <c r="X279"/>
      <c r="Y279"/>
      <c r="Z279"/>
      <c r="AA279"/>
      <c r="AB279"/>
      <c r="AC279"/>
      <c r="AD279"/>
      <c r="AE279"/>
      <c r="AF279"/>
    </row>
    <row r="280" spans="2:32" ht="15" customHeight="1" x14ac:dyDescent="0.25">
      <c r="B280"/>
      <c r="C280"/>
      <c r="D280"/>
      <c r="E280"/>
      <c r="F280"/>
      <c r="G280"/>
      <c r="H280"/>
      <c r="I280"/>
      <c r="J280"/>
      <c r="K280"/>
      <c r="L280"/>
      <c r="M280"/>
      <c r="N280"/>
      <c r="O280"/>
      <c r="P280"/>
      <c r="Q280"/>
      <c r="R280"/>
      <c r="S280"/>
      <c r="T280"/>
      <c r="U280"/>
      <c r="V280"/>
      <c r="W280"/>
      <c r="X280"/>
      <c r="Y280"/>
      <c r="Z280"/>
      <c r="AA280"/>
      <c r="AB280"/>
      <c r="AC280"/>
      <c r="AD280"/>
      <c r="AE280"/>
      <c r="AF280"/>
    </row>
    <row r="281" spans="2:32" ht="15" customHeight="1" x14ac:dyDescent="0.25">
      <c r="B281"/>
      <c r="C281"/>
      <c r="D281"/>
      <c r="E281"/>
      <c r="F281"/>
      <c r="G281"/>
      <c r="H281"/>
      <c r="I281"/>
      <c r="J281"/>
      <c r="K281"/>
      <c r="L281"/>
      <c r="M281"/>
      <c r="N281"/>
      <c r="O281"/>
      <c r="P281"/>
      <c r="Q281"/>
      <c r="R281"/>
      <c r="S281"/>
      <c r="T281"/>
      <c r="U281"/>
      <c r="V281"/>
      <c r="W281"/>
      <c r="X281"/>
      <c r="Y281"/>
      <c r="Z281"/>
      <c r="AA281"/>
      <c r="AB281"/>
      <c r="AC281"/>
      <c r="AD281"/>
      <c r="AE281"/>
      <c r="AF281"/>
    </row>
    <row r="282" spans="2:32" ht="15" customHeight="1" x14ac:dyDescent="0.25">
      <c r="B282"/>
      <c r="C282"/>
      <c r="D282"/>
      <c r="E282"/>
      <c r="F282"/>
      <c r="G282"/>
      <c r="H282"/>
      <c r="I282"/>
      <c r="J282"/>
      <c r="K282"/>
      <c r="L282"/>
      <c r="M282"/>
      <c r="N282"/>
      <c r="O282"/>
      <c r="P282"/>
      <c r="Q282"/>
      <c r="R282"/>
      <c r="S282"/>
      <c r="T282"/>
      <c r="U282"/>
      <c r="V282"/>
      <c r="W282"/>
      <c r="X282"/>
      <c r="Y282"/>
      <c r="Z282"/>
      <c r="AA282"/>
      <c r="AB282"/>
      <c r="AC282"/>
      <c r="AD282"/>
      <c r="AE282"/>
      <c r="AF282"/>
    </row>
    <row r="283" spans="2:32" ht="15" customHeight="1" x14ac:dyDescent="0.25">
      <c r="B283"/>
      <c r="C283"/>
      <c r="D283"/>
      <c r="E283"/>
      <c r="F283"/>
      <c r="G283"/>
      <c r="H283"/>
      <c r="I283"/>
      <c r="J283"/>
      <c r="K283"/>
      <c r="L283"/>
      <c r="M283"/>
      <c r="N283"/>
      <c r="O283"/>
      <c r="P283"/>
      <c r="Q283"/>
      <c r="R283"/>
      <c r="S283"/>
      <c r="T283"/>
      <c r="U283"/>
      <c r="V283"/>
      <c r="W283"/>
      <c r="X283"/>
      <c r="Y283"/>
      <c r="Z283"/>
      <c r="AA283"/>
      <c r="AB283"/>
      <c r="AC283"/>
      <c r="AD283"/>
      <c r="AE283"/>
      <c r="AF283"/>
    </row>
    <row r="284" spans="2:32" ht="15" customHeight="1" x14ac:dyDescent="0.25">
      <c r="B284"/>
      <c r="C284"/>
      <c r="D284"/>
      <c r="E284"/>
      <c r="F284"/>
      <c r="G284"/>
      <c r="H284"/>
      <c r="I284"/>
      <c r="J284"/>
      <c r="K284"/>
      <c r="L284"/>
      <c r="M284"/>
      <c r="N284"/>
      <c r="O284"/>
      <c r="P284"/>
      <c r="Q284"/>
      <c r="R284"/>
      <c r="S284"/>
      <c r="T284"/>
      <c r="U284"/>
      <c r="V284"/>
      <c r="W284"/>
      <c r="X284"/>
      <c r="Y284"/>
      <c r="Z284"/>
      <c r="AA284"/>
      <c r="AB284"/>
      <c r="AC284"/>
      <c r="AD284"/>
      <c r="AE284"/>
      <c r="AF284"/>
    </row>
    <row r="285" spans="2:32" ht="15" customHeight="1" x14ac:dyDescent="0.25">
      <c r="B285"/>
      <c r="C285"/>
      <c r="D285"/>
      <c r="E285"/>
      <c r="F285"/>
      <c r="G285"/>
      <c r="H285"/>
      <c r="I285"/>
      <c r="J285"/>
      <c r="K285"/>
      <c r="L285"/>
      <c r="M285"/>
      <c r="N285"/>
      <c r="O285"/>
      <c r="P285"/>
      <c r="Q285"/>
      <c r="R285"/>
      <c r="S285"/>
      <c r="T285"/>
      <c r="U285"/>
      <c r="V285"/>
      <c r="W285"/>
      <c r="X285"/>
      <c r="Y285"/>
      <c r="Z285"/>
      <c r="AA285"/>
      <c r="AB285"/>
      <c r="AC285"/>
      <c r="AD285"/>
      <c r="AE285"/>
      <c r="AF285"/>
    </row>
    <row r="286" spans="2:32" ht="15" customHeight="1" x14ac:dyDescent="0.25">
      <c r="B286"/>
      <c r="C286"/>
      <c r="D286"/>
      <c r="E286"/>
      <c r="F286"/>
      <c r="G286"/>
      <c r="H286"/>
      <c r="I286"/>
      <c r="J286"/>
      <c r="K286"/>
      <c r="L286"/>
      <c r="M286"/>
      <c r="N286"/>
      <c r="O286"/>
      <c r="P286"/>
      <c r="Q286"/>
      <c r="R286"/>
      <c r="S286"/>
      <c r="T286"/>
      <c r="U286"/>
      <c r="V286"/>
      <c r="W286"/>
      <c r="X286"/>
      <c r="Y286"/>
      <c r="Z286"/>
      <c r="AA286"/>
      <c r="AB286"/>
      <c r="AC286"/>
      <c r="AD286"/>
      <c r="AE286"/>
      <c r="AF286"/>
    </row>
    <row r="287" spans="2:32" ht="15" customHeight="1" x14ac:dyDescent="0.25">
      <c r="B287"/>
      <c r="C287"/>
      <c r="D287"/>
      <c r="E287"/>
      <c r="F287"/>
      <c r="G287"/>
      <c r="H287"/>
      <c r="I287"/>
      <c r="J287"/>
      <c r="K287"/>
      <c r="L287"/>
      <c r="M287"/>
      <c r="N287"/>
      <c r="O287"/>
      <c r="P287"/>
      <c r="Q287"/>
      <c r="R287"/>
      <c r="S287"/>
      <c r="T287"/>
      <c r="U287"/>
      <c r="V287"/>
      <c r="W287"/>
      <c r="X287"/>
      <c r="Y287"/>
      <c r="Z287"/>
      <c r="AA287"/>
      <c r="AB287"/>
      <c r="AC287"/>
      <c r="AD287"/>
      <c r="AE287"/>
      <c r="AF287"/>
    </row>
    <row r="288" spans="2:32" ht="15" customHeight="1" x14ac:dyDescent="0.25">
      <c r="B288"/>
      <c r="C288"/>
      <c r="D288"/>
      <c r="E288"/>
      <c r="F288"/>
      <c r="G288"/>
      <c r="H288"/>
      <c r="I288"/>
      <c r="J288"/>
      <c r="K288"/>
      <c r="L288"/>
      <c r="M288"/>
      <c r="N288"/>
      <c r="O288"/>
      <c r="P288"/>
      <c r="Q288"/>
      <c r="R288"/>
      <c r="S288"/>
      <c r="T288"/>
      <c r="U288"/>
      <c r="V288"/>
      <c r="W288"/>
      <c r="X288"/>
      <c r="Y288"/>
      <c r="Z288"/>
      <c r="AA288"/>
      <c r="AB288"/>
      <c r="AC288"/>
      <c r="AD288"/>
      <c r="AE288"/>
      <c r="AF288"/>
    </row>
    <row r="289" spans="2:32" ht="15" customHeight="1" x14ac:dyDescent="0.25">
      <c r="B289"/>
      <c r="C289"/>
      <c r="D289"/>
      <c r="E289"/>
      <c r="F289"/>
      <c r="G289"/>
      <c r="H289"/>
      <c r="I289"/>
      <c r="J289"/>
      <c r="K289"/>
      <c r="L289"/>
      <c r="M289"/>
      <c r="N289"/>
      <c r="O289"/>
      <c r="P289"/>
      <c r="Q289"/>
      <c r="R289"/>
      <c r="S289"/>
      <c r="T289"/>
      <c r="U289"/>
      <c r="V289"/>
      <c r="W289"/>
      <c r="X289"/>
      <c r="Y289"/>
      <c r="Z289"/>
      <c r="AA289"/>
      <c r="AB289"/>
      <c r="AC289"/>
      <c r="AD289"/>
      <c r="AE289"/>
      <c r="AF289"/>
    </row>
    <row r="290" spans="2:32" ht="15" customHeight="1" x14ac:dyDescent="0.25">
      <c r="B290"/>
      <c r="C290"/>
      <c r="D290"/>
      <c r="E290"/>
      <c r="F290"/>
      <c r="G290"/>
      <c r="H290"/>
      <c r="I290"/>
      <c r="J290"/>
      <c r="K290"/>
      <c r="L290"/>
      <c r="M290"/>
      <c r="N290"/>
      <c r="O290"/>
      <c r="P290"/>
      <c r="Q290"/>
      <c r="R290"/>
      <c r="S290"/>
      <c r="T290"/>
      <c r="U290"/>
      <c r="V290"/>
      <c r="W290"/>
      <c r="X290"/>
      <c r="Y290"/>
      <c r="Z290"/>
      <c r="AA290"/>
      <c r="AB290"/>
      <c r="AC290"/>
      <c r="AD290"/>
      <c r="AE290"/>
      <c r="AF290"/>
    </row>
    <row r="291" spans="2:32" ht="15" customHeight="1" x14ac:dyDescent="0.25">
      <c r="B291"/>
      <c r="C291"/>
      <c r="D291"/>
      <c r="E291"/>
      <c r="F291"/>
      <c r="G291"/>
      <c r="H291"/>
      <c r="I291"/>
      <c r="J291"/>
      <c r="K291"/>
      <c r="L291"/>
      <c r="M291"/>
      <c r="N291"/>
      <c r="O291"/>
      <c r="P291"/>
      <c r="Q291"/>
      <c r="R291"/>
      <c r="S291"/>
      <c r="T291"/>
      <c r="U291"/>
      <c r="V291"/>
      <c r="W291"/>
      <c r="X291"/>
      <c r="Y291"/>
      <c r="Z291"/>
      <c r="AA291"/>
      <c r="AB291"/>
      <c r="AC291"/>
      <c r="AD291"/>
      <c r="AE291"/>
      <c r="AF291"/>
    </row>
    <row r="292" spans="2:32" ht="15" customHeight="1" x14ac:dyDescent="0.25">
      <c r="B292"/>
      <c r="C292"/>
      <c r="D292"/>
      <c r="E292"/>
      <c r="F292"/>
      <c r="G292"/>
      <c r="H292"/>
      <c r="I292"/>
      <c r="J292"/>
      <c r="K292"/>
      <c r="L292"/>
      <c r="M292"/>
      <c r="N292"/>
      <c r="O292"/>
      <c r="P292"/>
      <c r="Q292"/>
      <c r="R292"/>
      <c r="S292"/>
      <c r="T292"/>
      <c r="U292"/>
      <c r="V292"/>
      <c r="W292"/>
      <c r="X292"/>
      <c r="Y292"/>
      <c r="Z292"/>
      <c r="AA292"/>
      <c r="AB292"/>
      <c r="AC292"/>
      <c r="AD292"/>
      <c r="AE292"/>
      <c r="AF292"/>
    </row>
    <row r="293" spans="2:32" ht="15" customHeight="1" x14ac:dyDescent="0.25">
      <c r="B293"/>
      <c r="C293"/>
      <c r="D293"/>
      <c r="E293"/>
      <c r="F293"/>
      <c r="G293"/>
      <c r="H293"/>
      <c r="I293"/>
      <c r="J293"/>
      <c r="K293"/>
      <c r="L293"/>
      <c r="M293"/>
      <c r="N293"/>
      <c r="O293"/>
      <c r="P293"/>
      <c r="Q293"/>
      <c r="R293"/>
      <c r="S293"/>
      <c r="T293"/>
      <c r="U293"/>
      <c r="V293"/>
      <c r="W293"/>
      <c r="X293"/>
      <c r="Y293"/>
      <c r="Z293"/>
      <c r="AA293"/>
      <c r="AB293"/>
      <c r="AC293"/>
      <c r="AD293"/>
      <c r="AE293"/>
      <c r="AF293"/>
    </row>
    <row r="294" spans="2:32" ht="15" customHeight="1" x14ac:dyDescent="0.25">
      <c r="B294"/>
      <c r="C294"/>
      <c r="D294"/>
      <c r="E294"/>
      <c r="F294"/>
      <c r="G294"/>
      <c r="H294"/>
      <c r="I294"/>
      <c r="J294"/>
      <c r="K294"/>
      <c r="L294"/>
      <c r="M294"/>
      <c r="N294"/>
      <c r="O294"/>
      <c r="P294"/>
      <c r="Q294"/>
      <c r="R294"/>
      <c r="S294"/>
      <c r="T294"/>
      <c r="U294"/>
      <c r="V294"/>
      <c r="W294"/>
      <c r="X294"/>
      <c r="Y294"/>
      <c r="Z294"/>
      <c r="AA294"/>
      <c r="AB294"/>
      <c r="AC294"/>
      <c r="AD294"/>
      <c r="AE294"/>
      <c r="AF294"/>
    </row>
    <row r="295" spans="2:32" ht="15" customHeight="1" x14ac:dyDescent="0.25">
      <c r="B295"/>
      <c r="C295"/>
      <c r="D295"/>
      <c r="E295"/>
      <c r="F295"/>
      <c r="G295"/>
      <c r="H295"/>
      <c r="I295"/>
      <c r="J295"/>
      <c r="K295"/>
      <c r="L295"/>
      <c r="M295"/>
      <c r="N295"/>
      <c r="O295"/>
      <c r="P295"/>
      <c r="Q295"/>
      <c r="R295"/>
      <c r="S295"/>
      <c r="T295"/>
      <c r="U295"/>
      <c r="V295"/>
      <c r="W295"/>
      <c r="X295"/>
      <c r="Y295"/>
      <c r="Z295"/>
      <c r="AA295"/>
      <c r="AB295"/>
      <c r="AC295"/>
      <c r="AD295"/>
      <c r="AE295"/>
      <c r="AF295"/>
    </row>
    <row r="296" spans="2:32" ht="15" customHeight="1" x14ac:dyDescent="0.25">
      <c r="B296"/>
      <c r="C296"/>
      <c r="D296"/>
      <c r="E296"/>
      <c r="F296"/>
      <c r="G296"/>
      <c r="H296"/>
      <c r="I296"/>
      <c r="J296"/>
      <c r="K296"/>
      <c r="L296"/>
      <c r="M296"/>
      <c r="N296"/>
      <c r="O296"/>
      <c r="P296"/>
      <c r="Q296"/>
      <c r="R296"/>
      <c r="S296"/>
      <c r="T296"/>
      <c r="U296"/>
      <c r="V296"/>
      <c r="W296"/>
      <c r="X296"/>
      <c r="Y296"/>
      <c r="Z296"/>
      <c r="AA296"/>
      <c r="AB296"/>
      <c r="AC296"/>
      <c r="AD296"/>
      <c r="AE296"/>
      <c r="AF296"/>
    </row>
    <row r="297" spans="2:32" ht="15" customHeight="1" x14ac:dyDescent="0.25">
      <c r="B297"/>
      <c r="C297"/>
      <c r="D297"/>
      <c r="E297"/>
      <c r="F297"/>
      <c r="G297"/>
      <c r="H297"/>
      <c r="I297"/>
      <c r="J297"/>
      <c r="K297"/>
      <c r="L297"/>
      <c r="M297"/>
      <c r="N297"/>
      <c r="O297"/>
      <c r="P297"/>
      <c r="Q297"/>
      <c r="R297"/>
      <c r="S297"/>
      <c r="T297"/>
      <c r="U297"/>
      <c r="V297"/>
      <c r="W297"/>
      <c r="X297"/>
      <c r="Y297"/>
      <c r="Z297"/>
      <c r="AA297"/>
      <c r="AB297"/>
      <c r="AC297"/>
      <c r="AD297"/>
      <c r="AE297"/>
      <c r="AF297"/>
    </row>
    <row r="298" spans="2:32" ht="15" customHeight="1" x14ac:dyDescent="0.25">
      <c r="B298"/>
      <c r="C298"/>
      <c r="D298"/>
      <c r="E298"/>
      <c r="F298"/>
      <c r="G298"/>
      <c r="H298"/>
      <c r="I298"/>
      <c r="J298"/>
      <c r="K298"/>
      <c r="L298"/>
      <c r="M298"/>
      <c r="N298"/>
      <c r="O298"/>
      <c r="P298"/>
      <c r="Q298"/>
      <c r="R298"/>
      <c r="S298"/>
      <c r="T298"/>
      <c r="U298"/>
      <c r="V298"/>
      <c r="W298"/>
      <c r="X298"/>
      <c r="Y298"/>
      <c r="Z298"/>
      <c r="AA298"/>
      <c r="AB298"/>
      <c r="AC298"/>
      <c r="AD298"/>
      <c r="AE298"/>
      <c r="AF298"/>
    </row>
    <row r="299" spans="2:32" ht="15" customHeight="1" x14ac:dyDescent="0.25">
      <c r="B299"/>
      <c r="C299"/>
      <c r="D299"/>
      <c r="E299"/>
      <c r="F299"/>
      <c r="G299"/>
      <c r="H299"/>
      <c r="I299"/>
      <c r="J299"/>
      <c r="K299"/>
      <c r="L299"/>
      <c r="M299"/>
      <c r="N299"/>
      <c r="O299"/>
      <c r="P299"/>
      <c r="Q299"/>
      <c r="R299"/>
      <c r="S299"/>
      <c r="T299"/>
      <c r="U299"/>
      <c r="V299"/>
      <c r="W299"/>
      <c r="X299"/>
      <c r="Y299"/>
      <c r="Z299"/>
      <c r="AA299"/>
      <c r="AB299"/>
      <c r="AC299"/>
      <c r="AD299"/>
      <c r="AE299"/>
      <c r="AF299"/>
    </row>
    <row r="300" spans="2:32" ht="15" customHeight="1" x14ac:dyDescent="0.25">
      <c r="B300"/>
      <c r="C300"/>
      <c r="D300"/>
      <c r="E300"/>
      <c r="F300"/>
      <c r="G300"/>
      <c r="H300"/>
      <c r="I300"/>
      <c r="J300"/>
      <c r="K300"/>
      <c r="L300"/>
      <c r="M300"/>
      <c r="N300"/>
      <c r="O300"/>
      <c r="P300"/>
      <c r="Q300"/>
      <c r="R300"/>
      <c r="S300"/>
      <c r="T300"/>
      <c r="U300"/>
      <c r="V300"/>
      <c r="W300"/>
      <c r="X300"/>
      <c r="Y300"/>
      <c r="Z300"/>
      <c r="AA300"/>
      <c r="AB300"/>
      <c r="AC300"/>
      <c r="AD300"/>
      <c r="AE300"/>
      <c r="AF300"/>
    </row>
    <row r="307" spans="2:32" ht="15" customHeight="1" x14ac:dyDescent="0.2">
      <c r="B307" s="135"/>
      <c r="C307" s="135"/>
      <c r="D307" s="135"/>
      <c r="E307" s="135"/>
      <c r="F307" s="135"/>
      <c r="G307" s="135"/>
      <c r="H307" s="135"/>
      <c r="I307" s="135"/>
      <c r="J307" s="135"/>
      <c r="K307" s="135"/>
      <c r="L307" s="135"/>
      <c r="M307" s="135"/>
      <c r="N307" s="135"/>
      <c r="O307" s="135"/>
      <c r="P307" s="135"/>
      <c r="Q307" s="135"/>
      <c r="R307" s="135"/>
      <c r="S307" s="135"/>
      <c r="T307" s="135"/>
      <c r="U307" s="135"/>
      <c r="V307" s="135"/>
      <c r="W307" s="135"/>
      <c r="X307" s="135"/>
      <c r="Y307" s="135"/>
      <c r="Z307" s="135"/>
      <c r="AA307" s="135"/>
      <c r="AB307" s="135"/>
      <c r="AC307" s="135"/>
      <c r="AD307" s="135"/>
      <c r="AE307" s="135"/>
      <c r="AF307" s="135"/>
    </row>
    <row r="510" spans="2:32" ht="15" customHeight="1" x14ac:dyDescent="0.2">
      <c r="B510" s="135"/>
      <c r="C510" s="135"/>
      <c r="D510" s="135"/>
      <c r="E510" s="135"/>
      <c r="F510" s="135"/>
      <c r="G510" s="135"/>
      <c r="H510" s="135"/>
      <c r="I510" s="135"/>
      <c r="J510" s="135"/>
      <c r="K510" s="135"/>
      <c r="L510" s="135"/>
      <c r="M510" s="135"/>
      <c r="N510" s="135"/>
      <c r="O510" s="135"/>
      <c r="P510" s="135"/>
      <c r="Q510" s="135"/>
      <c r="R510" s="135"/>
      <c r="S510" s="135"/>
      <c r="T510" s="135"/>
      <c r="U510" s="135"/>
      <c r="V510" s="135"/>
      <c r="W510" s="135"/>
      <c r="X510" s="135"/>
      <c r="Y510" s="135"/>
      <c r="Z510" s="135"/>
      <c r="AA510" s="135"/>
      <c r="AB510" s="135"/>
      <c r="AC510" s="135"/>
      <c r="AD510" s="135"/>
      <c r="AE510" s="135"/>
      <c r="AF510" s="135"/>
    </row>
    <row r="711" spans="2:32" ht="15" customHeight="1" x14ac:dyDescent="0.2">
      <c r="B711" s="135"/>
      <c r="C711" s="135"/>
      <c r="D711" s="135"/>
      <c r="E711" s="135"/>
      <c r="F711" s="135"/>
      <c r="G711" s="135"/>
      <c r="H711" s="135"/>
      <c r="I711" s="135"/>
      <c r="J711" s="135"/>
      <c r="K711" s="135"/>
      <c r="L711" s="135"/>
      <c r="M711" s="135"/>
      <c r="N711" s="135"/>
      <c r="O711" s="135"/>
      <c r="P711" s="135"/>
      <c r="Q711" s="135"/>
      <c r="R711" s="135"/>
      <c r="S711" s="135"/>
      <c r="T711" s="135"/>
      <c r="U711" s="135"/>
      <c r="V711" s="135"/>
      <c r="W711" s="135"/>
      <c r="X711" s="135"/>
      <c r="Y711" s="135"/>
      <c r="Z711" s="135"/>
      <c r="AA711" s="135"/>
      <c r="AB711" s="135"/>
      <c r="AC711" s="135"/>
      <c r="AD711" s="135"/>
      <c r="AE711" s="135"/>
      <c r="AF711" s="135"/>
    </row>
    <row r="886" spans="2:32" ht="15" customHeight="1" x14ac:dyDescent="0.2">
      <c r="B886" s="135"/>
      <c r="C886" s="135"/>
      <c r="D886" s="135"/>
      <c r="E886" s="135"/>
      <c r="F886" s="135"/>
      <c r="G886" s="135"/>
      <c r="H886" s="135"/>
      <c r="I886" s="135"/>
      <c r="J886" s="135"/>
      <c r="K886" s="135"/>
      <c r="L886" s="135"/>
      <c r="M886" s="135"/>
      <c r="N886" s="135"/>
      <c r="O886" s="135"/>
      <c r="P886" s="135"/>
      <c r="Q886" s="135"/>
      <c r="R886" s="135"/>
      <c r="S886" s="135"/>
      <c r="T886" s="135"/>
      <c r="U886" s="135"/>
      <c r="V886" s="135"/>
      <c r="W886" s="135"/>
      <c r="X886" s="135"/>
      <c r="Y886" s="135"/>
      <c r="Z886" s="135"/>
      <c r="AA886" s="135"/>
      <c r="AB886" s="135"/>
      <c r="AC886" s="135"/>
      <c r="AD886" s="135"/>
      <c r="AE886" s="135"/>
      <c r="AF886" s="135"/>
    </row>
    <row r="1100" spans="2:32" ht="15" customHeight="1" x14ac:dyDescent="0.2">
      <c r="B1100" s="135"/>
      <c r="C1100" s="135"/>
      <c r="D1100" s="135"/>
      <c r="E1100" s="135"/>
      <c r="F1100" s="135"/>
      <c r="G1100" s="135"/>
      <c r="H1100" s="135"/>
      <c r="I1100" s="135"/>
      <c r="J1100" s="135"/>
      <c r="K1100" s="135"/>
      <c r="L1100" s="135"/>
      <c r="M1100" s="135"/>
      <c r="N1100" s="135"/>
      <c r="O1100" s="135"/>
      <c r="P1100" s="135"/>
      <c r="Q1100" s="135"/>
      <c r="R1100" s="135"/>
      <c r="S1100" s="135"/>
      <c r="T1100" s="135"/>
      <c r="U1100" s="135"/>
      <c r="V1100" s="135"/>
      <c r="W1100" s="135"/>
      <c r="X1100" s="135"/>
      <c r="Y1100" s="135"/>
      <c r="Z1100" s="135"/>
      <c r="AA1100" s="135"/>
      <c r="AB1100" s="135"/>
      <c r="AC1100" s="135"/>
      <c r="AD1100" s="135"/>
      <c r="AE1100" s="135"/>
      <c r="AF1100" s="135"/>
    </row>
    <row r="1228" spans="2:32" ht="15" customHeight="1" x14ac:dyDescent="0.2">
      <c r="B1228" s="135"/>
      <c r="C1228" s="135"/>
      <c r="D1228" s="135"/>
      <c r="E1228" s="135"/>
      <c r="F1228" s="135"/>
      <c r="G1228" s="135"/>
      <c r="H1228" s="135"/>
      <c r="I1228" s="135"/>
      <c r="J1228" s="135"/>
      <c r="K1228" s="135"/>
      <c r="L1228" s="135"/>
      <c r="M1228" s="135"/>
      <c r="N1228" s="135"/>
      <c r="O1228" s="135"/>
      <c r="P1228" s="135"/>
      <c r="Q1228" s="135"/>
      <c r="R1228" s="135"/>
      <c r="S1228" s="135"/>
      <c r="T1228" s="135"/>
      <c r="U1228" s="135"/>
      <c r="V1228" s="135"/>
      <c r="W1228" s="135"/>
      <c r="X1228" s="135"/>
      <c r="Y1228" s="135"/>
      <c r="Z1228" s="135"/>
      <c r="AA1228" s="135"/>
      <c r="AB1228" s="135"/>
      <c r="AC1228" s="135"/>
      <c r="AD1228" s="135"/>
      <c r="AE1228" s="135"/>
      <c r="AF1228" s="135"/>
    </row>
    <row r="1389" spans="2:32" ht="15" customHeight="1" x14ac:dyDescent="0.2">
      <c r="B1389" s="135"/>
      <c r="C1389" s="135"/>
      <c r="D1389" s="135"/>
      <c r="E1389" s="135"/>
      <c r="F1389" s="135"/>
      <c r="G1389" s="135"/>
      <c r="H1389" s="135"/>
      <c r="I1389" s="135"/>
      <c r="J1389" s="135"/>
      <c r="K1389" s="135"/>
      <c r="L1389" s="135"/>
      <c r="M1389" s="135"/>
      <c r="N1389" s="135"/>
      <c r="O1389" s="135"/>
      <c r="P1389" s="135"/>
      <c r="Q1389" s="135"/>
      <c r="R1389" s="135"/>
      <c r="S1389" s="135"/>
      <c r="T1389" s="135"/>
      <c r="U1389" s="135"/>
      <c r="V1389" s="135"/>
      <c r="W1389" s="135"/>
      <c r="X1389" s="135"/>
      <c r="Y1389" s="135"/>
      <c r="Z1389" s="135"/>
      <c r="AA1389" s="135"/>
      <c r="AB1389" s="135"/>
      <c r="AC1389" s="135"/>
      <c r="AD1389" s="135"/>
      <c r="AE1389" s="135"/>
      <c r="AF1389" s="135"/>
    </row>
    <row r="1501" spans="2:32" ht="15" customHeight="1" x14ac:dyDescent="0.2">
      <c r="B1501" s="135"/>
      <c r="C1501" s="135"/>
      <c r="D1501" s="135"/>
      <c r="E1501" s="135"/>
      <c r="F1501" s="135"/>
      <c r="G1501" s="135"/>
      <c r="H1501" s="135"/>
      <c r="I1501" s="135"/>
      <c r="J1501" s="135"/>
      <c r="K1501" s="135"/>
      <c r="L1501" s="135"/>
      <c r="M1501" s="135"/>
      <c r="N1501" s="135"/>
      <c r="O1501" s="135"/>
      <c r="P1501" s="135"/>
      <c r="Q1501" s="135"/>
      <c r="R1501" s="135"/>
      <c r="S1501" s="135"/>
      <c r="T1501" s="135"/>
      <c r="U1501" s="135"/>
      <c r="V1501" s="135"/>
      <c r="W1501" s="135"/>
      <c r="X1501" s="135"/>
      <c r="Y1501" s="135"/>
      <c r="Z1501" s="135"/>
      <c r="AA1501" s="135"/>
      <c r="AB1501" s="135"/>
      <c r="AC1501" s="135"/>
      <c r="AD1501" s="135"/>
      <c r="AE1501" s="135"/>
      <c r="AF1501" s="135"/>
    </row>
    <row r="1603" spans="2:32" ht="15" customHeight="1" x14ac:dyDescent="0.2">
      <c r="B1603" s="135"/>
      <c r="C1603" s="135"/>
      <c r="D1603" s="135"/>
      <c r="E1603" s="135"/>
      <c r="F1603" s="135"/>
      <c r="G1603" s="135"/>
      <c r="H1603" s="135"/>
      <c r="I1603" s="135"/>
      <c r="J1603" s="135"/>
      <c r="K1603" s="135"/>
      <c r="L1603" s="135"/>
      <c r="M1603" s="135"/>
      <c r="N1603" s="135"/>
      <c r="O1603" s="135"/>
      <c r="P1603" s="135"/>
      <c r="Q1603" s="135"/>
      <c r="R1603" s="135"/>
      <c r="S1603" s="135"/>
      <c r="T1603" s="135"/>
      <c r="U1603" s="135"/>
      <c r="V1603" s="135"/>
      <c r="W1603" s="135"/>
      <c r="X1603" s="135"/>
      <c r="Y1603" s="135"/>
      <c r="Z1603" s="135"/>
      <c r="AA1603" s="135"/>
      <c r="AB1603" s="135"/>
      <c r="AC1603" s="135"/>
      <c r="AD1603" s="135"/>
      <c r="AE1603" s="135"/>
      <c r="AF1603" s="135"/>
    </row>
    <row r="1698" spans="2:32" ht="15" customHeight="1" x14ac:dyDescent="0.2">
      <c r="B1698" s="135"/>
      <c r="C1698" s="135"/>
      <c r="D1698" s="135"/>
      <c r="E1698" s="135"/>
      <c r="F1698" s="135"/>
      <c r="G1698" s="135"/>
      <c r="H1698" s="135"/>
      <c r="I1698" s="135"/>
      <c r="J1698" s="135"/>
      <c r="K1698" s="135"/>
      <c r="L1698" s="135"/>
      <c r="M1698" s="135"/>
      <c r="N1698" s="135"/>
      <c r="O1698" s="135"/>
      <c r="P1698" s="135"/>
      <c r="Q1698" s="135"/>
      <c r="R1698" s="135"/>
      <c r="S1698" s="135"/>
      <c r="T1698" s="135"/>
      <c r="U1698" s="135"/>
      <c r="V1698" s="135"/>
      <c r="W1698" s="135"/>
      <c r="X1698" s="135"/>
      <c r="Y1698" s="135"/>
      <c r="Z1698" s="135"/>
      <c r="AA1698" s="135"/>
      <c r="AB1698" s="135"/>
      <c r="AC1698" s="135"/>
      <c r="AD1698" s="135"/>
      <c r="AE1698" s="135"/>
      <c r="AF1698" s="135"/>
    </row>
    <row r="1944" spans="2:32" ht="15" customHeight="1" x14ac:dyDescent="0.2">
      <c r="B1944" s="135"/>
      <c r="C1944" s="135"/>
      <c r="D1944" s="135"/>
      <c r="E1944" s="135"/>
      <c r="F1944" s="135"/>
      <c r="G1944" s="135"/>
      <c r="H1944" s="135"/>
      <c r="I1944" s="135"/>
      <c r="J1944" s="135"/>
      <c r="K1944" s="135"/>
      <c r="L1944" s="135"/>
      <c r="M1944" s="135"/>
      <c r="N1944" s="135"/>
      <c r="O1944" s="135"/>
      <c r="P1944" s="135"/>
      <c r="Q1944" s="135"/>
      <c r="R1944" s="135"/>
      <c r="S1944" s="135"/>
      <c r="T1944" s="135"/>
      <c r="U1944" s="135"/>
      <c r="V1944" s="135"/>
      <c r="W1944" s="135"/>
      <c r="X1944" s="135"/>
      <c r="Y1944" s="135"/>
      <c r="Z1944" s="135"/>
      <c r="AA1944" s="135"/>
      <c r="AB1944" s="135"/>
      <c r="AC1944" s="135"/>
      <c r="AD1944" s="135"/>
      <c r="AE1944" s="135"/>
      <c r="AF1944" s="135"/>
    </row>
    <row r="2030" spans="2:32" ht="15" customHeight="1" x14ac:dyDescent="0.2">
      <c r="B2030" s="135"/>
      <c r="C2030" s="135"/>
      <c r="D2030" s="135"/>
      <c r="E2030" s="135"/>
      <c r="F2030" s="135"/>
      <c r="G2030" s="135"/>
      <c r="H2030" s="135"/>
      <c r="I2030" s="135"/>
      <c r="J2030" s="135"/>
      <c r="K2030" s="135"/>
      <c r="L2030" s="135"/>
      <c r="M2030" s="135"/>
      <c r="N2030" s="135"/>
      <c r="O2030" s="135"/>
      <c r="P2030" s="135"/>
      <c r="Q2030" s="135"/>
      <c r="R2030" s="135"/>
      <c r="S2030" s="135"/>
      <c r="T2030" s="135"/>
      <c r="U2030" s="135"/>
      <c r="V2030" s="135"/>
      <c r="W2030" s="135"/>
      <c r="X2030" s="135"/>
      <c r="Y2030" s="135"/>
      <c r="Z2030" s="135"/>
      <c r="AA2030" s="135"/>
      <c r="AB2030" s="135"/>
      <c r="AC2030" s="135"/>
      <c r="AD2030" s="135"/>
      <c r="AE2030" s="135"/>
      <c r="AF2030" s="135"/>
    </row>
    <row r="2152" spans="2:32" ht="15" customHeight="1" x14ac:dyDescent="0.2">
      <c r="B2152" s="135"/>
      <c r="C2152" s="135"/>
      <c r="D2152" s="135"/>
      <c r="E2152" s="135"/>
      <c r="F2152" s="135"/>
      <c r="G2152" s="135"/>
      <c r="H2152" s="135"/>
      <c r="I2152" s="135"/>
      <c r="J2152" s="135"/>
      <c r="K2152" s="135"/>
      <c r="L2152" s="135"/>
      <c r="M2152" s="135"/>
      <c r="N2152" s="135"/>
      <c r="O2152" s="135"/>
      <c r="P2152" s="135"/>
      <c r="Q2152" s="135"/>
      <c r="R2152" s="135"/>
      <c r="S2152" s="135"/>
      <c r="T2152" s="135"/>
      <c r="U2152" s="135"/>
      <c r="V2152" s="135"/>
      <c r="W2152" s="135"/>
      <c r="X2152" s="135"/>
      <c r="Y2152" s="135"/>
      <c r="Z2152" s="135"/>
      <c r="AA2152" s="135"/>
      <c r="AB2152" s="135"/>
      <c r="AC2152" s="135"/>
      <c r="AD2152" s="135"/>
      <c r="AE2152" s="135"/>
      <c r="AF2152" s="135"/>
    </row>
    <row r="2316" spans="2:32" ht="15" customHeight="1" x14ac:dyDescent="0.2">
      <c r="B2316" s="135"/>
      <c r="C2316" s="135"/>
      <c r="D2316" s="135"/>
      <c r="E2316" s="135"/>
      <c r="F2316" s="135"/>
      <c r="G2316" s="135"/>
      <c r="H2316" s="135"/>
      <c r="I2316" s="135"/>
      <c r="J2316" s="135"/>
      <c r="K2316" s="135"/>
      <c r="L2316" s="135"/>
      <c r="M2316" s="135"/>
      <c r="N2316" s="135"/>
      <c r="O2316" s="135"/>
      <c r="P2316" s="135"/>
      <c r="Q2316" s="135"/>
      <c r="R2316" s="135"/>
      <c r="S2316" s="135"/>
      <c r="T2316" s="135"/>
      <c r="U2316" s="135"/>
      <c r="V2316" s="135"/>
      <c r="W2316" s="135"/>
      <c r="X2316" s="135"/>
      <c r="Y2316" s="135"/>
      <c r="Z2316" s="135"/>
      <c r="AA2316" s="135"/>
      <c r="AB2316" s="135"/>
      <c r="AC2316" s="135"/>
      <c r="AD2316" s="135"/>
      <c r="AE2316" s="135"/>
      <c r="AF2316" s="135"/>
    </row>
    <row r="2418" spans="2:32" ht="15" customHeight="1" x14ac:dyDescent="0.2">
      <c r="B2418" s="135"/>
      <c r="C2418" s="135"/>
      <c r="D2418" s="135"/>
      <c r="E2418" s="135"/>
      <c r="F2418" s="135"/>
      <c r="G2418" s="135"/>
      <c r="H2418" s="135"/>
      <c r="I2418" s="135"/>
      <c r="J2418" s="135"/>
      <c r="K2418" s="135"/>
      <c r="L2418" s="135"/>
      <c r="M2418" s="135"/>
      <c r="N2418" s="135"/>
      <c r="O2418" s="135"/>
      <c r="P2418" s="135"/>
      <c r="Q2418" s="135"/>
      <c r="R2418" s="135"/>
      <c r="S2418" s="135"/>
      <c r="T2418" s="135"/>
      <c r="U2418" s="135"/>
      <c r="V2418" s="135"/>
      <c r="W2418" s="135"/>
      <c r="X2418" s="135"/>
      <c r="Y2418" s="135"/>
      <c r="Z2418" s="135"/>
      <c r="AA2418" s="135"/>
      <c r="AB2418" s="135"/>
      <c r="AC2418" s="135"/>
      <c r="AD2418" s="135"/>
      <c r="AE2418" s="135"/>
      <c r="AF2418" s="135"/>
    </row>
    <row r="2508" spans="2:32" ht="15" customHeight="1" x14ac:dyDescent="0.2">
      <c r="B2508" s="135"/>
      <c r="C2508" s="135"/>
      <c r="D2508" s="135"/>
      <c r="E2508" s="135"/>
      <c r="F2508" s="135"/>
      <c r="G2508" s="135"/>
      <c r="H2508" s="135"/>
      <c r="I2508" s="135"/>
      <c r="J2508" s="135"/>
      <c r="K2508" s="135"/>
      <c r="L2508" s="135"/>
      <c r="M2508" s="135"/>
      <c r="N2508" s="135"/>
      <c r="O2508" s="135"/>
      <c r="P2508" s="135"/>
      <c r="Q2508" s="135"/>
      <c r="R2508" s="135"/>
      <c r="S2508" s="135"/>
      <c r="T2508" s="135"/>
      <c r="U2508" s="135"/>
      <c r="V2508" s="135"/>
      <c r="W2508" s="135"/>
      <c r="X2508" s="135"/>
      <c r="Y2508" s="135"/>
      <c r="Z2508" s="135"/>
      <c r="AA2508" s="135"/>
      <c r="AB2508" s="135"/>
      <c r="AC2508" s="135"/>
      <c r="AD2508" s="135"/>
      <c r="AE2508" s="135"/>
      <c r="AF2508" s="135"/>
    </row>
    <row r="2597" spans="2:32" ht="15" customHeight="1" x14ac:dyDescent="0.2">
      <c r="B2597" s="135"/>
      <c r="C2597" s="135"/>
      <c r="D2597" s="135"/>
      <c r="E2597" s="135"/>
      <c r="F2597" s="135"/>
      <c r="G2597" s="135"/>
      <c r="H2597" s="135"/>
      <c r="I2597" s="135"/>
      <c r="J2597" s="135"/>
      <c r="K2597" s="135"/>
      <c r="L2597" s="135"/>
      <c r="M2597" s="135"/>
      <c r="N2597" s="135"/>
      <c r="O2597" s="135"/>
      <c r="P2597" s="135"/>
      <c r="Q2597" s="135"/>
      <c r="R2597" s="135"/>
      <c r="S2597" s="135"/>
      <c r="T2597" s="135"/>
      <c r="U2597" s="135"/>
      <c r="V2597" s="135"/>
      <c r="W2597" s="135"/>
      <c r="X2597" s="135"/>
      <c r="Y2597" s="135"/>
      <c r="Z2597" s="135"/>
      <c r="AA2597" s="135"/>
      <c r="AB2597" s="135"/>
      <c r="AC2597" s="135"/>
      <c r="AD2597" s="135"/>
      <c r="AE2597" s="135"/>
      <c r="AF2597" s="135"/>
    </row>
    <row r="2718" spans="2:32" ht="15" customHeight="1" x14ac:dyDescent="0.2">
      <c r="B2718" s="135"/>
      <c r="C2718" s="135"/>
      <c r="D2718" s="135"/>
      <c r="E2718" s="135"/>
      <c r="F2718" s="135"/>
      <c r="G2718" s="135"/>
      <c r="H2718" s="135"/>
      <c r="I2718" s="135"/>
      <c r="J2718" s="135"/>
      <c r="K2718" s="135"/>
      <c r="L2718" s="135"/>
      <c r="M2718" s="135"/>
      <c r="N2718" s="135"/>
      <c r="O2718" s="135"/>
      <c r="P2718" s="135"/>
      <c r="Q2718" s="135"/>
      <c r="R2718" s="135"/>
      <c r="S2718" s="135"/>
      <c r="T2718" s="135"/>
      <c r="U2718" s="135"/>
      <c r="V2718" s="135"/>
      <c r="W2718" s="135"/>
      <c r="X2718" s="135"/>
      <c r="Y2718" s="135"/>
      <c r="Z2718" s="135"/>
      <c r="AA2718" s="135"/>
      <c r="AB2718" s="135"/>
      <c r="AC2718" s="135"/>
      <c r="AD2718" s="135"/>
      <c r="AE2718" s="135"/>
      <c r="AF2718" s="135"/>
    </row>
    <row r="2836" spans="2:33" ht="15" customHeight="1" x14ac:dyDescent="0.2">
      <c r="B2836" s="135"/>
      <c r="C2836" s="135"/>
      <c r="D2836" s="135"/>
      <c r="E2836" s="135"/>
      <c r="F2836" s="135"/>
      <c r="G2836" s="135"/>
      <c r="H2836" s="135"/>
      <c r="I2836" s="135"/>
      <c r="J2836" s="135"/>
      <c r="K2836" s="135"/>
      <c r="L2836" s="135"/>
      <c r="M2836" s="135"/>
      <c r="N2836" s="135"/>
      <c r="O2836" s="135"/>
      <c r="P2836" s="135"/>
      <c r="Q2836" s="135"/>
      <c r="R2836" s="135"/>
      <c r="S2836" s="135"/>
      <c r="T2836" s="135"/>
      <c r="U2836" s="135"/>
      <c r="V2836" s="135"/>
      <c r="W2836" s="135"/>
      <c r="X2836" s="135"/>
      <c r="Y2836" s="135"/>
      <c r="Z2836" s="135"/>
      <c r="AA2836" s="135"/>
      <c r="AB2836" s="135"/>
      <c r="AC2836" s="135"/>
      <c r="AD2836" s="135"/>
      <c r="AE2836" s="135"/>
      <c r="AF2836" s="135"/>
    </row>
    <row r="2837" spans="2:33" ht="15" customHeight="1" x14ac:dyDescent="0.2">
      <c r="B2837" s="135"/>
      <c r="C2837" s="135"/>
      <c r="D2837" s="135"/>
      <c r="E2837" s="135"/>
      <c r="F2837" s="135"/>
      <c r="G2837" s="135"/>
      <c r="H2837" s="135"/>
      <c r="I2837" s="135"/>
      <c r="J2837" s="135"/>
      <c r="K2837" s="135"/>
      <c r="L2837" s="135"/>
      <c r="M2837" s="135"/>
      <c r="N2837" s="135"/>
      <c r="O2837" s="135"/>
      <c r="P2837" s="135"/>
      <c r="Q2837" s="135"/>
      <c r="R2837" s="135"/>
      <c r="S2837" s="135"/>
      <c r="T2837" s="135"/>
      <c r="U2837" s="135"/>
      <c r="V2837" s="135"/>
      <c r="W2837" s="135"/>
      <c r="X2837" s="135"/>
      <c r="Y2837" s="135"/>
      <c r="Z2837" s="135"/>
      <c r="AA2837" s="135"/>
      <c r="AB2837" s="135"/>
      <c r="AC2837" s="135"/>
      <c r="AD2837" s="135"/>
      <c r="AE2837" s="135"/>
      <c r="AF2837" s="135"/>
      <c r="AG2837" s="135"/>
    </row>
  </sheetData>
  <mergeCells count="20">
    <mergeCell ref="B2837:AG2837"/>
    <mergeCell ref="B2718:AF2718"/>
    <mergeCell ref="B2836:AF2836"/>
    <mergeCell ref="B2030:AF2030"/>
    <mergeCell ref="B2152:AF2152"/>
    <mergeCell ref="B2316:AF2316"/>
    <mergeCell ref="B2418:AF2418"/>
    <mergeCell ref="B2508:AF2508"/>
    <mergeCell ref="B2597:AF2597"/>
    <mergeCell ref="B1944:AF1944"/>
    <mergeCell ref="B307:AF307"/>
    <mergeCell ref="B510:AF510"/>
    <mergeCell ref="B711:AF711"/>
    <mergeCell ref="B886:AF886"/>
    <mergeCell ref="B1100:AF1100"/>
    <mergeCell ref="B1228:AF1228"/>
    <mergeCell ref="B1389:AF1389"/>
    <mergeCell ref="B1501:AF1501"/>
    <mergeCell ref="B1603:AF1603"/>
    <mergeCell ref="B1698:AF1698"/>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37"/>
  <sheetViews>
    <sheetView topLeftCell="A7" zoomScale="90" zoomScaleNormal="90" workbookViewId="0">
      <selection activeCell="E31" sqref="E31"/>
    </sheetView>
  </sheetViews>
  <sheetFormatPr defaultColWidth="8.7109375" defaultRowHeight="15" customHeight="1" x14ac:dyDescent="0.2"/>
  <cols>
    <col min="1" max="1" width="20.7109375" style="57" customWidth="1"/>
    <col min="2" max="2" width="46.7109375" style="57" customWidth="1"/>
    <col min="3" max="16384" width="8.7109375" style="57"/>
  </cols>
  <sheetData>
    <row r="1" spans="1:33" ht="15" customHeight="1" thickBot="1" x14ac:dyDescent="0.25">
      <c r="B1" s="66" t="s">
        <v>649</v>
      </c>
      <c r="C1" s="65">
        <v>2021</v>
      </c>
      <c r="D1" s="65">
        <v>2022</v>
      </c>
      <c r="E1" s="65">
        <v>2023</v>
      </c>
      <c r="F1" s="65">
        <v>2024</v>
      </c>
      <c r="G1" s="65">
        <v>2025</v>
      </c>
      <c r="H1" s="65">
        <v>2026</v>
      </c>
      <c r="I1" s="65">
        <v>2027</v>
      </c>
      <c r="J1" s="65">
        <v>2028</v>
      </c>
      <c r="K1" s="65">
        <v>2029</v>
      </c>
      <c r="L1" s="65">
        <v>2030</v>
      </c>
      <c r="M1" s="65">
        <v>2031</v>
      </c>
      <c r="N1" s="65">
        <v>2032</v>
      </c>
      <c r="O1" s="65">
        <v>2033</v>
      </c>
      <c r="P1" s="65">
        <v>2034</v>
      </c>
      <c r="Q1" s="65">
        <v>2035</v>
      </c>
      <c r="R1" s="65">
        <v>2036</v>
      </c>
      <c r="S1" s="65">
        <v>2037</v>
      </c>
      <c r="T1" s="65">
        <v>2038</v>
      </c>
      <c r="U1" s="65">
        <v>2039</v>
      </c>
      <c r="V1" s="65">
        <v>2040</v>
      </c>
      <c r="W1" s="65">
        <v>2041</v>
      </c>
      <c r="X1" s="65">
        <v>2042</v>
      </c>
      <c r="Y1" s="65">
        <v>2043</v>
      </c>
      <c r="Z1" s="65">
        <v>2044</v>
      </c>
      <c r="AA1" s="65">
        <v>2045</v>
      </c>
      <c r="AB1" s="65">
        <v>2046</v>
      </c>
      <c r="AC1" s="65">
        <v>2047</v>
      </c>
      <c r="AD1" s="65">
        <v>2048</v>
      </c>
      <c r="AE1" s="65">
        <v>2049</v>
      </c>
      <c r="AF1" s="65">
        <v>2050</v>
      </c>
    </row>
    <row r="2" spans="1:33" ht="15" customHeight="1" thickTop="1" x14ac:dyDescent="0.2"/>
    <row r="3" spans="1:33" ht="15" customHeight="1" x14ac:dyDescent="0.2">
      <c r="C3" s="68" t="s">
        <v>164</v>
      </c>
      <c r="D3" s="68" t="s">
        <v>648</v>
      </c>
      <c r="E3" s="68"/>
      <c r="F3" s="68"/>
      <c r="G3" s="68"/>
    </row>
    <row r="4" spans="1:33" ht="15" customHeight="1" x14ac:dyDescent="0.2">
      <c r="C4" s="68" t="s">
        <v>163</v>
      </c>
      <c r="D4" s="68" t="s">
        <v>647</v>
      </c>
      <c r="E4" s="68"/>
      <c r="F4" s="68"/>
      <c r="G4" s="68" t="s">
        <v>646</v>
      </c>
    </row>
    <row r="5" spans="1:33" ht="15" customHeight="1" x14ac:dyDescent="0.2">
      <c r="C5" s="68" t="s">
        <v>162</v>
      </c>
      <c r="D5" s="68" t="s">
        <v>645</v>
      </c>
      <c r="E5" s="68"/>
      <c r="F5" s="68"/>
      <c r="G5" s="68"/>
    </row>
    <row r="6" spans="1:33" ht="15" customHeight="1" x14ac:dyDescent="0.2">
      <c r="C6" s="68" t="s">
        <v>161</v>
      </c>
      <c r="D6" s="68"/>
      <c r="E6" s="68" t="s">
        <v>644</v>
      </c>
      <c r="F6" s="68"/>
      <c r="G6" s="68"/>
    </row>
    <row r="7" spans="1:33" ht="12" x14ac:dyDescent="0.2"/>
    <row r="8" spans="1:33" ht="12" x14ac:dyDescent="0.2"/>
    <row r="9" spans="1:33" ht="12" x14ac:dyDescent="0.2"/>
    <row r="10" spans="1:33" ht="15" customHeight="1" x14ac:dyDescent="0.25">
      <c r="A10" s="61" t="s">
        <v>391</v>
      </c>
      <c r="B10" s="67" t="s">
        <v>1</v>
      </c>
      <c r="C10"/>
      <c r="D10"/>
      <c r="E10"/>
      <c r="F10"/>
      <c r="G10"/>
      <c r="H10"/>
      <c r="I10"/>
      <c r="J10"/>
      <c r="K10"/>
      <c r="L10"/>
      <c r="M10"/>
      <c r="N10"/>
      <c r="O10"/>
      <c r="P10"/>
      <c r="Q10"/>
      <c r="R10"/>
      <c r="S10"/>
      <c r="T10"/>
      <c r="U10"/>
      <c r="V10"/>
      <c r="W10"/>
      <c r="X10"/>
      <c r="Y10"/>
      <c r="Z10"/>
      <c r="AA10"/>
      <c r="AB10"/>
      <c r="AC10"/>
      <c r="AD10"/>
      <c r="AE10"/>
      <c r="AF10"/>
      <c r="AG10" s="79" t="s">
        <v>643</v>
      </c>
    </row>
    <row r="11" spans="1:33" ht="15" customHeight="1" x14ac:dyDescent="0.25">
      <c r="B11" s="66" t="s">
        <v>2</v>
      </c>
      <c r="C11"/>
      <c r="D11"/>
      <c r="E11"/>
      <c r="F11"/>
      <c r="G11"/>
      <c r="H11"/>
      <c r="I11"/>
      <c r="J11"/>
      <c r="K11"/>
      <c r="L11"/>
      <c r="M11"/>
      <c r="N11"/>
      <c r="O11"/>
      <c r="P11"/>
      <c r="Q11"/>
      <c r="R11"/>
      <c r="S11"/>
      <c r="T11"/>
      <c r="U11"/>
      <c r="V11"/>
      <c r="W11"/>
      <c r="X11"/>
      <c r="Y11"/>
      <c r="Z11"/>
      <c r="AA11"/>
      <c r="AB11"/>
      <c r="AC11"/>
      <c r="AD11"/>
      <c r="AE11"/>
      <c r="AF11"/>
      <c r="AG11" s="79" t="s">
        <v>642</v>
      </c>
    </row>
    <row r="12" spans="1:33" ht="15" customHeight="1" x14ac:dyDescent="0.25">
      <c r="B12" s="66"/>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79" t="s">
        <v>641</v>
      </c>
    </row>
    <row r="13" spans="1:33" ht="15" customHeight="1" thickBot="1" x14ac:dyDescent="0.25">
      <c r="B13" s="65" t="s">
        <v>4</v>
      </c>
      <c r="C13" s="65">
        <v>2021</v>
      </c>
      <c r="D13" s="65">
        <v>2022</v>
      </c>
      <c r="E13" s="65">
        <v>2023</v>
      </c>
      <c r="F13" s="65">
        <v>2024</v>
      </c>
      <c r="G13" s="65">
        <v>2025</v>
      </c>
      <c r="H13" s="65">
        <v>2026</v>
      </c>
      <c r="I13" s="65">
        <v>2027</v>
      </c>
      <c r="J13" s="65">
        <v>2028</v>
      </c>
      <c r="K13" s="65">
        <v>2029</v>
      </c>
      <c r="L13" s="65">
        <v>2030</v>
      </c>
      <c r="M13" s="65">
        <v>2031</v>
      </c>
      <c r="N13" s="65">
        <v>2032</v>
      </c>
      <c r="O13" s="65">
        <v>2033</v>
      </c>
      <c r="P13" s="65">
        <v>2034</v>
      </c>
      <c r="Q13" s="65">
        <v>2035</v>
      </c>
      <c r="R13" s="65">
        <v>2036</v>
      </c>
      <c r="S13" s="65">
        <v>2037</v>
      </c>
      <c r="T13" s="65">
        <v>2038</v>
      </c>
      <c r="U13" s="65">
        <v>2039</v>
      </c>
      <c r="V13" s="65">
        <v>2040</v>
      </c>
      <c r="W13" s="65">
        <v>2041</v>
      </c>
      <c r="X13" s="65">
        <v>2042</v>
      </c>
      <c r="Y13" s="65">
        <v>2043</v>
      </c>
      <c r="Z13" s="65">
        <v>2044</v>
      </c>
      <c r="AA13" s="65">
        <v>2045</v>
      </c>
      <c r="AB13" s="65">
        <v>2046</v>
      </c>
      <c r="AC13" s="65">
        <v>2047</v>
      </c>
      <c r="AD13" s="65">
        <v>2048</v>
      </c>
      <c r="AE13" s="65">
        <v>2049</v>
      </c>
      <c r="AF13" s="65">
        <v>2050</v>
      </c>
      <c r="AG13" s="64" t="s">
        <v>640</v>
      </c>
    </row>
    <row r="14" spans="1:33" ht="15" customHeight="1" thickTop="1" x14ac:dyDescent="0.25">
      <c r="B14"/>
      <c r="C14"/>
      <c r="D14"/>
      <c r="E14"/>
      <c r="F14"/>
      <c r="G14"/>
      <c r="H14"/>
      <c r="I14"/>
      <c r="J14"/>
      <c r="K14"/>
      <c r="L14"/>
      <c r="M14"/>
      <c r="N14"/>
      <c r="O14"/>
      <c r="P14"/>
      <c r="Q14"/>
      <c r="R14"/>
      <c r="S14"/>
      <c r="T14"/>
      <c r="U14"/>
      <c r="V14"/>
      <c r="W14"/>
      <c r="X14"/>
      <c r="Y14"/>
      <c r="Z14"/>
      <c r="AA14"/>
      <c r="AB14"/>
      <c r="AC14"/>
      <c r="AD14"/>
      <c r="AE14"/>
      <c r="AF14"/>
      <c r="AG14"/>
    </row>
    <row r="15" spans="1:33" ht="15" customHeight="1" x14ac:dyDescent="0.25">
      <c r="B15" s="73" t="s">
        <v>5</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B16"/>
      <c r="C16"/>
      <c r="D16"/>
      <c r="E16"/>
      <c r="F16"/>
      <c r="G16"/>
      <c r="H16"/>
      <c r="I16"/>
      <c r="J16"/>
      <c r="K16"/>
      <c r="L16"/>
      <c r="M16"/>
      <c r="N16"/>
      <c r="O16"/>
      <c r="P16"/>
      <c r="Q16"/>
      <c r="R16"/>
      <c r="S16"/>
      <c r="T16"/>
      <c r="U16"/>
      <c r="V16"/>
      <c r="W16"/>
      <c r="X16"/>
      <c r="Y16"/>
      <c r="Z16"/>
      <c r="AA16"/>
      <c r="AB16"/>
      <c r="AC16"/>
      <c r="AD16"/>
      <c r="AE16"/>
      <c r="AF16"/>
      <c r="AG16"/>
    </row>
    <row r="17" spans="1:33" ht="15" customHeight="1" x14ac:dyDescent="0.25">
      <c r="B17" s="73" t="s">
        <v>6</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A18" s="61" t="s">
        <v>392</v>
      </c>
      <c r="B18" s="76" t="s">
        <v>7</v>
      </c>
      <c r="C18" s="63">
        <v>92.493767000000005</v>
      </c>
      <c r="D18" s="63">
        <v>93.315421999999998</v>
      </c>
      <c r="E18" s="63">
        <v>94.217017999999996</v>
      </c>
      <c r="F18" s="63">
        <v>95.157561999999999</v>
      </c>
      <c r="G18" s="63">
        <v>96.134765999999999</v>
      </c>
      <c r="H18" s="63">
        <v>97.116660999999993</v>
      </c>
      <c r="I18" s="63">
        <v>98.107535999999996</v>
      </c>
      <c r="J18" s="63">
        <v>99.103843999999995</v>
      </c>
      <c r="K18" s="63">
        <v>100.100082</v>
      </c>
      <c r="L18" s="63">
        <v>101.093102</v>
      </c>
      <c r="M18" s="63">
        <v>102.08728000000001</v>
      </c>
      <c r="N18" s="63">
        <v>103.085838</v>
      </c>
      <c r="O18" s="63">
        <v>104.09002700000001</v>
      </c>
      <c r="P18" s="63">
        <v>105.09523</v>
      </c>
      <c r="Q18" s="63">
        <v>106.08292400000001</v>
      </c>
      <c r="R18" s="63">
        <v>107.042816</v>
      </c>
      <c r="S18" s="63">
        <v>107.981651</v>
      </c>
      <c r="T18" s="63">
        <v>108.90471599999999</v>
      </c>
      <c r="U18" s="63">
        <v>109.824799</v>
      </c>
      <c r="V18" s="63">
        <v>110.751671</v>
      </c>
      <c r="W18" s="63">
        <v>111.68806499999999</v>
      </c>
      <c r="X18" s="63">
        <v>112.61985799999999</v>
      </c>
      <c r="Y18" s="63">
        <v>113.54840900000001</v>
      </c>
      <c r="Z18" s="63">
        <v>114.474037</v>
      </c>
      <c r="AA18" s="63">
        <v>115.398544</v>
      </c>
      <c r="AB18" s="63">
        <v>116.329849</v>
      </c>
      <c r="AC18" s="63">
        <v>117.275948</v>
      </c>
      <c r="AD18" s="63">
        <v>118.231224</v>
      </c>
      <c r="AE18" s="63">
        <v>119.189278</v>
      </c>
      <c r="AF18" s="63">
        <v>120.150322</v>
      </c>
      <c r="AG18" s="78">
        <v>9.0620000000000006E-3</v>
      </c>
    </row>
    <row r="19" spans="1:33" ht="15" customHeight="1" x14ac:dyDescent="0.25">
      <c r="A19" s="61" t="s">
        <v>393</v>
      </c>
      <c r="B19" s="76" t="s">
        <v>8</v>
      </c>
      <c r="C19" s="63">
        <v>1.9181980000000001</v>
      </c>
      <c r="D19" s="63">
        <v>2.0064690000000001</v>
      </c>
      <c r="E19" s="63">
        <v>2.054157</v>
      </c>
      <c r="F19" s="63">
        <v>2.099977</v>
      </c>
      <c r="G19" s="63">
        <v>2.1140750000000001</v>
      </c>
      <c r="H19" s="63">
        <v>2.1326619999999998</v>
      </c>
      <c r="I19" s="63">
        <v>2.1478969999999999</v>
      </c>
      <c r="J19" s="63">
        <v>2.1577519999999999</v>
      </c>
      <c r="K19" s="63">
        <v>2.1645889999999999</v>
      </c>
      <c r="L19" s="63">
        <v>2.1758739999999999</v>
      </c>
      <c r="M19" s="63">
        <v>2.190496</v>
      </c>
      <c r="N19" s="63">
        <v>2.2064849999999998</v>
      </c>
      <c r="O19" s="63">
        <v>2.2179660000000001</v>
      </c>
      <c r="P19" s="63">
        <v>2.2108720000000002</v>
      </c>
      <c r="Q19" s="63">
        <v>2.193368</v>
      </c>
      <c r="R19" s="63">
        <v>2.1824690000000002</v>
      </c>
      <c r="S19" s="63">
        <v>2.176733</v>
      </c>
      <c r="T19" s="63">
        <v>2.1836859999999998</v>
      </c>
      <c r="U19" s="63">
        <v>2.2004090000000001</v>
      </c>
      <c r="V19" s="63">
        <v>2.2199</v>
      </c>
      <c r="W19" s="63">
        <v>2.225263</v>
      </c>
      <c r="X19" s="63">
        <v>2.231967</v>
      </c>
      <c r="Y19" s="63">
        <v>2.2389489999999999</v>
      </c>
      <c r="Z19" s="63">
        <v>2.2477209999999999</v>
      </c>
      <c r="AA19" s="63">
        <v>2.2644340000000001</v>
      </c>
      <c r="AB19" s="63">
        <v>2.2892269999999999</v>
      </c>
      <c r="AC19" s="63">
        <v>2.3084910000000001</v>
      </c>
      <c r="AD19" s="63">
        <v>2.3213970000000002</v>
      </c>
      <c r="AE19" s="63">
        <v>2.3345549999999999</v>
      </c>
      <c r="AF19" s="63">
        <v>2.3564940000000001</v>
      </c>
      <c r="AG19" s="78">
        <v>7.1209999999999997E-3</v>
      </c>
    </row>
    <row r="20" spans="1:33" ht="15" customHeight="1" x14ac:dyDescent="0.2">
      <c r="A20" s="61" t="s">
        <v>394</v>
      </c>
      <c r="B20" s="73" t="s">
        <v>9</v>
      </c>
      <c r="C20" s="69">
        <v>94.411963999999998</v>
      </c>
      <c r="D20" s="69">
        <v>95.321892000000005</v>
      </c>
      <c r="E20" s="69">
        <v>96.271172000000007</v>
      </c>
      <c r="F20" s="69">
        <v>97.257537999999997</v>
      </c>
      <c r="G20" s="69">
        <v>98.248840000000001</v>
      </c>
      <c r="H20" s="69">
        <v>99.249320999999995</v>
      </c>
      <c r="I20" s="69">
        <v>100.255432</v>
      </c>
      <c r="J20" s="69">
        <v>101.26159699999999</v>
      </c>
      <c r="K20" s="69">
        <v>102.26467100000001</v>
      </c>
      <c r="L20" s="69">
        <v>103.268974</v>
      </c>
      <c r="M20" s="69">
        <v>104.277779</v>
      </c>
      <c r="N20" s="69">
        <v>105.29232</v>
      </c>
      <c r="O20" s="69">
        <v>106.307991</v>
      </c>
      <c r="P20" s="69">
        <v>107.306099</v>
      </c>
      <c r="Q20" s="69">
        <v>108.276291</v>
      </c>
      <c r="R20" s="69">
        <v>109.22528800000001</v>
      </c>
      <c r="S20" s="69">
        <v>110.15838599999999</v>
      </c>
      <c r="T20" s="69">
        <v>111.088402</v>
      </c>
      <c r="U20" s="69">
        <v>112.02520800000001</v>
      </c>
      <c r="V20" s="69">
        <v>112.97157300000001</v>
      </c>
      <c r="W20" s="69">
        <v>113.91333</v>
      </c>
      <c r="X20" s="69">
        <v>114.851822</v>
      </c>
      <c r="Y20" s="69">
        <v>115.787361</v>
      </c>
      <c r="Z20" s="69">
        <v>116.721756</v>
      </c>
      <c r="AA20" s="69">
        <v>117.66297900000001</v>
      </c>
      <c r="AB20" s="69">
        <v>118.61908</v>
      </c>
      <c r="AC20" s="69">
        <v>119.584442</v>
      </c>
      <c r="AD20" s="69">
        <v>120.55262</v>
      </c>
      <c r="AE20" s="69">
        <v>121.52383399999999</v>
      </c>
      <c r="AF20" s="69">
        <v>122.50681299999999</v>
      </c>
      <c r="AG20" s="75">
        <v>9.0229999999999998E-3</v>
      </c>
    </row>
    <row r="21" spans="1:33" ht="15" customHeight="1" x14ac:dyDescent="0.25">
      <c r="B21"/>
      <c r="C21"/>
      <c r="D21"/>
      <c r="E21"/>
      <c r="F21"/>
      <c r="G21"/>
      <c r="H21"/>
      <c r="I21"/>
      <c r="J21"/>
      <c r="K21"/>
      <c r="L21"/>
      <c r="M21"/>
      <c r="N21"/>
      <c r="O21"/>
      <c r="P21"/>
      <c r="Q21"/>
      <c r="R21"/>
      <c r="S21"/>
      <c r="T21"/>
      <c r="U21"/>
      <c r="V21"/>
      <c r="W21"/>
      <c r="X21"/>
      <c r="Y21"/>
      <c r="Z21"/>
      <c r="AA21"/>
      <c r="AB21"/>
      <c r="AC21"/>
      <c r="AD21"/>
      <c r="AE21"/>
      <c r="AF21"/>
      <c r="AG21"/>
    </row>
    <row r="22" spans="1:33" ht="15" customHeight="1" x14ac:dyDescent="0.25">
      <c r="B22" s="73" t="s">
        <v>10</v>
      </c>
      <c r="C22"/>
      <c r="D22"/>
      <c r="E22"/>
      <c r="F22"/>
      <c r="G22"/>
      <c r="H22"/>
      <c r="I22"/>
      <c r="J22"/>
      <c r="K22"/>
      <c r="L22"/>
      <c r="M22"/>
      <c r="N22"/>
      <c r="O22"/>
      <c r="P22"/>
      <c r="Q22"/>
      <c r="R22"/>
      <c r="S22"/>
      <c r="T22"/>
      <c r="U22"/>
      <c r="V22"/>
      <c r="W22"/>
      <c r="X22"/>
      <c r="Y22"/>
      <c r="Z22"/>
      <c r="AA22"/>
      <c r="AB22"/>
      <c r="AC22"/>
      <c r="AD22"/>
      <c r="AE22"/>
      <c r="AF22"/>
      <c r="AG22"/>
    </row>
    <row r="23" spans="1:33" ht="15" customHeight="1" x14ac:dyDescent="0.25">
      <c r="B23" s="73" t="s">
        <v>11</v>
      </c>
      <c r="C23"/>
      <c r="D23"/>
      <c r="E23"/>
      <c r="F23"/>
      <c r="G23"/>
      <c r="H23"/>
      <c r="I23"/>
      <c r="J23"/>
      <c r="K23"/>
      <c r="L23"/>
      <c r="M23"/>
      <c r="N23"/>
      <c r="O23"/>
      <c r="P23"/>
      <c r="Q23"/>
      <c r="R23"/>
      <c r="S23"/>
      <c r="T23"/>
      <c r="U23"/>
      <c r="V23"/>
      <c r="W23"/>
      <c r="X23"/>
      <c r="Y23"/>
      <c r="Z23"/>
      <c r="AA23"/>
      <c r="AB23"/>
      <c r="AC23"/>
      <c r="AD23"/>
      <c r="AE23"/>
      <c r="AF23"/>
      <c r="AG23"/>
    </row>
    <row r="24" spans="1:33" ht="15" customHeight="1" x14ac:dyDescent="0.25">
      <c r="A24" s="61" t="s">
        <v>395</v>
      </c>
      <c r="B24" s="76" t="s">
        <v>474</v>
      </c>
      <c r="C24" s="63">
        <v>96.002067999999994</v>
      </c>
      <c r="D24" s="63">
        <v>97.264122</v>
      </c>
      <c r="E24" s="63">
        <v>96.192734000000002</v>
      </c>
      <c r="F24" s="63">
        <v>95.229857999999993</v>
      </c>
      <c r="G24" s="63">
        <v>94.341178999999997</v>
      </c>
      <c r="H24" s="63">
        <v>93.239509999999996</v>
      </c>
      <c r="I24" s="63">
        <v>92.582481000000001</v>
      </c>
      <c r="J24" s="63">
        <v>91.792243999999997</v>
      </c>
      <c r="K24" s="63">
        <v>90.962585000000004</v>
      </c>
      <c r="L24" s="63">
        <v>90.082283000000004</v>
      </c>
      <c r="M24" s="63">
        <v>89.328925999999996</v>
      </c>
      <c r="N24" s="63">
        <v>88.571258999999998</v>
      </c>
      <c r="O24" s="63">
        <v>87.851791000000006</v>
      </c>
      <c r="P24" s="63">
        <v>87.218245999999994</v>
      </c>
      <c r="Q24" s="63">
        <v>86.731842</v>
      </c>
      <c r="R24" s="63">
        <v>86.337790999999996</v>
      </c>
      <c r="S24" s="63">
        <v>85.932922000000005</v>
      </c>
      <c r="T24" s="63">
        <v>85.528869999999998</v>
      </c>
      <c r="U24" s="63">
        <v>85.125495999999998</v>
      </c>
      <c r="V24" s="63">
        <v>84.680655999999999</v>
      </c>
      <c r="W24" s="63">
        <v>84.276756000000006</v>
      </c>
      <c r="X24" s="63">
        <v>83.924149</v>
      </c>
      <c r="Y24" s="63">
        <v>83.632378000000003</v>
      </c>
      <c r="Z24" s="63">
        <v>83.364349000000004</v>
      </c>
      <c r="AA24" s="63">
        <v>83.116302000000005</v>
      </c>
      <c r="AB24" s="63">
        <v>82.886054999999999</v>
      </c>
      <c r="AC24" s="63">
        <v>82.650490000000005</v>
      </c>
      <c r="AD24" s="63">
        <v>82.427520999999999</v>
      </c>
      <c r="AE24" s="63">
        <v>82.191231000000002</v>
      </c>
      <c r="AF24" s="63">
        <v>81.973624999999998</v>
      </c>
      <c r="AG24" s="78">
        <v>-5.4320000000000002E-3</v>
      </c>
    </row>
    <row r="25" spans="1:33" ht="15" customHeight="1" x14ac:dyDescent="0.25">
      <c r="A25" s="61" t="s">
        <v>396</v>
      </c>
      <c r="B25" s="76" t="s">
        <v>12</v>
      </c>
      <c r="C25" s="63">
        <v>94.989258000000007</v>
      </c>
      <c r="D25" s="63">
        <v>96.143462999999997</v>
      </c>
      <c r="E25" s="63">
        <v>94.963982000000001</v>
      </c>
      <c r="F25" s="63">
        <v>93.896645000000007</v>
      </c>
      <c r="G25" s="63">
        <v>92.946181999999993</v>
      </c>
      <c r="H25" s="63">
        <v>91.760406000000003</v>
      </c>
      <c r="I25" s="63">
        <v>91.052040000000005</v>
      </c>
      <c r="J25" s="63">
        <v>90.219550999999996</v>
      </c>
      <c r="K25" s="63">
        <v>89.333504000000005</v>
      </c>
      <c r="L25" s="63">
        <v>88.434921000000003</v>
      </c>
      <c r="M25" s="63">
        <v>87.651627000000005</v>
      </c>
      <c r="N25" s="63">
        <v>86.859168999999994</v>
      </c>
      <c r="O25" s="63">
        <v>86.092551999999998</v>
      </c>
      <c r="P25" s="63">
        <v>85.430862000000005</v>
      </c>
      <c r="Q25" s="63">
        <v>84.956108</v>
      </c>
      <c r="R25" s="63">
        <v>84.530212000000006</v>
      </c>
      <c r="S25" s="63">
        <v>84.074493000000004</v>
      </c>
      <c r="T25" s="63">
        <v>83.641174000000007</v>
      </c>
      <c r="U25" s="63">
        <v>83.194846999999996</v>
      </c>
      <c r="V25" s="63">
        <v>82.68383</v>
      </c>
      <c r="W25" s="63">
        <v>82.230225000000004</v>
      </c>
      <c r="X25" s="63">
        <v>81.811477999999994</v>
      </c>
      <c r="Y25" s="63">
        <v>81.473854000000003</v>
      </c>
      <c r="Z25" s="63">
        <v>81.168137000000002</v>
      </c>
      <c r="AA25" s="63">
        <v>80.864104999999995</v>
      </c>
      <c r="AB25" s="63">
        <v>80.571358000000004</v>
      </c>
      <c r="AC25" s="63">
        <v>80.292168000000004</v>
      </c>
      <c r="AD25" s="63">
        <v>80.021659999999997</v>
      </c>
      <c r="AE25" s="63">
        <v>79.736052999999998</v>
      </c>
      <c r="AF25" s="63">
        <v>79.488303999999999</v>
      </c>
      <c r="AG25" s="78">
        <v>-6.1240000000000001E-3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73" t="s">
        <v>475</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B28" s="73" t="s">
        <v>476</v>
      </c>
      <c r="C28"/>
      <c r="D28"/>
      <c r="E28"/>
      <c r="F28"/>
      <c r="G28"/>
      <c r="H28"/>
      <c r="I28"/>
      <c r="J28"/>
      <c r="K28"/>
      <c r="L28"/>
      <c r="M28"/>
      <c r="N28"/>
      <c r="O28"/>
      <c r="P28"/>
      <c r="Q28"/>
      <c r="R28"/>
      <c r="S28"/>
      <c r="T28"/>
      <c r="U28"/>
      <c r="V28"/>
      <c r="W28"/>
      <c r="X28"/>
      <c r="Y28"/>
      <c r="Z28"/>
      <c r="AA28"/>
      <c r="AB28"/>
      <c r="AC28"/>
      <c r="AD28"/>
      <c r="AE28"/>
      <c r="AF28"/>
      <c r="AG28"/>
    </row>
    <row r="29" spans="1:33" s="71" customFormat="1" ht="15" customHeight="1" x14ac:dyDescent="0.25">
      <c r="A29" s="70" t="s">
        <v>397</v>
      </c>
      <c r="B29" s="76" t="s">
        <v>522</v>
      </c>
      <c r="C29" s="62">
        <v>0.115345</v>
      </c>
      <c r="D29" s="62">
        <v>0.116825</v>
      </c>
      <c r="E29" s="62">
        <v>0.112692</v>
      </c>
      <c r="F29" s="62">
        <v>0.11229600000000001</v>
      </c>
      <c r="G29" s="62">
        <v>0.111666</v>
      </c>
      <c r="H29" s="62">
        <v>0.110676</v>
      </c>
      <c r="I29" s="62">
        <v>0.10956100000000001</v>
      </c>
      <c r="J29" s="62">
        <v>0.108394</v>
      </c>
      <c r="K29" s="62">
        <v>0.107118</v>
      </c>
      <c r="L29" s="62">
        <v>0.10580199999999999</v>
      </c>
      <c r="M29" s="62">
        <v>0.104584</v>
      </c>
      <c r="N29" s="62">
        <v>0.103297</v>
      </c>
      <c r="O29" s="62">
        <v>0.101942</v>
      </c>
      <c r="P29" s="62">
        <v>0.100578</v>
      </c>
      <c r="Q29" s="62">
        <v>9.9363999999999994E-2</v>
      </c>
      <c r="R29" s="62">
        <v>9.8168000000000005E-2</v>
      </c>
      <c r="S29" s="62">
        <v>9.6860000000000002E-2</v>
      </c>
      <c r="T29" s="62">
        <v>9.5490000000000005E-2</v>
      </c>
      <c r="U29" s="62">
        <v>9.4105999999999995E-2</v>
      </c>
      <c r="V29" s="62">
        <v>9.2623999999999998E-2</v>
      </c>
      <c r="W29" s="62">
        <v>9.1199000000000002E-2</v>
      </c>
      <c r="X29" s="62">
        <v>8.9733999999999994E-2</v>
      </c>
      <c r="Y29" s="62">
        <v>8.8307999999999998E-2</v>
      </c>
      <c r="Z29" s="62">
        <v>8.6911000000000002E-2</v>
      </c>
      <c r="AA29" s="62">
        <v>8.5469000000000003E-2</v>
      </c>
      <c r="AB29" s="62">
        <v>8.4078E-2</v>
      </c>
      <c r="AC29" s="62">
        <v>8.2671999999999995E-2</v>
      </c>
      <c r="AD29" s="62">
        <v>8.1269999999999995E-2</v>
      </c>
      <c r="AE29" s="62">
        <v>7.9835000000000003E-2</v>
      </c>
      <c r="AF29" s="62">
        <v>7.8455999999999998E-2</v>
      </c>
      <c r="AG29" s="78">
        <v>-1.3200999999999999E-2</v>
      </c>
    </row>
    <row r="30" spans="1:33" s="71" customFormat="1" ht="15" customHeight="1" x14ac:dyDescent="0.25">
      <c r="A30" s="70" t="s">
        <v>398</v>
      </c>
      <c r="B30" s="76" t="s">
        <v>523</v>
      </c>
      <c r="C30" s="62">
        <v>0.52319300000000002</v>
      </c>
      <c r="D30" s="62">
        <v>0.48419499999999999</v>
      </c>
      <c r="E30" s="62">
        <v>0.54620500000000005</v>
      </c>
      <c r="F30" s="62">
        <v>0.55222099999999996</v>
      </c>
      <c r="G30" s="62">
        <v>0.55808400000000002</v>
      </c>
      <c r="H30" s="62">
        <v>0.56291199999999997</v>
      </c>
      <c r="I30" s="62">
        <v>0.56667400000000001</v>
      </c>
      <c r="J30" s="62">
        <v>0.57008400000000004</v>
      </c>
      <c r="K30" s="62">
        <v>0.57311299999999998</v>
      </c>
      <c r="L30" s="62">
        <v>0.57621699999999998</v>
      </c>
      <c r="M30" s="62">
        <v>0.58035999999999999</v>
      </c>
      <c r="N30" s="62">
        <v>0.58479000000000003</v>
      </c>
      <c r="O30" s="62">
        <v>0.58926199999999995</v>
      </c>
      <c r="P30" s="62">
        <v>0.59370299999999998</v>
      </c>
      <c r="Q30" s="62">
        <v>0.59928599999999999</v>
      </c>
      <c r="R30" s="62">
        <v>0.605518</v>
      </c>
      <c r="S30" s="62">
        <v>0.611877</v>
      </c>
      <c r="T30" s="62">
        <v>0.61815299999999995</v>
      </c>
      <c r="U30" s="62">
        <v>0.62442500000000001</v>
      </c>
      <c r="V30" s="62">
        <v>0.62968000000000002</v>
      </c>
      <c r="W30" s="62">
        <v>0.63579600000000003</v>
      </c>
      <c r="X30" s="62">
        <v>0.64197300000000002</v>
      </c>
      <c r="Y30" s="62">
        <v>0.64866800000000002</v>
      </c>
      <c r="Z30" s="62">
        <v>0.65591699999999997</v>
      </c>
      <c r="AA30" s="62">
        <v>0.66312199999999999</v>
      </c>
      <c r="AB30" s="62">
        <v>0.67112300000000003</v>
      </c>
      <c r="AC30" s="62">
        <v>0.67909699999999995</v>
      </c>
      <c r="AD30" s="62">
        <v>0.687419</v>
      </c>
      <c r="AE30" s="62">
        <v>0.69571000000000005</v>
      </c>
      <c r="AF30" s="62">
        <v>0.70465900000000004</v>
      </c>
      <c r="AG30" s="78">
        <v>1.0321E-2</v>
      </c>
    </row>
    <row r="31" spans="1:33" s="71" customFormat="1" x14ac:dyDescent="0.25">
      <c r="A31" s="70" t="s">
        <v>399</v>
      </c>
      <c r="B31" s="76" t="s">
        <v>524</v>
      </c>
      <c r="C31" s="62">
        <v>2.4840999999999998E-2</v>
      </c>
      <c r="D31" s="62">
        <v>2.4376999999999999E-2</v>
      </c>
      <c r="E31" s="62">
        <v>2.4049000000000001E-2</v>
      </c>
      <c r="F31" s="62">
        <v>2.3820000000000001E-2</v>
      </c>
      <c r="G31" s="62">
        <v>2.3584999999999998E-2</v>
      </c>
      <c r="H31" s="62">
        <v>2.3349999999999999E-2</v>
      </c>
      <c r="I31" s="62">
        <v>2.3089999999999999E-2</v>
      </c>
      <c r="J31" s="62">
        <v>2.2824000000000001E-2</v>
      </c>
      <c r="K31" s="62">
        <v>2.2556E-2</v>
      </c>
      <c r="L31" s="62">
        <v>2.2294999999999999E-2</v>
      </c>
      <c r="M31" s="62">
        <v>2.2055000000000002E-2</v>
      </c>
      <c r="N31" s="62">
        <v>2.1817E-2</v>
      </c>
      <c r="O31" s="62">
        <v>2.1572999999999998E-2</v>
      </c>
      <c r="P31" s="62">
        <v>2.1328E-2</v>
      </c>
      <c r="Q31" s="62">
        <v>2.1118000000000001E-2</v>
      </c>
      <c r="R31" s="62">
        <v>2.0929E-2</v>
      </c>
      <c r="S31" s="62">
        <v>2.0733999999999999E-2</v>
      </c>
      <c r="T31" s="62">
        <v>2.0534E-2</v>
      </c>
      <c r="U31" s="62">
        <v>2.0333E-2</v>
      </c>
      <c r="V31" s="62">
        <v>2.0118E-2</v>
      </c>
      <c r="W31" s="62">
        <v>1.9925999999999999E-2</v>
      </c>
      <c r="X31" s="62">
        <v>1.9729E-2</v>
      </c>
      <c r="Y31" s="62">
        <v>1.9545E-2</v>
      </c>
      <c r="Z31" s="62">
        <v>1.9370999999999999E-2</v>
      </c>
      <c r="AA31" s="62">
        <v>1.9189999999999999E-2</v>
      </c>
      <c r="AB31" s="62">
        <v>1.9023999999999999E-2</v>
      </c>
      <c r="AC31" s="62">
        <v>1.8853999999999999E-2</v>
      </c>
      <c r="AD31" s="62">
        <v>1.8689000000000001E-2</v>
      </c>
      <c r="AE31" s="62">
        <v>1.8523000000000001E-2</v>
      </c>
      <c r="AF31" s="62">
        <v>1.8371999999999999E-2</v>
      </c>
      <c r="AG31" s="78">
        <v>-1.0347E-2</v>
      </c>
    </row>
    <row r="32" spans="1:33" s="71" customFormat="1" x14ac:dyDescent="0.25">
      <c r="A32" s="70" t="s">
        <v>400</v>
      </c>
      <c r="B32" s="76" t="s">
        <v>13</v>
      </c>
      <c r="C32" s="62">
        <v>0.50229800000000002</v>
      </c>
      <c r="D32" s="62">
        <v>0.49883100000000002</v>
      </c>
      <c r="E32" s="62">
        <v>0.49776100000000001</v>
      </c>
      <c r="F32" s="62">
        <v>0.49849700000000002</v>
      </c>
      <c r="G32" s="62">
        <v>0.49866300000000002</v>
      </c>
      <c r="H32" s="62">
        <v>0.48918699999999998</v>
      </c>
      <c r="I32" s="62">
        <v>0.48005199999999998</v>
      </c>
      <c r="J32" s="62">
        <v>0.471474</v>
      </c>
      <c r="K32" s="62">
        <v>0.463615</v>
      </c>
      <c r="L32" s="62">
        <v>0.45589800000000003</v>
      </c>
      <c r="M32" s="62">
        <v>0.449214</v>
      </c>
      <c r="N32" s="62">
        <v>0.44307999999999997</v>
      </c>
      <c r="O32" s="62">
        <v>0.43721500000000002</v>
      </c>
      <c r="P32" s="62">
        <v>0.43185400000000002</v>
      </c>
      <c r="Q32" s="62">
        <v>0.42769800000000002</v>
      </c>
      <c r="R32" s="62">
        <v>0.42438999999999999</v>
      </c>
      <c r="S32" s="62">
        <v>0.42125000000000001</v>
      </c>
      <c r="T32" s="62">
        <v>0.41844999999999999</v>
      </c>
      <c r="U32" s="62">
        <v>0.41594500000000001</v>
      </c>
      <c r="V32" s="62">
        <v>0.412379</v>
      </c>
      <c r="W32" s="62">
        <v>0.409522</v>
      </c>
      <c r="X32" s="62">
        <v>0.40688999999999997</v>
      </c>
      <c r="Y32" s="62">
        <v>0.40484300000000001</v>
      </c>
      <c r="Z32" s="62">
        <v>0.40330500000000002</v>
      </c>
      <c r="AA32" s="62">
        <v>0.401951</v>
      </c>
      <c r="AB32" s="62">
        <v>0.40119500000000002</v>
      </c>
      <c r="AC32" s="62">
        <v>0.400673</v>
      </c>
      <c r="AD32" s="62">
        <v>0.40047500000000003</v>
      </c>
      <c r="AE32" s="62">
        <v>0.400505</v>
      </c>
      <c r="AF32" s="62">
        <v>0.401144</v>
      </c>
      <c r="AG32" s="78">
        <v>-7.724E-3</v>
      </c>
    </row>
    <row r="33" spans="1:33" s="71" customFormat="1" x14ac:dyDescent="0.25">
      <c r="A33" s="70" t="s">
        <v>401</v>
      </c>
      <c r="B33" s="76" t="s">
        <v>14</v>
      </c>
      <c r="C33" s="62">
        <v>8.4291000000000005E-2</v>
      </c>
      <c r="D33" s="62">
        <v>8.3828E-2</v>
      </c>
      <c r="E33" s="62">
        <v>8.3743999999999999E-2</v>
      </c>
      <c r="F33" s="62">
        <v>8.3865999999999996E-2</v>
      </c>
      <c r="G33" s="62">
        <v>8.3852999999999997E-2</v>
      </c>
      <c r="H33" s="62">
        <v>8.3625000000000005E-2</v>
      </c>
      <c r="I33" s="62">
        <v>8.3319000000000004E-2</v>
      </c>
      <c r="J33" s="62">
        <v>8.2991999999999996E-2</v>
      </c>
      <c r="K33" s="62">
        <v>8.2639000000000004E-2</v>
      </c>
      <c r="L33" s="62">
        <v>8.2283999999999996E-2</v>
      </c>
      <c r="M33" s="62">
        <v>8.1997E-2</v>
      </c>
      <c r="N33" s="62">
        <v>8.1708000000000003E-2</v>
      </c>
      <c r="O33" s="62">
        <v>8.1395999999999996E-2</v>
      </c>
      <c r="P33" s="62">
        <v>8.1069000000000002E-2</v>
      </c>
      <c r="Q33" s="62">
        <v>8.0833000000000002E-2</v>
      </c>
      <c r="R33" s="62">
        <v>8.0625000000000002E-2</v>
      </c>
      <c r="S33" s="62">
        <v>8.0387E-2</v>
      </c>
      <c r="T33" s="62">
        <v>8.0105999999999997E-2</v>
      </c>
      <c r="U33" s="62">
        <v>7.9806000000000002E-2</v>
      </c>
      <c r="V33" s="62">
        <v>7.9448000000000005E-2</v>
      </c>
      <c r="W33" s="62">
        <v>7.9168000000000002E-2</v>
      </c>
      <c r="X33" s="62">
        <v>7.8861000000000001E-2</v>
      </c>
      <c r="Y33" s="62">
        <v>7.8589999999999993E-2</v>
      </c>
      <c r="Z33" s="62">
        <v>7.8328999999999996E-2</v>
      </c>
      <c r="AA33" s="62">
        <v>7.8036999999999995E-2</v>
      </c>
      <c r="AB33" s="62">
        <v>7.7788999999999997E-2</v>
      </c>
      <c r="AC33" s="62">
        <v>7.7515000000000001E-2</v>
      </c>
      <c r="AD33" s="62">
        <v>7.7239000000000002E-2</v>
      </c>
      <c r="AE33" s="62">
        <v>7.6948000000000003E-2</v>
      </c>
      <c r="AF33" s="62">
        <v>7.6690999999999995E-2</v>
      </c>
      <c r="AG33" s="78">
        <v>-3.2529999999999998E-3</v>
      </c>
    </row>
    <row r="34" spans="1:33" s="71" customFormat="1" x14ac:dyDescent="0.25">
      <c r="A34" s="70" t="s">
        <v>402</v>
      </c>
      <c r="B34" s="76" t="s">
        <v>15</v>
      </c>
      <c r="C34" s="62">
        <v>0.51817299999999999</v>
      </c>
      <c r="D34" s="62">
        <v>0.50459100000000001</v>
      </c>
      <c r="E34" s="62">
        <v>0.49459399999999998</v>
      </c>
      <c r="F34" s="62">
        <v>0.48691099999999998</v>
      </c>
      <c r="G34" s="62">
        <v>0.48017199999999999</v>
      </c>
      <c r="H34" s="62">
        <v>0.473466</v>
      </c>
      <c r="I34" s="62">
        <v>0.46743600000000002</v>
      </c>
      <c r="J34" s="62">
        <v>0.45893800000000001</v>
      </c>
      <c r="K34" s="62">
        <v>0.45154300000000003</v>
      </c>
      <c r="L34" s="62">
        <v>0.43721300000000002</v>
      </c>
      <c r="M34" s="62">
        <v>0.42511700000000002</v>
      </c>
      <c r="N34" s="62">
        <v>0.414408</v>
      </c>
      <c r="O34" s="62">
        <v>0.40496100000000002</v>
      </c>
      <c r="P34" s="62">
        <v>0.39660800000000002</v>
      </c>
      <c r="Q34" s="62">
        <v>0.38989499999999999</v>
      </c>
      <c r="R34" s="62">
        <v>0.38448100000000002</v>
      </c>
      <c r="S34" s="62">
        <v>0.37962800000000002</v>
      </c>
      <c r="T34" s="62">
        <v>0.37531799999999998</v>
      </c>
      <c r="U34" s="62">
        <v>0.37143399999999999</v>
      </c>
      <c r="V34" s="62">
        <v>0.36556499999999997</v>
      </c>
      <c r="W34" s="62">
        <v>0.36096699999999998</v>
      </c>
      <c r="X34" s="62">
        <v>0.356771</v>
      </c>
      <c r="Y34" s="62">
        <v>0.35311100000000001</v>
      </c>
      <c r="Z34" s="62">
        <v>0.35011500000000001</v>
      </c>
      <c r="AA34" s="62">
        <v>0.34751100000000001</v>
      </c>
      <c r="AB34" s="62">
        <v>0.34562100000000001</v>
      </c>
      <c r="AC34" s="62">
        <v>0.34407500000000002</v>
      </c>
      <c r="AD34" s="62">
        <v>0.34289500000000001</v>
      </c>
      <c r="AE34" s="62">
        <v>0.34201799999999999</v>
      </c>
      <c r="AF34" s="62">
        <v>0.341752</v>
      </c>
      <c r="AG34" s="78">
        <v>-1.4250000000000001E-2</v>
      </c>
    </row>
    <row r="35" spans="1:33" s="71" customFormat="1" x14ac:dyDescent="0.25">
      <c r="A35" s="70" t="s">
        <v>403</v>
      </c>
      <c r="B35" s="76" t="s">
        <v>16</v>
      </c>
      <c r="C35" s="62">
        <v>0.64917000000000002</v>
      </c>
      <c r="D35" s="62">
        <v>0.64511600000000002</v>
      </c>
      <c r="E35" s="62">
        <v>0.64339199999999996</v>
      </c>
      <c r="F35" s="62">
        <v>0.64342200000000005</v>
      </c>
      <c r="G35" s="62">
        <v>0.643814</v>
      </c>
      <c r="H35" s="62">
        <v>0.64405999999999997</v>
      </c>
      <c r="I35" s="62">
        <v>0.64453800000000006</v>
      </c>
      <c r="J35" s="62">
        <v>0.64532800000000001</v>
      </c>
      <c r="K35" s="62">
        <v>0.64640699999999995</v>
      </c>
      <c r="L35" s="62">
        <v>0.64601799999999998</v>
      </c>
      <c r="M35" s="62">
        <v>0.64680599999999999</v>
      </c>
      <c r="N35" s="62">
        <v>0.64804700000000004</v>
      </c>
      <c r="O35" s="62">
        <v>0.64947200000000005</v>
      </c>
      <c r="P35" s="62">
        <v>0.65104499999999998</v>
      </c>
      <c r="Q35" s="62">
        <v>0.65317899999999995</v>
      </c>
      <c r="R35" s="62">
        <v>0.65556000000000003</v>
      </c>
      <c r="S35" s="62">
        <v>0.65787399999999996</v>
      </c>
      <c r="T35" s="62">
        <v>0.66019499999999998</v>
      </c>
      <c r="U35" s="62">
        <v>0.66262600000000005</v>
      </c>
      <c r="V35" s="62">
        <v>0.66455799999999998</v>
      </c>
      <c r="W35" s="62">
        <v>0.66740299999999997</v>
      </c>
      <c r="X35" s="62">
        <v>0.67024300000000003</v>
      </c>
      <c r="Y35" s="62">
        <v>0.67333299999999996</v>
      </c>
      <c r="Z35" s="62">
        <v>0.67659899999999995</v>
      </c>
      <c r="AA35" s="62">
        <v>0.67992399999999997</v>
      </c>
      <c r="AB35" s="62">
        <v>0.683612</v>
      </c>
      <c r="AC35" s="62">
        <v>0.68735900000000005</v>
      </c>
      <c r="AD35" s="62">
        <v>0.69116200000000005</v>
      </c>
      <c r="AE35" s="62">
        <v>0.69494400000000001</v>
      </c>
      <c r="AF35" s="62">
        <v>0.69904699999999997</v>
      </c>
      <c r="AG35" s="78">
        <v>2.5560000000000001E-3</v>
      </c>
    </row>
    <row r="36" spans="1:33" s="71" customFormat="1" x14ac:dyDescent="0.25">
      <c r="A36" s="70" t="s">
        <v>404</v>
      </c>
      <c r="B36" s="76" t="s">
        <v>169</v>
      </c>
      <c r="C36" s="62">
        <v>0.42896099999999998</v>
      </c>
      <c r="D36" s="62">
        <v>0.43330800000000003</v>
      </c>
      <c r="E36" s="62">
        <v>0.438191</v>
      </c>
      <c r="F36" s="62">
        <v>0.44390400000000002</v>
      </c>
      <c r="G36" s="62">
        <v>0.45047500000000001</v>
      </c>
      <c r="H36" s="62">
        <v>0.45687499999999998</v>
      </c>
      <c r="I36" s="62">
        <v>0.463254</v>
      </c>
      <c r="J36" s="62">
        <v>0.47059800000000002</v>
      </c>
      <c r="K36" s="62">
        <v>0.47797600000000001</v>
      </c>
      <c r="L36" s="62">
        <v>0.48590800000000001</v>
      </c>
      <c r="M36" s="62">
        <v>0.49388599999999999</v>
      </c>
      <c r="N36" s="62">
        <v>0.50240600000000002</v>
      </c>
      <c r="O36" s="62">
        <v>0.51092499999999996</v>
      </c>
      <c r="P36" s="62">
        <v>0.51994600000000002</v>
      </c>
      <c r="Q36" s="62">
        <v>0.52910400000000002</v>
      </c>
      <c r="R36" s="62">
        <v>0.539358</v>
      </c>
      <c r="S36" s="62">
        <v>0.54905899999999996</v>
      </c>
      <c r="T36" s="62">
        <v>0.55982900000000002</v>
      </c>
      <c r="U36" s="62">
        <v>0.57068799999999997</v>
      </c>
      <c r="V36" s="62">
        <v>0.58157300000000001</v>
      </c>
      <c r="W36" s="62">
        <v>0.59255199999999997</v>
      </c>
      <c r="X36" s="62">
        <v>0.60409800000000002</v>
      </c>
      <c r="Y36" s="62">
        <v>0.61633700000000002</v>
      </c>
      <c r="Z36" s="62">
        <v>0.62819899999999995</v>
      </c>
      <c r="AA36" s="62">
        <v>0.64069200000000004</v>
      </c>
      <c r="AB36" s="62">
        <v>0.65398400000000001</v>
      </c>
      <c r="AC36" s="62">
        <v>0.66686500000000004</v>
      </c>
      <c r="AD36" s="62">
        <v>0.68045800000000001</v>
      </c>
      <c r="AE36" s="62">
        <v>0.694187</v>
      </c>
      <c r="AF36" s="62">
        <v>0.708206</v>
      </c>
      <c r="AG36" s="78">
        <v>1.7439E-2</v>
      </c>
    </row>
    <row r="37" spans="1:33" s="71" customFormat="1" x14ac:dyDescent="0.25">
      <c r="A37" s="70" t="s">
        <v>405</v>
      </c>
      <c r="B37" s="76" t="s">
        <v>170</v>
      </c>
      <c r="C37" s="62">
        <v>0.176709</v>
      </c>
      <c r="D37" s="62">
        <v>0.174729</v>
      </c>
      <c r="E37" s="62">
        <v>0.173706</v>
      </c>
      <c r="F37" s="62">
        <v>0.173294</v>
      </c>
      <c r="G37" s="62">
        <v>0.17328499999999999</v>
      </c>
      <c r="H37" s="62">
        <v>0.17364099999999999</v>
      </c>
      <c r="I37" s="62">
        <v>0.174178</v>
      </c>
      <c r="J37" s="62">
        <v>0.17493300000000001</v>
      </c>
      <c r="K37" s="62">
        <v>0.17591999999999999</v>
      </c>
      <c r="L37" s="62">
        <v>0.177171</v>
      </c>
      <c r="M37" s="62">
        <v>0.178423</v>
      </c>
      <c r="N37" s="62">
        <v>0.179949</v>
      </c>
      <c r="O37" s="62">
        <v>0.18145900000000001</v>
      </c>
      <c r="P37" s="62">
        <v>0.18265300000000001</v>
      </c>
      <c r="Q37" s="62">
        <v>0.184117</v>
      </c>
      <c r="R37" s="62">
        <v>0.185283</v>
      </c>
      <c r="S37" s="62">
        <v>0.18640000000000001</v>
      </c>
      <c r="T37" s="62">
        <v>0.187499</v>
      </c>
      <c r="U37" s="62">
        <v>0.18802199999999999</v>
      </c>
      <c r="V37" s="62">
        <v>0.18851899999999999</v>
      </c>
      <c r="W37" s="62">
        <v>0.18870300000000001</v>
      </c>
      <c r="X37" s="62">
        <v>0.188247</v>
      </c>
      <c r="Y37" s="62">
        <v>0.18747</v>
      </c>
      <c r="Z37" s="62">
        <v>0.186363</v>
      </c>
      <c r="AA37" s="62">
        <v>0.18460299999999999</v>
      </c>
      <c r="AB37" s="62">
        <v>0.182529</v>
      </c>
      <c r="AC37" s="62">
        <v>0.179785</v>
      </c>
      <c r="AD37" s="62">
        <v>0.17635200000000001</v>
      </c>
      <c r="AE37" s="62">
        <v>0.172205</v>
      </c>
      <c r="AF37" s="62">
        <v>0.167049</v>
      </c>
      <c r="AG37" s="78">
        <v>-1.9369999999999999E-3</v>
      </c>
    </row>
    <row r="38" spans="1:33" s="71" customFormat="1" x14ac:dyDescent="0.25">
      <c r="A38" s="70" t="s">
        <v>406</v>
      </c>
      <c r="B38" s="76" t="s">
        <v>19</v>
      </c>
      <c r="C38" s="62">
        <v>1.572184</v>
      </c>
      <c r="D38" s="62">
        <v>1.680976</v>
      </c>
      <c r="E38" s="62">
        <v>1.6762159999999999</v>
      </c>
      <c r="F38" s="62">
        <v>1.6719520000000001</v>
      </c>
      <c r="G38" s="62">
        <v>1.6675789999999999</v>
      </c>
      <c r="H38" s="62">
        <v>1.6633199999999999</v>
      </c>
      <c r="I38" s="62">
        <v>1.6794279999999999</v>
      </c>
      <c r="J38" s="62">
        <v>1.6948589999999999</v>
      </c>
      <c r="K38" s="62">
        <v>1.711101</v>
      </c>
      <c r="L38" s="62">
        <v>1.727565</v>
      </c>
      <c r="M38" s="62">
        <v>1.744667</v>
      </c>
      <c r="N38" s="62">
        <v>1.7623040000000001</v>
      </c>
      <c r="O38" s="62">
        <v>1.780518</v>
      </c>
      <c r="P38" s="62">
        <v>1.7989599999999999</v>
      </c>
      <c r="Q38" s="62">
        <v>1.8182100000000001</v>
      </c>
      <c r="R38" s="62">
        <v>1.83843</v>
      </c>
      <c r="S38" s="62">
        <v>1.8587530000000001</v>
      </c>
      <c r="T38" s="62">
        <v>1.8797699999999999</v>
      </c>
      <c r="U38" s="62">
        <v>1.9017580000000001</v>
      </c>
      <c r="V38" s="62">
        <v>1.924166</v>
      </c>
      <c r="W38" s="62">
        <v>1.947651</v>
      </c>
      <c r="X38" s="62">
        <v>1.971649</v>
      </c>
      <c r="Y38" s="62">
        <v>1.9968060000000001</v>
      </c>
      <c r="Z38" s="62">
        <v>2.02284</v>
      </c>
      <c r="AA38" s="62">
        <v>2.0500539999999998</v>
      </c>
      <c r="AB38" s="62">
        <v>2.078201</v>
      </c>
      <c r="AC38" s="62">
        <v>2.1075119999999998</v>
      </c>
      <c r="AD38" s="62">
        <v>2.1380050000000002</v>
      </c>
      <c r="AE38" s="62">
        <v>2.1693630000000002</v>
      </c>
      <c r="AF38" s="62">
        <v>2.2022680000000001</v>
      </c>
      <c r="AG38" s="78">
        <v>1.1689E-2</v>
      </c>
    </row>
    <row r="39" spans="1:33" s="71" customFormat="1" ht="12" x14ac:dyDescent="0.2">
      <c r="A39" s="70" t="s">
        <v>525</v>
      </c>
      <c r="B39" s="73" t="s">
        <v>481</v>
      </c>
      <c r="C39" s="74">
        <v>4.5951639999999996</v>
      </c>
      <c r="D39" s="74">
        <v>4.6467749999999999</v>
      </c>
      <c r="E39" s="74">
        <v>4.69055</v>
      </c>
      <c r="F39" s="74">
        <v>4.6901830000000002</v>
      </c>
      <c r="G39" s="74">
        <v>4.6911750000000003</v>
      </c>
      <c r="H39" s="74">
        <v>4.6811100000000003</v>
      </c>
      <c r="I39" s="74">
        <v>4.6915300000000002</v>
      </c>
      <c r="J39" s="74">
        <v>4.7004219999999997</v>
      </c>
      <c r="K39" s="74">
        <v>4.7119869999999997</v>
      </c>
      <c r="L39" s="74">
        <v>4.7163719999999998</v>
      </c>
      <c r="M39" s="74">
        <v>4.7271089999999996</v>
      </c>
      <c r="N39" s="74">
        <v>4.7418050000000003</v>
      </c>
      <c r="O39" s="74">
        <v>4.7587219999999997</v>
      </c>
      <c r="P39" s="74">
        <v>4.7777440000000002</v>
      </c>
      <c r="Q39" s="74">
        <v>4.8028040000000001</v>
      </c>
      <c r="R39" s="74">
        <v>4.8327410000000004</v>
      </c>
      <c r="S39" s="74">
        <v>4.8628229999999997</v>
      </c>
      <c r="T39" s="74">
        <v>4.8953430000000004</v>
      </c>
      <c r="U39" s="74">
        <v>4.9291419999999997</v>
      </c>
      <c r="V39" s="74">
        <v>4.9586290000000002</v>
      </c>
      <c r="W39" s="74">
        <v>4.9928879999999998</v>
      </c>
      <c r="X39" s="74">
        <v>5.0281950000000002</v>
      </c>
      <c r="Y39" s="74">
        <v>5.0670109999999999</v>
      </c>
      <c r="Z39" s="74">
        <v>5.1079480000000004</v>
      </c>
      <c r="AA39" s="74">
        <v>5.1505530000000004</v>
      </c>
      <c r="AB39" s="74">
        <v>5.1971559999999997</v>
      </c>
      <c r="AC39" s="74">
        <v>5.2444069999999998</v>
      </c>
      <c r="AD39" s="74">
        <v>5.2939639999999999</v>
      </c>
      <c r="AE39" s="74">
        <v>5.3442379999999998</v>
      </c>
      <c r="AF39" s="74">
        <v>5.3976449999999998</v>
      </c>
      <c r="AG39" s="75">
        <v>5.5659999999999998E-3</v>
      </c>
    </row>
    <row r="40" spans="1:33" s="71" customFormat="1" x14ac:dyDescent="0.25">
      <c r="A40" s="70" t="s">
        <v>526</v>
      </c>
      <c r="B40" s="76" t="s">
        <v>483</v>
      </c>
      <c r="C40" s="62">
        <v>9.5620999999999998E-2</v>
      </c>
      <c r="D40" s="62">
        <v>0.106823</v>
      </c>
      <c r="E40" s="62">
        <v>0.118293</v>
      </c>
      <c r="F40" s="62">
        <v>0.129665</v>
      </c>
      <c r="G40" s="62">
        <v>0.13705800000000001</v>
      </c>
      <c r="H40" s="62">
        <v>0.14680000000000001</v>
      </c>
      <c r="I40" s="62">
        <v>0.15343499999999999</v>
      </c>
      <c r="J40" s="62">
        <v>0.15925300000000001</v>
      </c>
      <c r="K40" s="62">
        <v>0.166598</v>
      </c>
      <c r="L40" s="62">
        <v>0.17012099999999999</v>
      </c>
      <c r="M40" s="62">
        <v>0.174905</v>
      </c>
      <c r="N40" s="62">
        <v>0.18027000000000001</v>
      </c>
      <c r="O40" s="62">
        <v>0.18702099999999999</v>
      </c>
      <c r="P40" s="62">
        <v>0.191797</v>
      </c>
      <c r="Q40" s="62">
        <v>0.192271</v>
      </c>
      <c r="R40" s="62">
        <v>0.197433</v>
      </c>
      <c r="S40" s="62">
        <v>0.20472099999999999</v>
      </c>
      <c r="T40" s="62">
        <v>0.209702</v>
      </c>
      <c r="U40" s="62">
        <v>0.216282</v>
      </c>
      <c r="V40" s="62">
        <v>0.22558400000000001</v>
      </c>
      <c r="W40" s="62">
        <v>0.233128</v>
      </c>
      <c r="X40" s="62">
        <v>0.242644</v>
      </c>
      <c r="Y40" s="62">
        <v>0.24992900000000001</v>
      </c>
      <c r="Z40" s="62">
        <v>0.25634600000000002</v>
      </c>
      <c r="AA40" s="62">
        <v>0.26500099999999999</v>
      </c>
      <c r="AB40" s="62">
        <v>0.27456700000000001</v>
      </c>
      <c r="AC40" s="62">
        <v>0.28201799999999999</v>
      </c>
      <c r="AD40" s="62">
        <v>0.29003400000000001</v>
      </c>
      <c r="AE40" s="62">
        <v>0.29836299999999999</v>
      </c>
      <c r="AF40" s="62">
        <v>0.30446899999999999</v>
      </c>
      <c r="AG40" s="78">
        <v>4.0745000000000003E-2</v>
      </c>
    </row>
    <row r="41" spans="1:33" s="71" customFormat="1" ht="12" x14ac:dyDescent="0.2">
      <c r="A41" s="70" t="s">
        <v>527</v>
      </c>
      <c r="B41" s="73" t="s">
        <v>485</v>
      </c>
      <c r="C41" s="74">
        <v>4.4995430000000001</v>
      </c>
      <c r="D41" s="74">
        <v>4.5399520000000004</v>
      </c>
      <c r="E41" s="74">
        <v>4.5722579999999997</v>
      </c>
      <c r="F41" s="74">
        <v>4.5605169999999999</v>
      </c>
      <c r="G41" s="74">
        <v>4.5541179999999999</v>
      </c>
      <c r="H41" s="74">
        <v>4.5343099999999996</v>
      </c>
      <c r="I41" s="74">
        <v>4.5380950000000002</v>
      </c>
      <c r="J41" s="74">
        <v>4.5411700000000002</v>
      </c>
      <c r="K41" s="74">
        <v>4.5453890000000001</v>
      </c>
      <c r="L41" s="74">
        <v>4.5462499999999997</v>
      </c>
      <c r="M41" s="74">
        <v>4.5522039999999997</v>
      </c>
      <c r="N41" s="74">
        <v>4.5615350000000001</v>
      </c>
      <c r="O41" s="74">
        <v>4.571701</v>
      </c>
      <c r="P41" s="74">
        <v>4.585947</v>
      </c>
      <c r="Q41" s="74">
        <v>4.6105330000000002</v>
      </c>
      <c r="R41" s="74">
        <v>4.6353080000000002</v>
      </c>
      <c r="S41" s="74">
        <v>4.6581020000000004</v>
      </c>
      <c r="T41" s="74">
        <v>4.6856410000000004</v>
      </c>
      <c r="U41" s="74">
        <v>4.7128610000000002</v>
      </c>
      <c r="V41" s="74">
        <v>4.7330449999999997</v>
      </c>
      <c r="W41" s="74">
        <v>4.75976</v>
      </c>
      <c r="X41" s="74">
        <v>4.7855509999999999</v>
      </c>
      <c r="Y41" s="74">
        <v>4.8170820000000001</v>
      </c>
      <c r="Z41" s="74">
        <v>4.8516019999999997</v>
      </c>
      <c r="AA41" s="74">
        <v>4.8855519999999997</v>
      </c>
      <c r="AB41" s="74">
        <v>4.9225899999999996</v>
      </c>
      <c r="AC41" s="74">
        <v>4.9623889999999999</v>
      </c>
      <c r="AD41" s="74">
        <v>5.0039309999999997</v>
      </c>
      <c r="AE41" s="74">
        <v>5.0458749999999997</v>
      </c>
      <c r="AF41" s="74">
        <v>5.0931759999999997</v>
      </c>
      <c r="AG41" s="75">
        <v>4.2820000000000002E-3</v>
      </c>
    </row>
    <row r="42" spans="1:33" s="71" customFormat="1" x14ac:dyDescent="0.25">
      <c r="B42"/>
      <c r="C42"/>
      <c r="D42"/>
      <c r="E42"/>
      <c r="F42"/>
      <c r="G42"/>
      <c r="H42"/>
      <c r="I42"/>
      <c r="J42"/>
      <c r="K42"/>
      <c r="L42"/>
      <c r="M42"/>
      <c r="N42"/>
      <c r="O42"/>
      <c r="P42"/>
      <c r="Q42"/>
      <c r="R42"/>
      <c r="S42"/>
      <c r="T42"/>
      <c r="U42"/>
      <c r="V42"/>
      <c r="W42"/>
      <c r="X42"/>
      <c r="Y42"/>
      <c r="Z42"/>
      <c r="AA42"/>
      <c r="AB42"/>
      <c r="AC42"/>
      <c r="AD42"/>
      <c r="AE42"/>
      <c r="AF42"/>
      <c r="AG42"/>
    </row>
    <row r="43" spans="1:33" s="71" customFormat="1" x14ac:dyDescent="0.25">
      <c r="B43" s="73" t="s">
        <v>18</v>
      </c>
      <c r="C43"/>
      <c r="D43"/>
      <c r="E43"/>
      <c r="F43"/>
      <c r="G43"/>
      <c r="H43"/>
      <c r="I43"/>
      <c r="J43"/>
      <c r="K43"/>
      <c r="L43"/>
      <c r="M43"/>
      <c r="N43"/>
      <c r="O43"/>
      <c r="P43"/>
      <c r="Q43"/>
      <c r="R43"/>
      <c r="S43"/>
      <c r="T43"/>
      <c r="U43"/>
      <c r="V43"/>
      <c r="W43"/>
      <c r="X43"/>
      <c r="Y43"/>
      <c r="Z43"/>
      <c r="AA43"/>
      <c r="AB43"/>
      <c r="AC43"/>
      <c r="AD43"/>
      <c r="AE43"/>
      <c r="AF43"/>
      <c r="AG43"/>
    </row>
    <row r="44" spans="1:33" s="71" customFormat="1" x14ac:dyDescent="0.25">
      <c r="A44" s="70" t="s">
        <v>407</v>
      </c>
      <c r="B44" s="76" t="s">
        <v>522</v>
      </c>
      <c r="C44" s="62">
        <v>1.8037240000000001</v>
      </c>
      <c r="D44" s="62">
        <v>1.82918</v>
      </c>
      <c r="E44" s="62">
        <v>1.76925</v>
      </c>
      <c r="F44" s="62">
        <v>1.7810269999999999</v>
      </c>
      <c r="G44" s="62">
        <v>1.7949409999999999</v>
      </c>
      <c r="H44" s="62">
        <v>1.802575</v>
      </c>
      <c r="I44" s="62">
        <v>1.804969</v>
      </c>
      <c r="J44" s="62">
        <v>1.80064</v>
      </c>
      <c r="K44" s="62">
        <v>1.7916069999999999</v>
      </c>
      <c r="L44" s="62">
        <v>1.7825089999999999</v>
      </c>
      <c r="M44" s="62">
        <v>1.776405</v>
      </c>
      <c r="N44" s="62">
        <v>1.769455</v>
      </c>
      <c r="O44" s="62">
        <v>1.7611250000000001</v>
      </c>
      <c r="P44" s="62">
        <v>1.7543120000000001</v>
      </c>
      <c r="Q44" s="62">
        <v>1.7505299999999999</v>
      </c>
      <c r="R44" s="62">
        <v>1.7479849999999999</v>
      </c>
      <c r="S44" s="62">
        <v>1.743336</v>
      </c>
      <c r="T44" s="62">
        <v>1.737074</v>
      </c>
      <c r="U44" s="62">
        <v>1.7296229999999999</v>
      </c>
      <c r="V44" s="62">
        <v>1.7221930000000001</v>
      </c>
      <c r="W44" s="62">
        <v>1.713929</v>
      </c>
      <c r="X44" s="62">
        <v>1.70696</v>
      </c>
      <c r="Y44" s="62">
        <v>1.70167</v>
      </c>
      <c r="Z44" s="62">
        <v>1.696556</v>
      </c>
      <c r="AA44" s="62">
        <v>1.691066</v>
      </c>
      <c r="AB44" s="62">
        <v>1.68493</v>
      </c>
      <c r="AC44" s="62">
        <v>1.677854</v>
      </c>
      <c r="AD44" s="62">
        <v>1.670004</v>
      </c>
      <c r="AE44" s="62">
        <v>1.6608799999999999</v>
      </c>
      <c r="AF44" s="62">
        <v>1.6511899999999999</v>
      </c>
      <c r="AG44" s="78">
        <v>-3.042E-3</v>
      </c>
    </row>
    <row r="45" spans="1:33" s="71" customFormat="1" x14ac:dyDescent="0.25">
      <c r="A45" s="70" t="s">
        <v>408</v>
      </c>
      <c r="B45" s="76" t="s">
        <v>523</v>
      </c>
      <c r="C45" s="62">
        <v>2.4743000000000001E-2</v>
      </c>
      <c r="D45" s="62">
        <v>2.1617000000000001E-2</v>
      </c>
      <c r="E45" s="62">
        <v>2.6046E-2</v>
      </c>
      <c r="F45" s="62">
        <v>2.6037999999999999E-2</v>
      </c>
      <c r="G45" s="62">
        <v>2.6065000000000001E-2</v>
      </c>
      <c r="H45" s="62">
        <v>2.6023999999999999E-2</v>
      </c>
      <c r="I45" s="62">
        <v>2.5921E-2</v>
      </c>
      <c r="J45" s="62">
        <v>2.5762E-2</v>
      </c>
      <c r="K45" s="62">
        <v>2.5554E-2</v>
      </c>
      <c r="L45" s="62">
        <v>2.5368999999999999E-2</v>
      </c>
      <c r="M45" s="62">
        <v>2.5239000000000001E-2</v>
      </c>
      <c r="N45" s="62">
        <v>2.5099E-2</v>
      </c>
      <c r="O45" s="62">
        <v>2.4958000000000001E-2</v>
      </c>
      <c r="P45" s="62">
        <v>2.4844999999999999E-2</v>
      </c>
      <c r="Q45" s="62">
        <v>2.4778000000000001E-2</v>
      </c>
      <c r="R45" s="62">
        <v>2.4738E-2</v>
      </c>
      <c r="S45" s="62">
        <v>2.4691999999999999E-2</v>
      </c>
      <c r="T45" s="62">
        <v>2.4622000000000002E-2</v>
      </c>
      <c r="U45" s="62">
        <v>2.4555E-2</v>
      </c>
      <c r="V45" s="62">
        <v>2.4494999999999999E-2</v>
      </c>
      <c r="W45" s="62">
        <v>2.4435999999999999E-2</v>
      </c>
      <c r="X45" s="62">
        <v>2.4417999999999999E-2</v>
      </c>
      <c r="Y45" s="62">
        <v>2.4428999999999999E-2</v>
      </c>
      <c r="Z45" s="62">
        <v>2.4445000000000001E-2</v>
      </c>
      <c r="AA45" s="62">
        <v>2.4476999999999999E-2</v>
      </c>
      <c r="AB45" s="62">
        <v>2.4497999999999999E-2</v>
      </c>
      <c r="AC45" s="62">
        <v>2.4518000000000002E-2</v>
      </c>
      <c r="AD45" s="62">
        <v>2.4549000000000001E-2</v>
      </c>
      <c r="AE45" s="62">
        <v>2.4556999999999999E-2</v>
      </c>
      <c r="AF45" s="62">
        <v>2.4563999999999999E-2</v>
      </c>
      <c r="AG45" s="78">
        <v>-2.5000000000000001E-4</v>
      </c>
    </row>
    <row r="46" spans="1:33" s="71" customFormat="1" x14ac:dyDescent="0.25">
      <c r="A46" s="70" t="s">
        <v>409</v>
      </c>
      <c r="B46" s="76" t="s">
        <v>524</v>
      </c>
      <c r="C46" s="62">
        <v>0.61161100000000002</v>
      </c>
      <c r="D46" s="62">
        <v>0.60609900000000005</v>
      </c>
      <c r="E46" s="62">
        <v>0.60772499999999996</v>
      </c>
      <c r="F46" s="62">
        <v>0.61533800000000005</v>
      </c>
      <c r="G46" s="62">
        <v>0.62360199999999999</v>
      </c>
      <c r="H46" s="62">
        <v>0.62998500000000002</v>
      </c>
      <c r="I46" s="62">
        <v>0.63489499999999999</v>
      </c>
      <c r="J46" s="62">
        <v>0.63785999999999998</v>
      </c>
      <c r="K46" s="62">
        <v>0.63958099999999996</v>
      </c>
      <c r="L46" s="62">
        <v>0.64156400000000002</v>
      </c>
      <c r="M46" s="62">
        <v>0.64446899999999996</v>
      </c>
      <c r="N46" s="62">
        <v>0.64581200000000005</v>
      </c>
      <c r="O46" s="62">
        <v>0.64732400000000001</v>
      </c>
      <c r="P46" s="62">
        <v>0.64991299999999996</v>
      </c>
      <c r="Q46" s="62">
        <v>0.65376800000000002</v>
      </c>
      <c r="R46" s="62">
        <v>0.65823600000000004</v>
      </c>
      <c r="S46" s="62">
        <v>0.66215400000000002</v>
      </c>
      <c r="T46" s="62">
        <v>0.66566599999999998</v>
      </c>
      <c r="U46" s="62">
        <v>0.66893899999999995</v>
      </c>
      <c r="V46" s="62">
        <v>0.67230199999999996</v>
      </c>
      <c r="W46" s="62">
        <v>0.67561700000000002</v>
      </c>
      <c r="X46" s="62">
        <v>0.67944400000000005</v>
      </c>
      <c r="Y46" s="62">
        <v>0.68401599999999996</v>
      </c>
      <c r="Z46" s="62">
        <v>0.68876800000000005</v>
      </c>
      <c r="AA46" s="62">
        <v>0.693577</v>
      </c>
      <c r="AB46" s="62">
        <v>0.69827600000000001</v>
      </c>
      <c r="AC46" s="62">
        <v>0.70277199999999995</v>
      </c>
      <c r="AD46" s="62">
        <v>0.70707100000000001</v>
      </c>
      <c r="AE46" s="62">
        <v>0.71094800000000002</v>
      </c>
      <c r="AF46" s="62">
        <v>0.71473200000000003</v>
      </c>
      <c r="AG46" s="78">
        <v>5.3870000000000003E-3</v>
      </c>
    </row>
    <row r="47" spans="1:33" s="71" customFormat="1" x14ac:dyDescent="0.25">
      <c r="A47" s="70" t="s">
        <v>410</v>
      </c>
      <c r="B47" s="76" t="s">
        <v>14</v>
      </c>
      <c r="C47" s="62">
        <v>0.34423199999999998</v>
      </c>
      <c r="D47" s="62">
        <v>0.34446900000000003</v>
      </c>
      <c r="E47" s="62">
        <v>0.34848600000000002</v>
      </c>
      <c r="F47" s="62">
        <v>0.35561700000000002</v>
      </c>
      <c r="G47" s="62">
        <v>0.363014</v>
      </c>
      <c r="H47" s="62">
        <v>0.36934499999999998</v>
      </c>
      <c r="I47" s="62">
        <v>0.37475999999999998</v>
      </c>
      <c r="J47" s="62">
        <v>0.37910500000000003</v>
      </c>
      <c r="K47" s="62">
        <v>0.38278400000000001</v>
      </c>
      <c r="L47" s="62">
        <v>0.38655400000000001</v>
      </c>
      <c r="M47" s="62">
        <v>0.39090799999999998</v>
      </c>
      <c r="N47" s="62">
        <v>0.39399499999999998</v>
      </c>
      <c r="O47" s="62">
        <v>0.39731899999999998</v>
      </c>
      <c r="P47" s="62">
        <v>0.40130500000000002</v>
      </c>
      <c r="Q47" s="62">
        <v>0.40593000000000001</v>
      </c>
      <c r="R47" s="62">
        <v>0.41079199999999999</v>
      </c>
      <c r="S47" s="62">
        <v>0.41531800000000002</v>
      </c>
      <c r="T47" s="62">
        <v>0.419541</v>
      </c>
      <c r="U47" s="62">
        <v>0.42360999999999999</v>
      </c>
      <c r="V47" s="62">
        <v>0.42773</v>
      </c>
      <c r="W47" s="62">
        <v>0.43193900000000002</v>
      </c>
      <c r="X47" s="62">
        <v>0.43635699999999999</v>
      </c>
      <c r="Y47" s="62">
        <v>0.44117699999999999</v>
      </c>
      <c r="Z47" s="62">
        <v>0.446129</v>
      </c>
      <c r="AA47" s="62">
        <v>0.451183</v>
      </c>
      <c r="AB47" s="62">
        <v>0.45618900000000001</v>
      </c>
      <c r="AC47" s="62">
        <v>0.461086</v>
      </c>
      <c r="AD47" s="62">
        <v>0.46585799999999999</v>
      </c>
      <c r="AE47" s="62">
        <v>0.470364</v>
      </c>
      <c r="AF47" s="62">
        <v>0.47479100000000002</v>
      </c>
      <c r="AG47" s="78">
        <v>1.115E-2</v>
      </c>
    </row>
    <row r="48" spans="1:33" s="71" customFormat="1" x14ac:dyDescent="0.25">
      <c r="A48" s="70" t="s">
        <v>411</v>
      </c>
      <c r="B48" s="76" t="s">
        <v>21</v>
      </c>
      <c r="C48" s="62">
        <v>0.69684299999999999</v>
      </c>
      <c r="D48" s="62">
        <v>0.81704399999999999</v>
      </c>
      <c r="E48" s="62">
        <v>0.81114399999999998</v>
      </c>
      <c r="F48" s="62">
        <v>0.79063799999999995</v>
      </c>
      <c r="G48" s="62">
        <v>0.7712</v>
      </c>
      <c r="H48" s="62">
        <v>0.75002800000000003</v>
      </c>
      <c r="I48" s="62">
        <v>0.75253700000000001</v>
      </c>
      <c r="J48" s="62">
        <v>0.75298699999999996</v>
      </c>
      <c r="K48" s="62">
        <v>0.752197</v>
      </c>
      <c r="L48" s="62">
        <v>0.75163199999999997</v>
      </c>
      <c r="M48" s="62">
        <v>0.75163400000000002</v>
      </c>
      <c r="N48" s="62">
        <v>0.751776</v>
      </c>
      <c r="O48" s="62">
        <v>0.75207299999999999</v>
      </c>
      <c r="P48" s="62">
        <v>0.75263199999999997</v>
      </c>
      <c r="Q48" s="62">
        <v>0.75397000000000003</v>
      </c>
      <c r="R48" s="62">
        <v>0.75595000000000001</v>
      </c>
      <c r="S48" s="62">
        <v>0.75787400000000005</v>
      </c>
      <c r="T48" s="62">
        <v>0.75903500000000002</v>
      </c>
      <c r="U48" s="62">
        <v>0.76006700000000005</v>
      </c>
      <c r="V48" s="62">
        <v>0.76148700000000002</v>
      </c>
      <c r="W48" s="62">
        <v>0.76209700000000002</v>
      </c>
      <c r="X48" s="62">
        <v>0.76365400000000005</v>
      </c>
      <c r="Y48" s="62">
        <v>0.765652</v>
      </c>
      <c r="Z48" s="62">
        <v>0.76754</v>
      </c>
      <c r="AA48" s="62">
        <v>0.76975400000000005</v>
      </c>
      <c r="AB48" s="62">
        <v>0.77159</v>
      </c>
      <c r="AC48" s="62">
        <v>0.77324199999999998</v>
      </c>
      <c r="AD48" s="62">
        <v>0.77476500000000004</v>
      </c>
      <c r="AE48" s="62">
        <v>0.775976</v>
      </c>
      <c r="AF48" s="62">
        <v>0.77705599999999997</v>
      </c>
      <c r="AG48" s="78">
        <v>3.764E-3</v>
      </c>
    </row>
    <row r="49" spans="1:33" s="71" customFormat="1" ht="12" x14ac:dyDescent="0.2">
      <c r="A49" s="70" t="s">
        <v>412</v>
      </c>
      <c r="B49" s="73" t="s">
        <v>17</v>
      </c>
      <c r="C49" s="74">
        <v>3.4811529999999999</v>
      </c>
      <c r="D49" s="74">
        <v>3.6184080000000001</v>
      </c>
      <c r="E49" s="74">
        <v>3.5626519999999999</v>
      </c>
      <c r="F49" s="74">
        <v>3.5686580000000001</v>
      </c>
      <c r="G49" s="74">
        <v>3.578824</v>
      </c>
      <c r="H49" s="74">
        <v>3.5779570000000001</v>
      </c>
      <c r="I49" s="74">
        <v>3.5930810000000002</v>
      </c>
      <c r="J49" s="74">
        <v>3.5963539999999998</v>
      </c>
      <c r="K49" s="74">
        <v>3.5917240000000001</v>
      </c>
      <c r="L49" s="74">
        <v>3.587628</v>
      </c>
      <c r="M49" s="74">
        <v>3.5886559999999998</v>
      </c>
      <c r="N49" s="74">
        <v>3.586138</v>
      </c>
      <c r="O49" s="74">
        <v>3.5827979999999999</v>
      </c>
      <c r="P49" s="74">
        <v>3.5830069999999998</v>
      </c>
      <c r="Q49" s="74">
        <v>3.5889760000000002</v>
      </c>
      <c r="R49" s="74">
        <v>3.5977000000000001</v>
      </c>
      <c r="S49" s="74">
        <v>3.6033750000000002</v>
      </c>
      <c r="T49" s="74">
        <v>3.6059380000000001</v>
      </c>
      <c r="U49" s="74">
        <v>3.6067939999999998</v>
      </c>
      <c r="V49" s="74">
        <v>3.6082070000000002</v>
      </c>
      <c r="W49" s="74">
        <v>3.6080190000000001</v>
      </c>
      <c r="X49" s="74">
        <v>3.610833</v>
      </c>
      <c r="Y49" s="74">
        <v>3.6169419999999999</v>
      </c>
      <c r="Z49" s="74">
        <v>3.6234389999999999</v>
      </c>
      <c r="AA49" s="74">
        <v>3.630058</v>
      </c>
      <c r="AB49" s="74">
        <v>3.6354839999999999</v>
      </c>
      <c r="AC49" s="74">
        <v>3.6394739999999999</v>
      </c>
      <c r="AD49" s="74">
        <v>3.6422479999999999</v>
      </c>
      <c r="AE49" s="74">
        <v>3.642725</v>
      </c>
      <c r="AF49" s="74">
        <v>3.6423329999999998</v>
      </c>
      <c r="AG49" s="75">
        <v>1.562E-3</v>
      </c>
    </row>
    <row r="50" spans="1:33" s="71" customFormat="1" ht="15" customHeight="1" x14ac:dyDescent="0.25">
      <c r="B50"/>
      <c r="C50"/>
      <c r="D50"/>
      <c r="E50"/>
      <c r="F50"/>
      <c r="G50"/>
      <c r="H50"/>
      <c r="I50"/>
      <c r="J50"/>
      <c r="K50"/>
      <c r="L50"/>
      <c r="M50"/>
      <c r="N50"/>
      <c r="O50"/>
      <c r="P50"/>
      <c r="Q50"/>
      <c r="R50"/>
      <c r="S50"/>
      <c r="T50"/>
      <c r="U50"/>
      <c r="V50"/>
      <c r="W50"/>
      <c r="X50"/>
      <c r="Y50"/>
      <c r="Z50"/>
      <c r="AA50"/>
      <c r="AB50"/>
      <c r="AC50"/>
      <c r="AD50"/>
      <c r="AE50"/>
      <c r="AF50"/>
      <c r="AG50"/>
    </row>
    <row r="51" spans="1:33" s="71" customFormat="1" ht="15" customHeight="1" x14ac:dyDescent="0.25">
      <c r="B51" s="73" t="s">
        <v>20</v>
      </c>
      <c r="C51"/>
      <c r="D51"/>
      <c r="E51"/>
      <c r="F51"/>
      <c r="G51"/>
      <c r="H51"/>
      <c r="I51"/>
      <c r="J51"/>
      <c r="K51"/>
      <c r="L51"/>
      <c r="M51"/>
      <c r="N51"/>
      <c r="O51"/>
      <c r="P51"/>
      <c r="Q51"/>
      <c r="R51"/>
      <c r="S51"/>
      <c r="T51"/>
      <c r="U51"/>
      <c r="V51"/>
      <c r="W51"/>
      <c r="X51"/>
      <c r="Y51"/>
      <c r="Z51"/>
      <c r="AA51"/>
      <c r="AB51"/>
      <c r="AC51"/>
      <c r="AD51"/>
      <c r="AE51"/>
      <c r="AF51"/>
      <c r="AG51"/>
    </row>
    <row r="52" spans="1:33" s="71" customFormat="1" ht="15" customHeight="1" x14ac:dyDescent="0.25">
      <c r="A52" s="70" t="s">
        <v>413</v>
      </c>
      <c r="B52" s="76" t="s">
        <v>522</v>
      </c>
      <c r="C52" s="62">
        <v>0.214504</v>
      </c>
      <c r="D52" s="62">
        <v>0.222412</v>
      </c>
      <c r="E52" s="62">
        <v>0.215084</v>
      </c>
      <c r="F52" s="62">
        <v>0.214009</v>
      </c>
      <c r="G52" s="62">
        <v>0.212953</v>
      </c>
      <c r="H52" s="62">
        <v>0.211899</v>
      </c>
      <c r="I52" s="62">
        <v>0.210982</v>
      </c>
      <c r="J52" s="62">
        <v>0.20938000000000001</v>
      </c>
      <c r="K52" s="62">
        <v>0.20728199999999999</v>
      </c>
      <c r="L52" s="62">
        <v>0.20516200000000001</v>
      </c>
      <c r="M52" s="62">
        <v>0.20311399999999999</v>
      </c>
      <c r="N52" s="62">
        <v>0.20094500000000001</v>
      </c>
      <c r="O52" s="62">
        <v>0.198819</v>
      </c>
      <c r="P52" s="62">
        <v>0.19683999999999999</v>
      </c>
      <c r="Q52" s="62">
        <v>0.19488800000000001</v>
      </c>
      <c r="R52" s="62">
        <v>0.19287000000000001</v>
      </c>
      <c r="S52" s="62">
        <v>0.19070000000000001</v>
      </c>
      <c r="T52" s="62">
        <v>0.18842600000000001</v>
      </c>
      <c r="U52" s="62">
        <v>0.18623200000000001</v>
      </c>
      <c r="V52" s="62">
        <v>0.18384300000000001</v>
      </c>
      <c r="W52" s="62">
        <v>0.181479</v>
      </c>
      <c r="X52" s="62">
        <v>0.179202</v>
      </c>
      <c r="Y52" s="62">
        <v>0.17679</v>
      </c>
      <c r="Z52" s="62">
        <v>0.17427500000000001</v>
      </c>
      <c r="AA52" s="62">
        <v>0.171983</v>
      </c>
      <c r="AB52" s="62">
        <v>0.169715</v>
      </c>
      <c r="AC52" s="62">
        <v>0.167603</v>
      </c>
      <c r="AD52" s="62">
        <v>0.16561600000000001</v>
      </c>
      <c r="AE52" s="62">
        <v>0.163581</v>
      </c>
      <c r="AF52" s="62">
        <v>0.16162699999999999</v>
      </c>
      <c r="AG52" s="78">
        <v>-9.7120000000000001E-3</v>
      </c>
    </row>
    <row r="53" spans="1:33" s="71" customFormat="1" ht="15" customHeight="1" x14ac:dyDescent="0.25">
      <c r="A53" s="70" t="s">
        <v>414</v>
      </c>
      <c r="B53" s="76" t="s">
        <v>524</v>
      </c>
      <c r="C53" s="62">
        <v>6.4780000000000003E-3</v>
      </c>
      <c r="D53" s="62">
        <v>6.3819999999999997E-3</v>
      </c>
      <c r="E53" s="62">
        <v>6.3740000000000003E-3</v>
      </c>
      <c r="F53" s="62">
        <v>6.3829999999999998E-3</v>
      </c>
      <c r="G53" s="62">
        <v>6.3940000000000004E-3</v>
      </c>
      <c r="H53" s="62">
        <v>6.4009999999999996E-3</v>
      </c>
      <c r="I53" s="62">
        <v>6.411E-3</v>
      </c>
      <c r="J53" s="62">
        <v>6.398E-3</v>
      </c>
      <c r="K53" s="62">
        <v>6.3709999999999999E-3</v>
      </c>
      <c r="L53" s="62">
        <v>6.3460000000000001E-3</v>
      </c>
      <c r="M53" s="62">
        <v>6.3179999999999998E-3</v>
      </c>
      <c r="N53" s="62">
        <v>6.2890000000000003E-3</v>
      </c>
      <c r="O53" s="62">
        <v>6.2630000000000003E-3</v>
      </c>
      <c r="P53" s="62">
        <v>6.2389999999999998E-3</v>
      </c>
      <c r="Q53" s="62">
        <v>6.215E-3</v>
      </c>
      <c r="R53" s="62">
        <v>6.1869999999999998E-3</v>
      </c>
      <c r="S53" s="62">
        <v>6.1529999999999996E-3</v>
      </c>
      <c r="T53" s="62">
        <v>6.117E-3</v>
      </c>
      <c r="U53" s="62">
        <v>6.0870000000000004E-3</v>
      </c>
      <c r="V53" s="62">
        <v>6.0530000000000002E-3</v>
      </c>
      <c r="W53" s="62">
        <v>6.0200000000000002E-3</v>
      </c>
      <c r="X53" s="62">
        <v>5.9890000000000004E-3</v>
      </c>
      <c r="Y53" s="62">
        <v>5.953E-3</v>
      </c>
      <c r="Z53" s="62">
        <v>5.9129999999999999E-3</v>
      </c>
      <c r="AA53" s="62">
        <v>5.8820000000000001E-3</v>
      </c>
      <c r="AB53" s="62">
        <v>5.8520000000000004E-3</v>
      </c>
      <c r="AC53" s="62">
        <v>5.829E-3</v>
      </c>
      <c r="AD53" s="62">
        <v>5.8100000000000001E-3</v>
      </c>
      <c r="AE53" s="62">
        <v>5.79E-3</v>
      </c>
      <c r="AF53" s="62">
        <v>5.7720000000000002E-3</v>
      </c>
      <c r="AG53" s="78">
        <v>-3.973E-3</v>
      </c>
    </row>
    <row r="54" spans="1:33" s="71" customFormat="1" ht="15" customHeight="1" x14ac:dyDescent="0.25">
      <c r="A54" s="70" t="s">
        <v>415</v>
      </c>
      <c r="B54" s="76" t="s">
        <v>58</v>
      </c>
      <c r="C54" s="62">
        <v>9.3407000000000004E-2</v>
      </c>
      <c r="D54" s="62">
        <v>9.5565999999999998E-2</v>
      </c>
      <c r="E54" s="62">
        <v>0.101246</v>
      </c>
      <c r="F54" s="62">
        <v>9.9959999999999993E-2</v>
      </c>
      <c r="G54" s="62">
        <v>9.8712999999999995E-2</v>
      </c>
      <c r="H54" s="62">
        <v>9.7485000000000002E-2</v>
      </c>
      <c r="I54" s="62">
        <v>9.8641000000000006E-2</v>
      </c>
      <c r="J54" s="62">
        <v>9.9361000000000005E-2</v>
      </c>
      <c r="K54" s="62">
        <v>9.9755999999999997E-2</v>
      </c>
      <c r="L54" s="62">
        <v>0.100107</v>
      </c>
      <c r="M54" s="62">
        <v>0.100374</v>
      </c>
      <c r="N54" s="62">
        <v>0.100062</v>
      </c>
      <c r="O54" s="62">
        <v>9.9956000000000003E-2</v>
      </c>
      <c r="P54" s="62">
        <v>0.10015400000000001</v>
      </c>
      <c r="Q54" s="62">
        <v>0.100469</v>
      </c>
      <c r="R54" s="62">
        <v>0.100787</v>
      </c>
      <c r="S54" s="62">
        <v>0.101058</v>
      </c>
      <c r="T54" s="62">
        <v>0.101299</v>
      </c>
      <c r="U54" s="62">
        <v>0.101603</v>
      </c>
      <c r="V54" s="62">
        <v>0.101798</v>
      </c>
      <c r="W54" s="62">
        <v>0.101952</v>
      </c>
      <c r="X54" s="62">
        <v>0.102159</v>
      </c>
      <c r="Y54" s="62">
        <v>0.102296</v>
      </c>
      <c r="Z54" s="62">
        <v>0.102382</v>
      </c>
      <c r="AA54" s="62">
        <v>0.102587</v>
      </c>
      <c r="AB54" s="62">
        <v>0.102798</v>
      </c>
      <c r="AC54" s="62">
        <v>0.103105</v>
      </c>
      <c r="AD54" s="62">
        <v>0.10349800000000001</v>
      </c>
      <c r="AE54" s="62">
        <v>0.103871</v>
      </c>
      <c r="AF54" s="62">
        <v>0.10431600000000001</v>
      </c>
      <c r="AG54" s="78">
        <v>3.8159999999999999E-3</v>
      </c>
    </row>
    <row r="55" spans="1:33" s="71" customFormat="1" ht="15" customHeight="1" x14ac:dyDescent="0.2">
      <c r="A55" s="70" t="s">
        <v>416</v>
      </c>
      <c r="B55" s="73" t="s">
        <v>17</v>
      </c>
      <c r="C55" s="74">
        <v>0.31439</v>
      </c>
      <c r="D55" s="74">
        <v>0.32435999999999998</v>
      </c>
      <c r="E55" s="74">
        <v>0.32270300000000002</v>
      </c>
      <c r="F55" s="74">
        <v>0.32035200000000003</v>
      </c>
      <c r="G55" s="74">
        <v>0.31806000000000001</v>
      </c>
      <c r="H55" s="74">
        <v>0.31578499999999998</v>
      </c>
      <c r="I55" s="74">
        <v>0.31603300000000001</v>
      </c>
      <c r="J55" s="74">
        <v>0.315139</v>
      </c>
      <c r="K55" s="74">
        <v>0.31340899999999999</v>
      </c>
      <c r="L55" s="74">
        <v>0.31161499999999998</v>
      </c>
      <c r="M55" s="74">
        <v>0.30980600000000003</v>
      </c>
      <c r="N55" s="74">
        <v>0.30729699999999999</v>
      </c>
      <c r="O55" s="74">
        <v>0.30503799999999998</v>
      </c>
      <c r="P55" s="74">
        <v>0.30323299999999997</v>
      </c>
      <c r="Q55" s="74">
        <v>0.30157099999999998</v>
      </c>
      <c r="R55" s="74">
        <v>0.29984300000000003</v>
      </c>
      <c r="S55" s="74">
        <v>0.29791099999999998</v>
      </c>
      <c r="T55" s="74">
        <v>0.29584199999999999</v>
      </c>
      <c r="U55" s="74">
        <v>0.29392200000000002</v>
      </c>
      <c r="V55" s="74">
        <v>0.29169299999999998</v>
      </c>
      <c r="W55" s="74">
        <v>0.28945100000000001</v>
      </c>
      <c r="X55" s="74">
        <v>0.28734900000000002</v>
      </c>
      <c r="Y55" s="74">
        <v>0.28503899999999999</v>
      </c>
      <c r="Z55" s="74">
        <v>0.28257100000000002</v>
      </c>
      <c r="AA55" s="74">
        <v>0.28045100000000001</v>
      </c>
      <c r="AB55" s="74">
        <v>0.278366</v>
      </c>
      <c r="AC55" s="74">
        <v>0.27653800000000001</v>
      </c>
      <c r="AD55" s="74">
        <v>0.274924</v>
      </c>
      <c r="AE55" s="74">
        <v>0.27324100000000001</v>
      </c>
      <c r="AF55" s="74">
        <v>0.27171499999999998</v>
      </c>
      <c r="AG55" s="75">
        <v>-5.0179999999999999E-3</v>
      </c>
    </row>
    <row r="56" spans="1:33" s="71" customFormat="1" ht="15" customHeight="1" x14ac:dyDescent="0.25">
      <c r="B56"/>
      <c r="C56"/>
      <c r="D56"/>
      <c r="E56"/>
      <c r="F56"/>
      <c r="G56"/>
      <c r="H56"/>
      <c r="I56"/>
      <c r="J56"/>
      <c r="K56"/>
      <c r="L56"/>
      <c r="M56"/>
      <c r="N56"/>
      <c r="O56"/>
      <c r="P56"/>
      <c r="Q56"/>
      <c r="R56"/>
      <c r="S56"/>
      <c r="T56"/>
      <c r="U56"/>
      <c r="V56"/>
      <c r="W56"/>
      <c r="X56"/>
      <c r="Y56"/>
      <c r="Z56"/>
      <c r="AA56"/>
      <c r="AB56"/>
      <c r="AC56"/>
      <c r="AD56"/>
      <c r="AE56"/>
      <c r="AF56"/>
      <c r="AG56"/>
    </row>
    <row r="57" spans="1:33" s="71" customFormat="1" ht="15" customHeight="1" x14ac:dyDescent="0.25">
      <c r="A57" s="70" t="s">
        <v>417</v>
      </c>
      <c r="B57" s="76" t="s">
        <v>22</v>
      </c>
      <c r="C57" s="62">
        <v>0.124386</v>
      </c>
      <c r="D57" s="62">
        <v>0.124386</v>
      </c>
      <c r="E57" s="62">
        <v>0.124386</v>
      </c>
      <c r="F57" s="62">
        <v>0.124386</v>
      </c>
      <c r="G57" s="62">
        <v>0.124386</v>
      </c>
      <c r="H57" s="62">
        <v>0.124386</v>
      </c>
      <c r="I57" s="62">
        <v>0.124386</v>
      </c>
      <c r="J57" s="62">
        <v>0.124386</v>
      </c>
      <c r="K57" s="62">
        <v>0.124386</v>
      </c>
      <c r="L57" s="62">
        <v>0.124386</v>
      </c>
      <c r="M57" s="62">
        <v>0.124386</v>
      </c>
      <c r="N57" s="62">
        <v>0.124386</v>
      </c>
      <c r="O57" s="62">
        <v>0.124386</v>
      </c>
      <c r="P57" s="62">
        <v>0.124386</v>
      </c>
      <c r="Q57" s="62">
        <v>0.124386</v>
      </c>
      <c r="R57" s="62">
        <v>0.124386</v>
      </c>
      <c r="S57" s="62">
        <v>0.124386</v>
      </c>
      <c r="T57" s="62">
        <v>0.124386</v>
      </c>
      <c r="U57" s="62">
        <v>0.124386</v>
      </c>
      <c r="V57" s="62">
        <v>0.124386</v>
      </c>
      <c r="W57" s="62">
        <v>0.124386</v>
      </c>
      <c r="X57" s="62">
        <v>0.124386</v>
      </c>
      <c r="Y57" s="62">
        <v>0.124386</v>
      </c>
      <c r="Z57" s="62">
        <v>0.124386</v>
      </c>
      <c r="AA57" s="62">
        <v>0.124386</v>
      </c>
      <c r="AB57" s="62">
        <v>0.124386</v>
      </c>
      <c r="AC57" s="62">
        <v>0.124386</v>
      </c>
      <c r="AD57" s="62">
        <v>0.124386</v>
      </c>
      <c r="AE57" s="62">
        <v>0.124386</v>
      </c>
      <c r="AF57" s="62">
        <v>0.124386</v>
      </c>
      <c r="AG57" s="78">
        <v>0</v>
      </c>
    </row>
    <row r="58" spans="1:33" s="71" customFormat="1" ht="15" customHeight="1" x14ac:dyDescent="0.25">
      <c r="A58" s="70" t="s">
        <v>418</v>
      </c>
      <c r="B58" s="76" t="s">
        <v>528</v>
      </c>
      <c r="C58" s="62">
        <v>0.548651</v>
      </c>
      <c r="D58" s="62">
        <v>0.55747000000000002</v>
      </c>
      <c r="E58" s="62">
        <v>0.56029499999999999</v>
      </c>
      <c r="F58" s="62">
        <v>0.55824300000000004</v>
      </c>
      <c r="G58" s="62">
        <v>0.55646600000000002</v>
      </c>
      <c r="H58" s="62">
        <v>0.55471999999999999</v>
      </c>
      <c r="I58" s="62">
        <v>0.556867</v>
      </c>
      <c r="J58" s="62">
        <v>0.558728</v>
      </c>
      <c r="K58" s="62">
        <v>0.56075299999999995</v>
      </c>
      <c r="L58" s="62">
        <v>0.56270500000000001</v>
      </c>
      <c r="M58" s="62">
        <v>0.56506400000000001</v>
      </c>
      <c r="N58" s="62">
        <v>0.56624699999999994</v>
      </c>
      <c r="O58" s="62">
        <v>0.56840299999999999</v>
      </c>
      <c r="P58" s="62">
        <v>0.57067900000000005</v>
      </c>
      <c r="Q58" s="62">
        <v>0.57326600000000005</v>
      </c>
      <c r="R58" s="62">
        <v>0.57559899999999997</v>
      </c>
      <c r="S58" s="62">
        <v>0.57773699999999995</v>
      </c>
      <c r="T58" s="62">
        <v>0.57975699999999997</v>
      </c>
      <c r="U58" s="62">
        <v>0.58195799999999998</v>
      </c>
      <c r="V58" s="62">
        <v>0.58359099999999997</v>
      </c>
      <c r="W58" s="62">
        <v>0.585503</v>
      </c>
      <c r="X58" s="62">
        <v>0.58807699999999996</v>
      </c>
      <c r="Y58" s="62">
        <v>0.59019299999999997</v>
      </c>
      <c r="Z58" s="62">
        <v>0.59209000000000001</v>
      </c>
      <c r="AA58" s="62">
        <v>0.59426400000000001</v>
      </c>
      <c r="AB58" s="62">
        <v>0.59647499999999998</v>
      </c>
      <c r="AC58" s="62">
        <v>0.598908</v>
      </c>
      <c r="AD58" s="62">
        <v>0.60133099999999995</v>
      </c>
      <c r="AE58" s="62">
        <v>0.603603</v>
      </c>
      <c r="AF58" s="62">
        <v>0.60624800000000001</v>
      </c>
      <c r="AG58" s="78">
        <v>3.4480000000000001E-3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5">
      <c r="B60" s="73" t="s">
        <v>489</v>
      </c>
      <c r="C60"/>
      <c r="D60"/>
      <c r="E60"/>
      <c r="F60"/>
      <c r="G60"/>
      <c r="H60"/>
      <c r="I60"/>
      <c r="J60"/>
      <c r="K60"/>
      <c r="L60"/>
      <c r="M60"/>
      <c r="N60"/>
      <c r="O60"/>
      <c r="P60"/>
      <c r="Q60"/>
      <c r="R60"/>
      <c r="S60"/>
      <c r="T60"/>
      <c r="U60"/>
      <c r="V60"/>
      <c r="W60"/>
      <c r="X60"/>
      <c r="Y60"/>
      <c r="Z60"/>
      <c r="AA60"/>
      <c r="AB60"/>
      <c r="AC60"/>
      <c r="AD60"/>
      <c r="AE60"/>
      <c r="AF60"/>
      <c r="AG60"/>
    </row>
    <row r="61" spans="1:33" ht="15" customHeight="1" x14ac:dyDescent="0.25">
      <c r="A61" s="61" t="s">
        <v>419</v>
      </c>
      <c r="B61" s="76" t="s">
        <v>522</v>
      </c>
      <c r="C61" s="62">
        <v>2.1335730000000002</v>
      </c>
      <c r="D61" s="62">
        <v>2.1684169999999998</v>
      </c>
      <c r="E61" s="62">
        <v>2.0970260000000001</v>
      </c>
      <c r="F61" s="62">
        <v>2.107332</v>
      </c>
      <c r="G61" s="62">
        <v>2.1195599999999999</v>
      </c>
      <c r="H61" s="62">
        <v>2.1251500000000001</v>
      </c>
      <c r="I61" s="62">
        <v>2.1255120000000001</v>
      </c>
      <c r="J61" s="62">
        <v>2.1184150000000002</v>
      </c>
      <c r="K61" s="62">
        <v>2.1060080000000001</v>
      </c>
      <c r="L61" s="62">
        <v>2.0934729999999999</v>
      </c>
      <c r="M61" s="62">
        <v>2.0841029999999998</v>
      </c>
      <c r="N61" s="62">
        <v>2.0736979999999998</v>
      </c>
      <c r="O61" s="62">
        <v>2.0618859999999999</v>
      </c>
      <c r="P61" s="62">
        <v>2.0517300000000001</v>
      </c>
      <c r="Q61" s="62">
        <v>2.044781</v>
      </c>
      <c r="R61" s="62">
        <v>2.0390229999999998</v>
      </c>
      <c r="S61" s="62">
        <v>2.0308959999999998</v>
      </c>
      <c r="T61" s="62">
        <v>2.0209890000000001</v>
      </c>
      <c r="U61" s="62">
        <v>2.0099610000000001</v>
      </c>
      <c r="V61" s="62">
        <v>1.9986600000000001</v>
      </c>
      <c r="W61" s="62">
        <v>1.9866079999999999</v>
      </c>
      <c r="X61" s="62">
        <v>1.9758960000000001</v>
      </c>
      <c r="Y61" s="62">
        <v>1.9667680000000001</v>
      </c>
      <c r="Z61" s="62">
        <v>1.957741</v>
      </c>
      <c r="AA61" s="62">
        <v>1.948518</v>
      </c>
      <c r="AB61" s="62">
        <v>1.9387220000000001</v>
      </c>
      <c r="AC61" s="62">
        <v>1.928129</v>
      </c>
      <c r="AD61" s="62">
        <v>1.91689</v>
      </c>
      <c r="AE61" s="62">
        <v>1.9042969999999999</v>
      </c>
      <c r="AF61" s="62">
        <v>1.891273</v>
      </c>
      <c r="AG61" s="78">
        <v>-4.1479999999999998E-3</v>
      </c>
    </row>
    <row r="62" spans="1:33" ht="15" customHeight="1" x14ac:dyDescent="0.25">
      <c r="A62" s="61" t="s">
        <v>420</v>
      </c>
      <c r="B62" s="76" t="s">
        <v>523</v>
      </c>
      <c r="C62" s="62">
        <v>0.54793599999999998</v>
      </c>
      <c r="D62" s="62">
        <v>0.50581200000000004</v>
      </c>
      <c r="E62" s="62">
        <v>0.57225099999999995</v>
      </c>
      <c r="F62" s="62">
        <v>0.57825800000000005</v>
      </c>
      <c r="G62" s="62">
        <v>0.58414999999999995</v>
      </c>
      <c r="H62" s="62">
        <v>0.58893499999999999</v>
      </c>
      <c r="I62" s="62">
        <v>0.59259499999999998</v>
      </c>
      <c r="J62" s="62">
        <v>0.59584599999999999</v>
      </c>
      <c r="K62" s="62">
        <v>0.59866699999999995</v>
      </c>
      <c r="L62" s="62">
        <v>0.60158599999999995</v>
      </c>
      <c r="M62" s="62">
        <v>0.605599</v>
      </c>
      <c r="N62" s="62">
        <v>0.60988900000000001</v>
      </c>
      <c r="O62" s="62">
        <v>0.61421999999999999</v>
      </c>
      <c r="P62" s="62">
        <v>0.61854799999999999</v>
      </c>
      <c r="Q62" s="62">
        <v>0.62406399999999995</v>
      </c>
      <c r="R62" s="62">
        <v>0.63025600000000004</v>
      </c>
      <c r="S62" s="62">
        <v>0.63656999999999997</v>
      </c>
      <c r="T62" s="62">
        <v>0.64277499999999999</v>
      </c>
      <c r="U62" s="62">
        <v>0.64898</v>
      </c>
      <c r="V62" s="62">
        <v>0.65417499999999995</v>
      </c>
      <c r="W62" s="62">
        <v>0.66023200000000004</v>
      </c>
      <c r="X62" s="62">
        <v>0.66639199999999998</v>
      </c>
      <c r="Y62" s="62">
        <v>0.67309699999999995</v>
      </c>
      <c r="Z62" s="62">
        <v>0.68036200000000002</v>
      </c>
      <c r="AA62" s="62">
        <v>0.68759899999999996</v>
      </c>
      <c r="AB62" s="62">
        <v>0.69562100000000004</v>
      </c>
      <c r="AC62" s="62">
        <v>0.70361499999999999</v>
      </c>
      <c r="AD62" s="62">
        <v>0.71196800000000005</v>
      </c>
      <c r="AE62" s="62">
        <v>0.72026699999999999</v>
      </c>
      <c r="AF62" s="62">
        <v>0.72922399999999998</v>
      </c>
      <c r="AG62" s="78">
        <v>9.9050000000000006E-3</v>
      </c>
    </row>
    <row r="63" spans="1:33" ht="15" customHeight="1" x14ac:dyDescent="0.25">
      <c r="A63" s="61" t="s">
        <v>421</v>
      </c>
      <c r="B63" s="76" t="s">
        <v>524</v>
      </c>
      <c r="C63" s="62">
        <v>0.64293</v>
      </c>
      <c r="D63" s="62">
        <v>0.63685800000000004</v>
      </c>
      <c r="E63" s="62">
        <v>0.63814800000000005</v>
      </c>
      <c r="F63" s="62">
        <v>0.64554199999999995</v>
      </c>
      <c r="G63" s="62">
        <v>0.65358099999999997</v>
      </c>
      <c r="H63" s="62">
        <v>0.65973599999999999</v>
      </c>
      <c r="I63" s="62">
        <v>0.66439499999999996</v>
      </c>
      <c r="J63" s="62">
        <v>0.66708299999999998</v>
      </c>
      <c r="K63" s="62">
        <v>0.66850799999999999</v>
      </c>
      <c r="L63" s="62">
        <v>0.67020500000000005</v>
      </c>
      <c r="M63" s="62">
        <v>0.67284299999999997</v>
      </c>
      <c r="N63" s="62">
        <v>0.67391800000000002</v>
      </c>
      <c r="O63" s="62">
        <v>0.67515999999999998</v>
      </c>
      <c r="P63" s="62">
        <v>0.67747999999999997</v>
      </c>
      <c r="Q63" s="62">
        <v>0.68110099999999996</v>
      </c>
      <c r="R63" s="62">
        <v>0.68535100000000004</v>
      </c>
      <c r="S63" s="62">
        <v>0.68904200000000004</v>
      </c>
      <c r="T63" s="62">
        <v>0.69231600000000004</v>
      </c>
      <c r="U63" s="62">
        <v>0.69535800000000003</v>
      </c>
      <c r="V63" s="62">
        <v>0.69847300000000001</v>
      </c>
      <c r="W63" s="62">
        <v>0.70156300000000005</v>
      </c>
      <c r="X63" s="62">
        <v>0.70516199999999996</v>
      </c>
      <c r="Y63" s="62">
        <v>0.70951299999999995</v>
      </c>
      <c r="Z63" s="62">
        <v>0.71405300000000005</v>
      </c>
      <c r="AA63" s="62">
        <v>0.71864799999999995</v>
      </c>
      <c r="AB63" s="62">
        <v>0.72315300000000005</v>
      </c>
      <c r="AC63" s="62">
        <v>0.72745599999999999</v>
      </c>
      <c r="AD63" s="62">
        <v>0.73157000000000005</v>
      </c>
      <c r="AE63" s="62">
        <v>0.73526000000000002</v>
      </c>
      <c r="AF63" s="62">
        <v>0.73887700000000001</v>
      </c>
      <c r="AG63" s="78">
        <v>4.8079999999999998E-3</v>
      </c>
    </row>
    <row r="64" spans="1:33" ht="15" customHeight="1" x14ac:dyDescent="0.25">
      <c r="A64" s="61" t="s">
        <v>422</v>
      </c>
      <c r="B64" s="76" t="s">
        <v>13</v>
      </c>
      <c r="C64" s="62">
        <v>0.50229800000000002</v>
      </c>
      <c r="D64" s="62">
        <v>0.49883100000000002</v>
      </c>
      <c r="E64" s="62">
        <v>0.49776100000000001</v>
      </c>
      <c r="F64" s="62">
        <v>0.49849700000000002</v>
      </c>
      <c r="G64" s="62">
        <v>0.49866300000000002</v>
      </c>
      <c r="H64" s="62">
        <v>0.48918699999999998</v>
      </c>
      <c r="I64" s="62">
        <v>0.48005199999999998</v>
      </c>
      <c r="J64" s="62">
        <v>0.471474</v>
      </c>
      <c r="K64" s="62">
        <v>0.463615</v>
      </c>
      <c r="L64" s="62">
        <v>0.45589800000000003</v>
      </c>
      <c r="M64" s="62">
        <v>0.449214</v>
      </c>
      <c r="N64" s="62">
        <v>0.44307999999999997</v>
      </c>
      <c r="O64" s="62">
        <v>0.43721500000000002</v>
      </c>
      <c r="P64" s="62">
        <v>0.43185400000000002</v>
      </c>
      <c r="Q64" s="62">
        <v>0.42769800000000002</v>
      </c>
      <c r="R64" s="62">
        <v>0.42438999999999999</v>
      </c>
      <c r="S64" s="62">
        <v>0.42125000000000001</v>
      </c>
      <c r="T64" s="62">
        <v>0.41844999999999999</v>
      </c>
      <c r="U64" s="62">
        <v>0.41594500000000001</v>
      </c>
      <c r="V64" s="62">
        <v>0.412379</v>
      </c>
      <c r="W64" s="62">
        <v>0.409522</v>
      </c>
      <c r="X64" s="62">
        <v>0.40688999999999997</v>
      </c>
      <c r="Y64" s="62">
        <v>0.40484300000000001</v>
      </c>
      <c r="Z64" s="62">
        <v>0.40330500000000002</v>
      </c>
      <c r="AA64" s="62">
        <v>0.401951</v>
      </c>
      <c r="AB64" s="62">
        <v>0.40119500000000002</v>
      </c>
      <c r="AC64" s="62">
        <v>0.400673</v>
      </c>
      <c r="AD64" s="62">
        <v>0.40047500000000003</v>
      </c>
      <c r="AE64" s="62">
        <v>0.400505</v>
      </c>
      <c r="AF64" s="62">
        <v>0.401144</v>
      </c>
      <c r="AG64" s="78">
        <v>-7.724E-3</v>
      </c>
    </row>
    <row r="65" spans="1:33" ht="15" customHeight="1" x14ac:dyDescent="0.25">
      <c r="A65" s="61" t="s">
        <v>423</v>
      </c>
      <c r="B65" s="76" t="s">
        <v>14</v>
      </c>
      <c r="C65" s="62">
        <v>0.42852299999999999</v>
      </c>
      <c r="D65" s="62">
        <v>0.42829600000000001</v>
      </c>
      <c r="E65" s="62">
        <v>0.43223099999999998</v>
      </c>
      <c r="F65" s="62">
        <v>0.43948300000000001</v>
      </c>
      <c r="G65" s="62">
        <v>0.44686799999999999</v>
      </c>
      <c r="H65" s="62">
        <v>0.45296999999999998</v>
      </c>
      <c r="I65" s="62">
        <v>0.45807900000000001</v>
      </c>
      <c r="J65" s="62">
        <v>0.46209699999999998</v>
      </c>
      <c r="K65" s="62">
        <v>0.46542299999999998</v>
      </c>
      <c r="L65" s="62">
        <v>0.46883799999999998</v>
      </c>
      <c r="M65" s="62">
        <v>0.47290500000000002</v>
      </c>
      <c r="N65" s="62">
        <v>0.47570299999999999</v>
      </c>
      <c r="O65" s="62">
        <v>0.478715</v>
      </c>
      <c r="P65" s="62">
        <v>0.48237400000000002</v>
      </c>
      <c r="Q65" s="62">
        <v>0.48676199999999997</v>
      </c>
      <c r="R65" s="62">
        <v>0.49141699999999999</v>
      </c>
      <c r="S65" s="62">
        <v>0.49570500000000001</v>
      </c>
      <c r="T65" s="62">
        <v>0.49964700000000001</v>
      </c>
      <c r="U65" s="62">
        <v>0.50341599999999997</v>
      </c>
      <c r="V65" s="62">
        <v>0.50717800000000002</v>
      </c>
      <c r="W65" s="62">
        <v>0.51110800000000001</v>
      </c>
      <c r="X65" s="62">
        <v>0.51521799999999995</v>
      </c>
      <c r="Y65" s="62">
        <v>0.51976699999999998</v>
      </c>
      <c r="Z65" s="62">
        <v>0.52445799999999998</v>
      </c>
      <c r="AA65" s="62">
        <v>0.52922000000000002</v>
      </c>
      <c r="AB65" s="62">
        <v>0.53397899999999998</v>
      </c>
      <c r="AC65" s="62">
        <v>0.538601</v>
      </c>
      <c r="AD65" s="62">
        <v>0.54309700000000005</v>
      </c>
      <c r="AE65" s="62">
        <v>0.54731200000000002</v>
      </c>
      <c r="AF65" s="62">
        <v>0.55148299999999995</v>
      </c>
      <c r="AG65" s="78">
        <v>8.737E-3</v>
      </c>
    </row>
    <row r="66" spans="1:33" x14ac:dyDescent="0.25">
      <c r="A66" s="61" t="s">
        <v>424</v>
      </c>
      <c r="B66" s="76" t="s">
        <v>15</v>
      </c>
      <c r="C66" s="62">
        <v>0.51817299999999999</v>
      </c>
      <c r="D66" s="62">
        <v>0.50459100000000001</v>
      </c>
      <c r="E66" s="62">
        <v>0.49459399999999998</v>
      </c>
      <c r="F66" s="62">
        <v>0.48691099999999998</v>
      </c>
      <c r="G66" s="62">
        <v>0.48017199999999999</v>
      </c>
      <c r="H66" s="62">
        <v>0.473466</v>
      </c>
      <c r="I66" s="62">
        <v>0.46743600000000002</v>
      </c>
      <c r="J66" s="62">
        <v>0.45893800000000001</v>
      </c>
      <c r="K66" s="62">
        <v>0.45154300000000003</v>
      </c>
      <c r="L66" s="62">
        <v>0.43721300000000002</v>
      </c>
      <c r="M66" s="62">
        <v>0.42511700000000002</v>
      </c>
      <c r="N66" s="62">
        <v>0.414408</v>
      </c>
      <c r="O66" s="62">
        <v>0.40496100000000002</v>
      </c>
      <c r="P66" s="62">
        <v>0.39660800000000002</v>
      </c>
      <c r="Q66" s="62">
        <v>0.38989499999999999</v>
      </c>
      <c r="R66" s="62">
        <v>0.38448100000000002</v>
      </c>
      <c r="S66" s="62">
        <v>0.37962800000000002</v>
      </c>
      <c r="T66" s="62">
        <v>0.37531799999999998</v>
      </c>
      <c r="U66" s="62">
        <v>0.37143399999999999</v>
      </c>
      <c r="V66" s="62">
        <v>0.36556499999999997</v>
      </c>
      <c r="W66" s="62">
        <v>0.36096699999999998</v>
      </c>
      <c r="X66" s="62">
        <v>0.356771</v>
      </c>
      <c r="Y66" s="62">
        <v>0.35311100000000001</v>
      </c>
      <c r="Z66" s="62">
        <v>0.35011500000000001</v>
      </c>
      <c r="AA66" s="62">
        <v>0.34751100000000001</v>
      </c>
      <c r="AB66" s="62">
        <v>0.34562100000000001</v>
      </c>
      <c r="AC66" s="62">
        <v>0.34407500000000002</v>
      </c>
      <c r="AD66" s="62">
        <v>0.34289500000000001</v>
      </c>
      <c r="AE66" s="62">
        <v>0.34201799999999999</v>
      </c>
      <c r="AF66" s="62">
        <v>0.341752</v>
      </c>
      <c r="AG66" s="78">
        <v>-1.4250000000000001E-2</v>
      </c>
    </row>
    <row r="67" spans="1:33" ht="15" customHeight="1" x14ac:dyDescent="0.25">
      <c r="A67" s="61" t="s">
        <v>425</v>
      </c>
      <c r="B67" s="76" t="s">
        <v>16</v>
      </c>
      <c r="C67" s="62">
        <v>0.64917000000000002</v>
      </c>
      <c r="D67" s="62">
        <v>0.64511600000000002</v>
      </c>
      <c r="E67" s="62">
        <v>0.64339199999999996</v>
      </c>
      <c r="F67" s="62">
        <v>0.64342200000000005</v>
      </c>
      <c r="G67" s="62">
        <v>0.643814</v>
      </c>
      <c r="H67" s="62">
        <v>0.64405999999999997</v>
      </c>
      <c r="I67" s="62">
        <v>0.64453800000000006</v>
      </c>
      <c r="J67" s="62">
        <v>0.64532800000000001</v>
      </c>
      <c r="K67" s="62">
        <v>0.64640699999999995</v>
      </c>
      <c r="L67" s="62">
        <v>0.64601799999999998</v>
      </c>
      <c r="M67" s="62">
        <v>0.64680599999999999</v>
      </c>
      <c r="N67" s="62">
        <v>0.64804700000000004</v>
      </c>
      <c r="O67" s="62">
        <v>0.64947200000000005</v>
      </c>
      <c r="P67" s="62">
        <v>0.65104499999999998</v>
      </c>
      <c r="Q67" s="62">
        <v>0.65317899999999995</v>
      </c>
      <c r="R67" s="62">
        <v>0.65556000000000003</v>
      </c>
      <c r="S67" s="62">
        <v>0.65787399999999996</v>
      </c>
      <c r="T67" s="62">
        <v>0.66019499999999998</v>
      </c>
      <c r="U67" s="62">
        <v>0.66262600000000005</v>
      </c>
      <c r="V67" s="62">
        <v>0.66455799999999998</v>
      </c>
      <c r="W67" s="62">
        <v>0.66740299999999997</v>
      </c>
      <c r="X67" s="62">
        <v>0.67024300000000003</v>
      </c>
      <c r="Y67" s="62">
        <v>0.67333299999999996</v>
      </c>
      <c r="Z67" s="62">
        <v>0.67659899999999995</v>
      </c>
      <c r="AA67" s="62">
        <v>0.67992399999999997</v>
      </c>
      <c r="AB67" s="62">
        <v>0.683612</v>
      </c>
      <c r="AC67" s="62">
        <v>0.68735900000000005</v>
      </c>
      <c r="AD67" s="62">
        <v>0.69116200000000005</v>
      </c>
      <c r="AE67" s="62">
        <v>0.69494400000000001</v>
      </c>
      <c r="AF67" s="62">
        <v>0.69904699999999997</v>
      </c>
      <c r="AG67" s="78">
        <v>2.5560000000000001E-3</v>
      </c>
    </row>
    <row r="68" spans="1:33" ht="15" customHeight="1" x14ac:dyDescent="0.25">
      <c r="A68" s="61" t="s">
        <v>426</v>
      </c>
      <c r="B68" s="76" t="s">
        <v>169</v>
      </c>
      <c r="C68" s="62">
        <v>0.42896099999999998</v>
      </c>
      <c r="D68" s="62">
        <v>0.43330800000000003</v>
      </c>
      <c r="E68" s="62">
        <v>0.438191</v>
      </c>
      <c r="F68" s="62">
        <v>0.44390400000000002</v>
      </c>
      <c r="G68" s="62">
        <v>0.45047500000000001</v>
      </c>
      <c r="H68" s="62">
        <v>0.45687499999999998</v>
      </c>
      <c r="I68" s="62">
        <v>0.463254</v>
      </c>
      <c r="J68" s="62">
        <v>0.47059800000000002</v>
      </c>
      <c r="K68" s="62">
        <v>0.47797600000000001</v>
      </c>
      <c r="L68" s="62">
        <v>0.48590800000000001</v>
      </c>
      <c r="M68" s="62">
        <v>0.49388599999999999</v>
      </c>
      <c r="N68" s="62">
        <v>0.50240600000000002</v>
      </c>
      <c r="O68" s="62">
        <v>0.51092499999999996</v>
      </c>
      <c r="P68" s="62">
        <v>0.51994600000000002</v>
      </c>
      <c r="Q68" s="62">
        <v>0.52910400000000002</v>
      </c>
      <c r="R68" s="62">
        <v>0.539358</v>
      </c>
      <c r="S68" s="62">
        <v>0.54905899999999996</v>
      </c>
      <c r="T68" s="62">
        <v>0.55982900000000002</v>
      </c>
      <c r="U68" s="62">
        <v>0.57068799999999997</v>
      </c>
      <c r="V68" s="62">
        <v>0.58157300000000001</v>
      </c>
      <c r="W68" s="62">
        <v>0.59255199999999997</v>
      </c>
      <c r="X68" s="62">
        <v>0.60409800000000002</v>
      </c>
      <c r="Y68" s="62">
        <v>0.61633700000000002</v>
      </c>
      <c r="Z68" s="62">
        <v>0.62819899999999995</v>
      </c>
      <c r="AA68" s="62">
        <v>0.64069200000000004</v>
      </c>
      <c r="AB68" s="62">
        <v>0.65398400000000001</v>
      </c>
      <c r="AC68" s="62">
        <v>0.66686500000000004</v>
      </c>
      <c r="AD68" s="62">
        <v>0.68045800000000001</v>
      </c>
      <c r="AE68" s="62">
        <v>0.694187</v>
      </c>
      <c r="AF68" s="62">
        <v>0.708206</v>
      </c>
      <c r="AG68" s="78">
        <v>1.7439E-2</v>
      </c>
    </row>
    <row r="69" spans="1:33" ht="15" customHeight="1" x14ac:dyDescent="0.25">
      <c r="A69" s="61" t="s">
        <v>427</v>
      </c>
      <c r="B69" s="76" t="s">
        <v>170</v>
      </c>
      <c r="C69" s="62">
        <v>0.176709</v>
      </c>
      <c r="D69" s="62">
        <v>0.174729</v>
      </c>
      <c r="E69" s="62">
        <v>0.173706</v>
      </c>
      <c r="F69" s="62">
        <v>0.173294</v>
      </c>
      <c r="G69" s="62">
        <v>0.17328499999999999</v>
      </c>
      <c r="H69" s="62">
        <v>0.17364099999999999</v>
      </c>
      <c r="I69" s="62">
        <v>0.174178</v>
      </c>
      <c r="J69" s="62">
        <v>0.17493300000000001</v>
      </c>
      <c r="K69" s="62">
        <v>0.17591999999999999</v>
      </c>
      <c r="L69" s="62">
        <v>0.177171</v>
      </c>
      <c r="M69" s="62">
        <v>0.178423</v>
      </c>
      <c r="N69" s="62">
        <v>0.179949</v>
      </c>
      <c r="O69" s="62">
        <v>0.18145900000000001</v>
      </c>
      <c r="P69" s="62">
        <v>0.18265300000000001</v>
      </c>
      <c r="Q69" s="62">
        <v>0.184117</v>
      </c>
      <c r="R69" s="62">
        <v>0.185283</v>
      </c>
      <c r="S69" s="62">
        <v>0.18640000000000001</v>
      </c>
      <c r="T69" s="62">
        <v>0.187499</v>
      </c>
      <c r="U69" s="62">
        <v>0.18802199999999999</v>
      </c>
      <c r="V69" s="62">
        <v>0.18851899999999999</v>
      </c>
      <c r="W69" s="62">
        <v>0.18870300000000001</v>
      </c>
      <c r="X69" s="62">
        <v>0.188247</v>
      </c>
      <c r="Y69" s="62">
        <v>0.18747</v>
      </c>
      <c r="Z69" s="62">
        <v>0.186363</v>
      </c>
      <c r="AA69" s="62">
        <v>0.18460299999999999</v>
      </c>
      <c r="AB69" s="62">
        <v>0.182529</v>
      </c>
      <c r="AC69" s="62">
        <v>0.179785</v>
      </c>
      <c r="AD69" s="62">
        <v>0.17635200000000001</v>
      </c>
      <c r="AE69" s="62">
        <v>0.172205</v>
      </c>
      <c r="AF69" s="62">
        <v>0.167049</v>
      </c>
      <c r="AG69" s="78">
        <v>-1.9369999999999999E-3</v>
      </c>
    </row>
    <row r="70" spans="1:33" ht="15" customHeight="1" x14ac:dyDescent="0.25">
      <c r="A70" s="61" t="s">
        <v>428</v>
      </c>
      <c r="B70" s="76" t="s">
        <v>529</v>
      </c>
      <c r="C70" s="62">
        <v>3.0354709999999998</v>
      </c>
      <c r="D70" s="62">
        <v>3.2754409999999998</v>
      </c>
      <c r="E70" s="62">
        <v>3.273288</v>
      </c>
      <c r="F70" s="62">
        <v>3.24518</v>
      </c>
      <c r="G70" s="62">
        <v>3.2183440000000001</v>
      </c>
      <c r="H70" s="62">
        <v>3.1899389999999999</v>
      </c>
      <c r="I70" s="62">
        <v>3.211859</v>
      </c>
      <c r="J70" s="62">
        <v>3.2303199999999999</v>
      </c>
      <c r="K70" s="62">
        <v>3.248192</v>
      </c>
      <c r="L70" s="62">
        <v>3.266394</v>
      </c>
      <c r="M70" s="62">
        <v>3.2861250000000002</v>
      </c>
      <c r="N70" s="62">
        <v>3.3047759999999999</v>
      </c>
      <c r="O70" s="62">
        <v>3.3253370000000002</v>
      </c>
      <c r="P70" s="62">
        <v>3.3468119999999999</v>
      </c>
      <c r="Q70" s="62">
        <v>3.370301</v>
      </c>
      <c r="R70" s="62">
        <v>3.3951519999999999</v>
      </c>
      <c r="S70" s="62">
        <v>3.4198089999999999</v>
      </c>
      <c r="T70" s="62">
        <v>3.4442469999999998</v>
      </c>
      <c r="U70" s="62">
        <v>3.4697719999999999</v>
      </c>
      <c r="V70" s="62">
        <v>3.495428</v>
      </c>
      <c r="W70" s="62">
        <v>3.5215890000000001</v>
      </c>
      <c r="X70" s="62">
        <v>3.5499260000000001</v>
      </c>
      <c r="Y70" s="62">
        <v>3.579332</v>
      </c>
      <c r="Z70" s="62">
        <v>3.6092390000000001</v>
      </c>
      <c r="AA70" s="62">
        <v>3.6410450000000001</v>
      </c>
      <c r="AB70" s="62">
        <v>3.673451</v>
      </c>
      <c r="AC70" s="62">
        <v>3.7071540000000001</v>
      </c>
      <c r="AD70" s="62">
        <v>3.7419850000000001</v>
      </c>
      <c r="AE70" s="62">
        <v>3.777199</v>
      </c>
      <c r="AF70" s="62">
        <v>3.8142740000000002</v>
      </c>
      <c r="AG70" s="78">
        <v>7.9059999999999998E-3</v>
      </c>
    </row>
    <row r="71" spans="1:33" ht="15" customHeight="1" x14ac:dyDescent="0.2">
      <c r="A71" s="61" t="s">
        <v>530</v>
      </c>
      <c r="B71" s="73" t="s">
        <v>531</v>
      </c>
      <c r="C71" s="74">
        <v>9.0637439999999998</v>
      </c>
      <c r="D71" s="74">
        <v>9.2713990000000006</v>
      </c>
      <c r="E71" s="74">
        <v>9.2605869999999992</v>
      </c>
      <c r="F71" s="74">
        <v>9.2618220000000004</v>
      </c>
      <c r="G71" s="74">
        <v>9.2689109999999992</v>
      </c>
      <c r="H71" s="74">
        <v>9.2539580000000008</v>
      </c>
      <c r="I71" s="74">
        <v>9.2818970000000007</v>
      </c>
      <c r="J71" s="74">
        <v>9.2950289999999995</v>
      </c>
      <c r="K71" s="74">
        <v>9.3022589999999994</v>
      </c>
      <c r="L71" s="74">
        <v>9.3027049999999996</v>
      </c>
      <c r="M71" s="74">
        <v>9.3150220000000008</v>
      </c>
      <c r="N71" s="74">
        <v>9.3258729999999996</v>
      </c>
      <c r="O71" s="74">
        <v>9.3393479999999993</v>
      </c>
      <c r="P71" s="74">
        <v>9.3590499999999999</v>
      </c>
      <c r="Q71" s="74">
        <v>9.3910029999999995</v>
      </c>
      <c r="R71" s="74">
        <v>9.4302700000000002</v>
      </c>
      <c r="S71" s="74">
        <v>9.4662319999999998</v>
      </c>
      <c r="T71" s="74">
        <v>9.5012659999999993</v>
      </c>
      <c r="U71" s="74">
        <v>9.5362010000000001</v>
      </c>
      <c r="V71" s="74">
        <v>9.5665060000000004</v>
      </c>
      <c r="W71" s="74">
        <v>9.6002460000000003</v>
      </c>
      <c r="X71" s="74">
        <v>9.6388420000000004</v>
      </c>
      <c r="Y71" s="74">
        <v>9.6835730000000009</v>
      </c>
      <c r="Z71" s="74">
        <v>9.7304329999999997</v>
      </c>
      <c r="AA71" s="74">
        <v>9.779712</v>
      </c>
      <c r="AB71" s="74">
        <v>9.8318670000000008</v>
      </c>
      <c r="AC71" s="74">
        <v>9.8837130000000002</v>
      </c>
      <c r="AD71" s="74">
        <v>9.9368540000000003</v>
      </c>
      <c r="AE71" s="74">
        <v>9.988194</v>
      </c>
      <c r="AF71" s="74">
        <v>10.042327999999999</v>
      </c>
      <c r="AG71" s="75">
        <v>3.542E-3</v>
      </c>
    </row>
    <row r="72" spans="1:33" ht="15" customHeight="1" x14ac:dyDescent="0.25">
      <c r="A72" s="61" t="s">
        <v>532</v>
      </c>
      <c r="B72" s="76" t="s">
        <v>498</v>
      </c>
      <c r="C72" s="62">
        <v>9.5620999999999998E-2</v>
      </c>
      <c r="D72" s="62">
        <v>0.106823</v>
      </c>
      <c r="E72" s="62">
        <v>0.118293</v>
      </c>
      <c r="F72" s="62">
        <v>0.129665</v>
      </c>
      <c r="G72" s="62">
        <v>0.13705800000000001</v>
      </c>
      <c r="H72" s="62">
        <v>0.14680000000000001</v>
      </c>
      <c r="I72" s="62">
        <v>0.15343499999999999</v>
      </c>
      <c r="J72" s="62">
        <v>0.15925300000000001</v>
      </c>
      <c r="K72" s="62">
        <v>0.166598</v>
      </c>
      <c r="L72" s="62">
        <v>0.17012099999999999</v>
      </c>
      <c r="M72" s="62">
        <v>0.174905</v>
      </c>
      <c r="N72" s="62">
        <v>0.18027000000000001</v>
      </c>
      <c r="O72" s="62">
        <v>0.18702099999999999</v>
      </c>
      <c r="P72" s="62">
        <v>0.191797</v>
      </c>
      <c r="Q72" s="62">
        <v>0.192271</v>
      </c>
      <c r="R72" s="62">
        <v>0.197433</v>
      </c>
      <c r="S72" s="62">
        <v>0.20472099999999999</v>
      </c>
      <c r="T72" s="62">
        <v>0.209702</v>
      </c>
      <c r="U72" s="62">
        <v>0.216282</v>
      </c>
      <c r="V72" s="62">
        <v>0.22558400000000001</v>
      </c>
      <c r="W72" s="62">
        <v>0.233128</v>
      </c>
      <c r="X72" s="62">
        <v>0.242644</v>
      </c>
      <c r="Y72" s="62">
        <v>0.24992900000000001</v>
      </c>
      <c r="Z72" s="62">
        <v>0.25634600000000002</v>
      </c>
      <c r="AA72" s="62">
        <v>0.26500099999999999</v>
      </c>
      <c r="AB72" s="62">
        <v>0.27456700000000001</v>
      </c>
      <c r="AC72" s="62">
        <v>0.28201799999999999</v>
      </c>
      <c r="AD72" s="62">
        <v>0.29003400000000001</v>
      </c>
      <c r="AE72" s="62">
        <v>0.29836299999999999</v>
      </c>
      <c r="AF72" s="62">
        <v>0.30446899999999999</v>
      </c>
      <c r="AG72" s="78">
        <v>4.0745000000000003E-2</v>
      </c>
    </row>
    <row r="73" spans="1:33" ht="12" x14ac:dyDescent="0.2">
      <c r="A73" s="61" t="s">
        <v>429</v>
      </c>
      <c r="B73" s="73" t="s">
        <v>17</v>
      </c>
      <c r="C73" s="74">
        <v>8.9681219999999993</v>
      </c>
      <c r="D73" s="74">
        <v>9.1645769999999995</v>
      </c>
      <c r="E73" s="74">
        <v>9.1422939999999997</v>
      </c>
      <c r="F73" s="74">
        <v>9.1321560000000002</v>
      </c>
      <c r="G73" s="74">
        <v>9.1318540000000006</v>
      </c>
      <c r="H73" s="74">
        <v>9.1071580000000001</v>
      </c>
      <c r="I73" s="74">
        <v>9.1284620000000007</v>
      </c>
      <c r="J73" s="74">
        <v>9.1357759999999999</v>
      </c>
      <c r="K73" s="74">
        <v>9.1356610000000007</v>
      </c>
      <c r="L73" s="74">
        <v>9.1325839999999996</v>
      </c>
      <c r="M73" s="74">
        <v>9.140117</v>
      </c>
      <c r="N73" s="74">
        <v>9.1456029999999995</v>
      </c>
      <c r="O73" s="74">
        <v>9.1523269999999997</v>
      </c>
      <c r="P73" s="74">
        <v>9.1672530000000005</v>
      </c>
      <c r="Q73" s="74">
        <v>9.1987319999999997</v>
      </c>
      <c r="R73" s="74">
        <v>9.232837</v>
      </c>
      <c r="S73" s="74">
        <v>9.2615110000000005</v>
      </c>
      <c r="T73" s="74">
        <v>9.2915639999999993</v>
      </c>
      <c r="U73" s="74">
        <v>9.3199199999999998</v>
      </c>
      <c r="V73" s="74">
        <v>9.3409220000000008</v>
      </c>
      <c r="W73" s="74">
        <v>9.3671190000000006</v>
      </c>
      <c r="X73" s="74">
        <v>9.3961970000000008</v>
      </c>
      <c r="Y73" s="74">
        <v>9.433643</v>
      </c>
      <c r="Z73" s="74">
        <v>9.4740880000000001</v>
      </c>
      <c r="AA73" s="74">
        <v>9.5147110000000001</v>
      </c>
      <c r="AB73" s="74">
        <v>9.5573010000000007</v>
      </c>
      <c r="AC73" s="74">
        <v>9.6016940000000002</v>
      </c>
      <c r="AD73" s="74">
        <v>9.64682</v>
      </c>
      <c r="AE73" s="74">
        <v>9.6898309999999999</v>
      </c>
      <c r="AF73" s="74">
        <v>9.7378590000000003</v>
      </c>
      <c r="AG73" s="75">
        <v>2.843E-3</v>
      </c>
    </row>
    <row r="74" spans="1:33" ht="15" customHeight="1" x14ac:dyDescent="0.25">
      <c r="B74"/>
      <c r="C74"/>
      <c r="D74"/>
      <c r="E74"/>
      <c r="F74"/>
      <c r="G74"/>
      <c r="H74"/>
      <c r="I74"/>
      <c r="J74"/>
      <c r="K74"/>
      <c r="L74"/>
      <c r="M74"/>
      <c r="N74"/>
      <c r="O74"/>
      <c r="P74"/>
      <c r="Q74"/>
      <c r="R74"/>
      <c r="S74"/>
      <c r="T74"/>
      <c r="U74"/>
      <c r="V74"/>
      <c r="W74"/>
      <c r="X74"/>
      <c r="Y74"/>
      <c r="Z74"/>
      <c r="AA74"/>
      <c r="AB74"/>
      <c r="AC74"/>
      <c r="AD74"/>
      <c r="AE74"/>
      <c r="AF74"/>
      <c r="AG74"/>
    </row>
    <row r="75" spans="1:33" ht="15" customHeight="1" x14ac:dyDescent="0.2">
      <c r="A75" s="61" t="s">
        <v>430</v>
      </c>
      <c r="B75" s="73" t="s">
        <v>24</v>
      </c>
      <c r="C75" s="74">
        <v>8.2976869999999998</v>
      </c>
      <c r="D75" s="74">
        <v>8.3693059999999999</v>
      </c>
      <c r="E75" s="74">
        <v>8.3478349999999999</v>
      </c>
      <c r="F75" s="74">
        <v>8.1552399999999992</v>
      </c>
      <c r="G75" s="74">
        <v>8.0078329999999998</v>
      </c>
      <c r="H75" s="74">
        <v>7.8838059999999999</v>
      </c>
      <c r="I75" s="74">
        <v>7.8061819999999997</v>
      </c>
      <c r="J75" s="74">
        <v>7.7093319999999999</v>
      </c>
      <c r="K75" s="74">
        <v>7.6752390000000004</v>
      </c>
      <c r="L75" s="74">
        <v>7.6432469999999997</v>
      </c>
      <c r="M75" s="74">
        <v>7.6281369999999997</v>
      </c>
      <c r="N75" s="74">
        <v>7.6145620000000003</v>
      </c>
      <c r="O75" s="74">
        <v>7.5644169999999997</v>
      </c>
      <c r="P75" s="74">
        <v>7.5499340000000004</v>
      </c>
      <c r="Q75" s="74">
        <v>7.5476929999999998</v>
      </c>
      <c r="R75" s="74">
        <v>7.5565660000000001</v>
      </c>
      <c r="S75" s="74">
        <v>7.5614720000000002</v>
      </c>
      <c r="T75" s="74">
        <v>7.5709619999999997</v>
      </c>
      <c r="U75" s="74">
        <v>7.5926419999999997</v>
      </c>
      <c r="V75" s="74">
        <v>7.6036219999999997</v>
      </c>
      <c r="W75" s="74">
        <v>7.6261369999999999</v>
      </c>
      <c r="X75" s="74">
        <v>7.6428529999999997</v>
      </c>
      <c r="Y75" s="74">
        <v>7.6638950000000001</v>
      </c>
      <c r="Z75" s="74">
        <v>7.6943859999999997</v>
      </c>
      <c r="AA75" s="74">
        <v>7.7232890000000003</v>
      </c>
      <c r="AB75" s="74">
        <v>7.7465130000000002</v>
      </c>
      <c r="AC75" s="74">
        <v>7.7788180000000002</v>
      </c>
      <c r="AD75" s="74">
        <v>7.8221420000000004</v>
      </c>
      <c r="AE75" s="74">
        <v>7.860735</v>
      </c>
      <c r="AF75" s="74">
        <v>7.9153950000000002</v>
      </c>
      <c r="AG75" s="75">
        <v>-1.6249999999999999E-3</v>
      </c>
    </row>
    <row r="76" spans="1:33" ht="15" customHeight="1" x14ac:dyDescent="0.25">
      <c r="B76"/>
      <c r="C76"/>
      <c r="D76"/>
      <c r="E76"/>
      <c r="F76"/>
      <c r="G76"/>
      <c r="H76"/>
      <c r="I76"/>
      <c r="J76"/>
      <c r="K76"/>
      <c r="L76"/>
      <c r="M76"/>
      <c r="N76"/>
      <c r="O76"/>
      <c r="P76"/>
      <c r="Q76"/>
      <c r="R76"/>
      <c r="S76"/>
      <c r="T76"/>
      <c r="U76"/>
      <c r="V76"/>
      <c r="W76"/>
      <c r="X76"/>
      <c r="Y76"/>
      <c r="Z76"/>
      <c r="AA76"/>
      <c r="AB76"/>
      <c r="AC76"/>
      <c r="AD76"/>
      <c r="AE76"/>
      <c r="AF76"/>
      <c r="AG76"/>
    </row>
    <row r="77" spans="1:33" ht="15" customHeight="1" x14ac:dyDescent="0.25">
      <c r="B77" s="73" t="s">
        <v>25</v>
      </c>
      <c r="C77"/>
      <c r="D77"/>
      <c r="E77"/>
      <c r="F77"/>
      <c r="G77"/>
      <c r="H77"/>
      <c r="I77"/>
      <c r="J77"/>
      <c r="K77"/>
      <c r="L77"/>
      <c r="M77"/>
      <c r="N77"/>
      <c r="O77"/>
      <c r="P77"/>
      <c r="Q77"/>
      <c r="R77"/>
      <c r="S77"/>
      <c r="T77"/>
      <c r="U77"/>
      <c r="V77"/>
      <c r="W77"/>
      <c r="X77"/>
      <c r="Y77"/>
      <c r="Z77"/>
      <c r="AA77"/>
      <c r="AB77"/>
      <c r="AC77"/>
      <c r="AD77"/>
      <c r="AE77"/>
      <c r="AF77"/>
      <c r="AG77"/>
    </row>
    <row r="78" spans="1:33" ht="15" customHeight="1" x14ac:dyDescent="0.25">
      <c r="A78" s="61" t="s">
        <v>431</v>
      </c>
      <c r="B78" s="76" t="s">
        <v>522</v>
      </c>
      <c r="C78" s="62">
        <v>2.3418559999999999</v>
      </c>
      <c r="D78" s="62">
        <v>2.3788320000000001</v>
      </c>
      <c r="E78" s="62">
        <v>2.2975850000000002</v>
      </c>
      <c r="F78" s="62">
        <v>2.3025910000000001</v>
      </c>
      <c r="G78" s="62">
        <v>2.3101729999999998</v>
      </c>
      <c r="H78" s="62">
        <v>2.311547</v>
      </c>
      <c r="I78" s="62">
        <v>2.3078090000000002</v>
      </c>
      <c r="J78" s="62">
        <v>2.2961960000000001</v>
      </c>
      <c r="K78" s="62">
        <v>2.2804890000000002</v>
      </c>
      <c r="L78" s="62">
        <v>2.2649339999999998</v>
      </c>
      <c r="M78" s="62">
        <v>2.252869</v>
      </c>
      <c r="N78" s="62">
        <v>2.239576</v>
      </c>
      <c r="O78" s="62">
        <v>2.223932</v>
      </c>
      <c r="P78" s="62">
        <v>2.2106650000000001</v>
      </c>
      <c r="Q78" s="62">
        <v>2.200933</v>
      </c>
      <c r="R78" s="62">
        <v>2.19252</v>
      </c>
      <c r="S78" s="62">
        <v>2.1815090000000001</v>
      </c>
      <c r="T78" s="62">
        <v>2.1686700000000001</v>
      </c>
      <c r="U78" s="62">
        <v>2.1549179999999999</v>
      </c>
      <c r="V78" s="62">
        <v>2.1406909999999999</v>
      </c>
      <c r="W78" s="62">
        <v>2.1259060000000001</v>
      </c>
      <c r="X78" s="62">
        <v>2.1122920000000001</v>
      </c>
      <c r="Y78" s="62">
        <v>2.100333</v>
      </c>
      <c r="Z78" s="62">
        <v>2.08866</v>
      </c>
      <c r="AA78" s="62">
        <v>2.0766789999999999</v>
      </c>
      <c r="AB78" s="62">
        <v>2.0640429999999999</v>
      </c>
      <c r="AC78" s="62">
        <v>2.0507529999999998</v>
      </c>
      <c r="AD78" s="62">
        <v>2.0369709999999999</v>
      </c>
      <c r="AE78" s="62">
        <v>2.021725</v>
      </c>
      <c r="AF78" s="62">
        <v>2.0063240000000002</v>
      </c>
      <c r="AG78" s="78">
        <v>-5.3179999999999998E-3</v>
      </c>
    </row>
    <row r="79" spans="1:33" x14ac:dyDescent="0.25">
      <c r="A79" s="61" t="s">
        <v>432</v>
      </c>
      <c r="B79" s="76" t="s">
        <v>523</v>
      </c>
      <c r="C79" s="62">
        <v>1.492688</v>
      </c>
      <c r="D79" s="62">
        <v>1.3778950000000001</v>
      </c>
      <c r="E79" s="62">
        <v>1.54434</v>
      </c>
      <c r="F79" s="62">
        <v>1.538454</v>
      </c>
      <c r="G79" s="62">
        <v>1.5367999999999999</v>
      </c>
      <c r="H79" s="62">
        <v>1.536977</v>
      </c>
      <c r="I79" s="62">
        <v>1.5354779999999999</v>
      </c>
      <c r="J79" s="62">
        <v>1.530861</v>
      </c>
      <c r="K79" s="62">
        <v>1.532197</v>
      </c>
      <c r="L79" s="62">
        <v>1.53539</v>
      </c>
      <c r="M79" s="62">
        <v>1.5421260000000001</v>
      </c>
      <c r="N79" s="62">
        <v>1.5489660000000001</v>
      </c>
      <c r="O79" s="62">
        <v>1.5509059999999999</v>
      </c>
      <c r="P79" s="62">
        <v>1.556735</v>
      </c>
      <c r="Q79" s="62">
        <v>1.565852</v>
      </c>
      <c r="R79" s="62">
        <v>1.577056</v>
      </c>
      <c r="S79" s="62">
        <v>1.588012</v>
      </c>
      <c r="T79" s="62">
        <v>1.598789</v>
      </c>
      <c r="U79" s="62">
        <v>1.6108180000000001</v>
      </c>
      <c r="V79" s="62">
        <v>1.6197330000000001</v>
      </c>
      <c r="W79" s="62">
        <v>1.631346</v>
      </c>
      <c r="X79" s="62">
        <v>1.642191</v>
      </c>
      <c r="Y79" s="62">
        <v>1.6542129999999999</v>
      </c>
      <c r="Z79" s="62">
        <v>1.6684060000000001</v>
      </c>
      <c r="AA79" s="62">
        <v>1.6819550000000001</v>
      </c>
      <c r="AB79" s="62">
        <v>1.6959489999999999</v>
      </c>
      <c r="AC79" s="62">
        <v>1.7108920000000001</v>
      </c>
      <c r="AD79" s="62">
        <v>1.72767</v>
      </c>
      <c r="AE79" s="62">
        <v>1.743574</v>
      </c>
      <c r="AF79" s="62">
        <v>1.7625740000000001</v>
      </c>
      <c r="AG79" s="78">
        <v>5.7470000000000004E-3</v>
      </c>
    </row>
    <row r="80" spans="1:33" ht="15" customHeight="1" x14ac:dyDescent="0.25">
      <c r="A80" s="61" t="s">
        <v>433</v>
      </c>
      <c r="B80" s="76" t="s">
        <v>524</v>
      </c>
      <c r="C80" s="62">
        <v>0.68778600000000001</v>
      </c>
      <c r="D80" s="62">
        <v>0.68076300000000001</v>
      </c>
      <c r="E80" s="62">
        <v>0.68094900000000003</v>
      </c>
      <c r="F80" s="62">
        <v>0.68696000000000002</v>
      </c>
      <c r="G80" s="62">
        <v>0.69384199999999996</v>
      </c>
      <c r="H80" s="62">
        <v>0.69906199999999996</v>
      </c>
      <c r="I80" s="62">
        <v>0.70281499999999997</v>
      </c>
      <c r="J80" s="62">
        <v>0.70451799999999998</v>
      </c>
      <c r="K80" s="62">
        <v>0.70524799999999999</v>
      </c>
      <c r="L80" s="62">
        <v>0.70633599999999996</v>
      </c>
      <c r="M80" s="62">
        <v>0.70843400000000001</v>
      </c>
      <c r="N80" s="62">
        <v>0.70895200000000003</v>
      </c>
      <c r="O80" s="62">
        <v>0.70945199999999997</v>
      </c>
      <c r="P80" s="62">
        <v>0.71118300000000001</v>
      </c>
      <c r="Q80" s="62">
        <v>0.71428899999999995</v>
      </c>
      <c r="R80" s="62">
        <v>0.71807600000000005</v>
      </c>
      <c r="S80" s="62">
        <v>0.72128300000000001</v>
      </c>
      <c r="T80" s="62">
        <v>0.72407299999999997</v>
      </c>
      <c r="U80" s="62">
        <v>0.72667800000000005</v>
      </c>
      <c r="V80" s="62">
        <v>0.72932200000000003</v>
      </c>
      <c r="W80" s="62">
        <v>0.73199800000000004</v>
      </c>
      <c r="X80" s="62">
        <v>0.735151</v>
      </c>
      <c r="Y80" s="62">
        <v>0.73907599999999996</v>
      </c>
      <c r="Z80" s="62">
        <v>0.74323300000000003</v>
      </c>
      <c r="AA80" s="62">
        <v>0.74742299999999995</v>
      </c>
      <c r="AB80" s="62">
        <v>0.75150899999999998</v>
      </c>
      <c r="AC80" s="62">
        <v>0.75542200000000004</v>
      </c>
      <c r="AD80" s="62">
        <v>0.75918399999999997</v>
      </c>
      <c r="AE80" s="62">
        <v>0.76250399999999996</v>
      </c>
      <c r="AF80" s="62">
        <v>0.76581900000000003</v>
      </c>
      <c r="AG80" s="78">
        <v>3.7130000000000002E-3</v>
      </c>
    </row>
    <row r="81" spans="1:33" x14ac:dyDescent="0.25">
      <c r="A81" s="61" t="s">
        <v>434</v>
      </c>
      <c r="B81" s="76" t="s">
        <v>13</v>
      </c>
      <c r="C81" s="62">
        <v>1.409319</v>
      </c>
      <c r="D81" s="62">
        <v>1.397275</v>
      </c>
      <c r="E81" s="62">
        <v>1.3836329999999999</v>
      </c>
      <c r="F81" s="62">
        <v>1.36528</v>
      </c>
      <c r="G81" s="62">
        <v>1.34988</v>
      </c>
      <c r="H81" s="62">
        <v>1.313064</v>
      </c>
      <c r="I81" s="62">
        <v>1.2788040000000001</v>
      </c>
      <c r="J81" s="62">
        <v>1.2447550000000001</v>
      </c>
      <c r="K81" s="62">
        <v>1.2187859999999999</v>
      </c>
      <c r="L81" s="62">
        <v>1.194717</v>
      </c>
      <c r="M81" s="62">
        <v>1.1741109999999999</v>
      </c>
      <c r="N81" s="62">
        <v>1.154593</v>
      </c>
      <c r="O81" s="62">
        <v>1.132207</v>
      </c>
      <c r="P81" s="62">
        <v>1.1142840000000001</v>
      </c>
      <c r="Q81" s="62">
        <v>1.0998330000000001</v>
      </c>
      <c r="R81" s="62">
        <v>1.087974</v>
      </c>
      <c r="S81" s="62">
        <v>1.0762750000000001</v>
      </c>
      <c r="T81" s="62">
        <v>1.065609</v>
      </c>
      <c r="U81" s="62">
        <v>1.0566500000000001</v>
      </c>
      <c r="V81" s="62">
        <v>1.0447249999999999</v>
      </c>
      <c r="W81" s="62">
        <v>1.035026</v>
      </c>
      <c r="X81" s="62">
        <v>1.0253620000000001</v>
      </c>
      <c r="Y81" s="62">
        <v>1.017172</v>
      </c>
      <c r="Z81" s="62">
        <v>1.0108250000000001</v>
      </c>
      <c r="AA81" s="62">
        <v>1.004678</v>
      </c>
      <c r="AB81" s="62">
        <v>0.99918899999999999</v>
      </c>
      <c r="AC81" s="62">
        <v>0.99497599999999997</v>
      </c>
      <c r="AD81" s="62">
        <v>0.992201</v>
      </c>
      <c r="AE81" s="62">
        <v>0.98959900000000001</v>
      </c>
      <c r="AF81" s="62">
        <v>0.98940399999999995</v>
      </c>
      <c r="AG81" s="78">
        <v>-1.2123999999999999E-2</v>
      </c>
    </row>
    <row r="82" spans="1:33" ht="15" customHeight="1" x14ac:dyDescent="0.25">
      <c r="A82" s="61" t="s">
        <v>435</v>
      </c>
      <c r="B82" s="76" t="s">
        <v>14</v>
      </c>
      <c r="C82" s="62">
        <v>0.58073200000000003</v>
      </c>
      <c r="D82" s="62">
        <v>0.57927799999999996</v>
      </c>
      <c r="E82" s="62">
        <v>0.58127200000000001</v>
      </c>
      <c r="F82" s="62">
        <v>0.58530800000000005</v>
      </c>
      <c r="G82" s="62">
        <v>0.590005</v>
      </c>
      <c r="H82" s="62">
        <v>0.593808</v>
      </c>
      <c r="I82" s="62">
        <v>0.59671200000000002</v>
      </c>
      <c r="J82" s="62">
        <v>0.59821400000000002</v>
      </c>
      <c r="K82" s="62">
        <v>0.60003099999999998</v>
      </c>
      <c r="L82" s="62">
        <v>0.602186</v>
      </c>
      <c r="M82" s="62">
        <v>0.60522399999999998</v>
      </c>
      <c r="N82" s="62">
        <v>0.60691300000000004</v>
      </c>
      <c r="O82" s="62">
        <v>0.608101</v>
      </c>
      <c r="P82" s="62">
        <v>0.61048199999999997</v>
      </c>
      <c r="Q82" s="62">
        <v>0.613792</v>
      </c>
      <c r="R82" s="62">
        <v>0.617483</v>
      </c>
      <c r="S82" s="62">
        <v>0.620703</v>
      </c>
      <c r="T82" s="62">
        <v>0.62353700000000001</v>
      </c>
      <c r="U82" s="62">
        <v>0.62634599999999996</v>
      </c>
      <c r="V82" s="62">
        <v>0.62900400000000001</v>
      </c>
      <c r="W82" s="62">
        <v>0.63202899999999995</v>
      </c>
      <c r="X82" s="62">
        <v>0.63508600000000004</v>
      </c>
      <c r="Y82" s="62">
        <v>0.63863400000000003</v>
      </c>
      <c r="Z82" s="62">
        <v>0.64244999999999997</v>
      </c>
      <c r="AA82" s="62">
        <v>0.64623699999999995</v>
      </c>
      <c r="AB82" s="62">
        <v>0.64992499999999997</v>
      </c>
      <c r="AC82" s="62">
        <v>0.65357600000000005</v>
      </c>
      <c r="AD82" s="62">
        <v>0.65722199999999997</v>
      </c>
      <c r="AE82" s="62">
        <v>0.66049199999999997</v>
      </c>
      <c r="AF82" s="62">
        <v>0.66394699999999995</v>
      </c>
      <c r="AG82" s="78">
        <v>4.6280000000000002E-3</v>
      </c>
    </row>
    <row r="83" spans="1:33" ht="15" customHeight="1" x14ac:dyDescent="0.25">
      <c r="A83" s="61" t="s">
        <v>436</v>
      </c>
      <c r="B83" s="76" t="s">
        <v>15</v>
      </c>
      <c r="C83" s="62">
        <v>1.453859</v>
      </c>
      <c r="D83" s="62">
        <v>1.4134100000000001</v>
      </c>
      <c r="E83" s="62">
        <v>1.3748290000000001</v>
      </c>
      <c r="F83" s="62">
        <v>1.333545</v>
      </c>
      <c r="G83" s="62">
        <v>1.299825</v>
      </c>
      <c r="H83" s="62">
        <v>1.2708649999999999</v>
      </c>
      <c r="I83" s="62">
        <v>1.2451970000000001</v>
      </c>
      <c r="J83" s="62">
        <v>1.2116579999999999</v>
      </c>
      <c r="K83" s="62">
        <v>1.1870499999999999</v>
      </c>
      <c r="L83" s="62">
        <v>1.145751</v>
      </c>
      <c r="M83" s="62">
        <v>1.1111279999999999</v>
      </c>
      <c r="N83" s="62">
        <v>1.07988</v>
      </c>
      <c r="O83" s="62">
        <v>1.0486819999999999</v>
      </c>
      <c r="P83" s="62">
        <v>1.023339</v>
      </c>
      <c r="Q83" s="62">
        <v>1.0026219999999999</v>
      </c>
      <c r="R83" s="62">
        <v>0.98566200000000004</v>
      </c>
      <c r="S83" s="62">
        <v>0.96993200000000002</v>
      </c>
      <c r="T83" s="62">
        <v>0.95577299999999998</v>
      </c>
      <c r="U83" s="62">
        <v>0.94357400000000002</v>
      </c>
      <c r="V83" s="62">
        <v>0.926126</v>
      </c>
      <c r="W83" s="62">
        <v>0.91230900000000004</v>
      </c>
      <c r="X83" s="62">
        <v>0.899061</v>
      </c>
      <c r="Y83" s="62">
        <v>0.88719300000000001</v>
      </c>
      <c r="Z83" s="62">
        <v>0.87751199999999996</v>
      </c>
      <c r="AA83" s="62">
        <v>0.86860700000000002</v>
      </c>
      <c r="AB83" s="62">
        <v>0.86077899999999996</v>
      </c>
      <c r="AC83" s="62">
        <v>0.85442799999999997</v>
      </c>
      <c r="AD83" s="62">
        <v>0.84954300000000005</v>
      </c>
      <c r="AE83" s="62">
        <v>0.845086</v>
      </c>
      <c r="AF83" s="62">
        <v>0.842916</v>
      </c>
      <c r="AG83" s="78">
        <v>-1.8620999999999999E-2</v>
      </c>
    </row>
    <row r="84" spans="1:33" ht="15" customHeight="1" x14ac:dyDescent="0.25">
      <c r="A84" s="61" t="s">
        <v>437</v>
      </c>
      <c r="B84" s="76" t="s">
        <v>16</v>
      </c>
      <c r="C84" s="62">
        <v>1.821404</v>
      </c>
      <c r="D84" s="62">
        <v>1.807034</v>
      </c>
      <c r="E84" s="62">
        <v>1.788446</v>
      </c>
      <c r="F84" s="62">
        <v>1.7621960000000001</v>
      </c>
      <c r="G84" s="62">
        <v>1.742804</v>
      </c>
      <c r="H84" s="62">
        <v>1.728769</v>
      </c>
      <c r="I84" s="62">
        <v>1.7169760000000001</v>
      </c>
      <c r="J84" s="62">
        <v>1.7037530000000001</v>
      </c>
      <c r="K84" s="62">
        <v>1.6993240000000001</v>
      </c>
      <c r="L84" s="62">
        <v>1.692941</v>
      </c>
      <c r="M84" s="62">
        <v>1.6905559999999999</v>
      </c>
      <c r="N84" s="62">
        <v>1.688704</v>
      </c>
      <c r="O84" s="62">
        <v>1.6818649999999999</v>
      </c>
      <c r="P84" s="62">
        <v>1.6798470000000001</v>
      </c>
      <c r="Q84" s="62">
        <v>1.6796629999999999</v>
      </c>
      <c r="R84" s="62">
        <v>1.680606</v>
      </c>
      <c r="S84" s="62">
        <v>1.6808380000000001</v>
      </c>
      <c r="T84" s="62">
        <v>1.6812279999999999</v>
      </c>
      <c r="U84" s="62">
        <v>1.683306</v>
      </c>
      <c r="V84" s="62">
        <v>1.6836</v>
      </c>
      <c r="W84" s="62">
        <v>1.686795</v>
      </c>
      <c r="X84" s="62">
        <v>1.689012</v>
      </c>
      <c r="Y84" s="62">
        <v>1.691754</v>
      </c>
      <c r="Z84" s="62">
        <v>1.6957990000000001</v>
      </c>
      <c r="AA84" s="62">
        <v>1.699476</v>
      </c>
      <c r="AB84" s="62">
        <v>1.702555</v>
      </c>
      <c r="AC84" s="62">
        <v>1.70689</v>
      </c>
      <c r="AD84" s="62">
        <v>1.7123930000000001</v>
      </c>
      <c r="AE84" s="62">
        <v>1.717123</v>
      </c>
      <c r="AF84" s="62">
        <v>1.724167</v>
      </c>
      <c r="AG84" s="78">
        <v>-1.89E-3</v>
      </c>
    </row>
    <row r="85" spans="1:33" ht="15" customHeight="1" x14ac:dyDescent="0.25">
      <c r="A85" s="61" t="s">
        <v>438</v>
      </c>
      <c r="B85" s="76" t="s">
        <v>169</v>
      </c>
      <c r="C85" s="62">
        <v>1.203554</v>
      </c>
      <c r="D85" s="62">
        <v>1.21374</v>
      </c>
      <c r="E85" s="62">
        <v>1.2180439999999999</v>
      </c>
      <c r="F85" s="62">
        <v>1.2157579999999999</v>
      </c>
      <c r="G85" s="62">
        <v>1.2194339999999999</v>
      </c>
      <c r="H85" s="62">
        <v>1.2263310000000001</v>
      </c>
      <c r="I85" s="62">
        <v>1.234057</v>
      </c>
      <c r="J85" s="62">
        <v>1.242442</v>
      </c>
      <c r="K85" s="62">
        <v>1.2565390000000001</v>
      </c>
      <c r="L85" s="62">
        <v>1.2733589999999999</v>
      </c>
      <c r="M85" s="62">
        <v>1.2908710000000001</v>
      </c>
      <c r="N85" s="62">
        <v>1.3091870000000001</v>
      </c>
      <c r="O85" s="62">
        <v>1.3230869999999999</v>
      </c>
      <c r="P85" s="62">
        <v>1.3415809999999999</v>
      </c>
      <c r="Q85" s="62">
        <v>1.3606009999999999</v>
      </c>
      <c r="R85" s="62">
        <v>1.382708</v>
      </c>
      <c r="S85" s="62">
        <v>1.402822</v>
      </c>
      <c r="T85" s="62">
        <v>1.4256390000000001</v>
      </c>
      <c r="U85" s="62">
        <v>1.449751</v>
      </c>
      <c r="V85" s="62">
        <v>1.473365</v>
      </c>
      <c r="W85" s="62">
        <v>1.4976149999999999</v>
      </c>
      <c r="X85" s="62">
        <v>1.5223260000000001</v>
      </c>
      <c r="Y85" s="62">
        <v>1.5485530000000001</v>
      </c>
      <c r="Z85" s="62">
        <v>1.5744899999999999</v>
      </c>
      <c r="AA85" s="62">
        <v>1.601413</v>
      </c>
      <c r="AB85" s="62">
        <v>1.6287670000000001</v>
      </c>
      <c r="AC85" s="62">
        <v>1.655999</v>
      </c>
      <c r="AD85" s="62">
        <v>1.685875</v>
      </c>
      <c r="AE85" s="62">
        <v>1.7152529999999999</v>
      </c>
      <c r="AF85" s="62">
        <v>1.746756</v>
      </c>
      <c r="AG85" s="78">
        <v>1.2926999999999999E-2</v>
      </c>
    </row>
    <row r="86" spans="1:33" ht="15" customHeight="1" x14ac:dyDescent="0.25">
      <c r="A86" s="61" t="s">
        <v>439</v>
      </c>
      <c r="B86" s="76" t="s">
        <v>170</v>
      </c>
      <c r="C86" s="62">
        <v>0.49580000000000002</v>
      </c>
      <c r="D86" s="62">
        <v>0.48943199999999998</v>
      </c>
      <c r="E86" s="62">
        <v>0.482852</v>
      </c>
      <c r="F86" s="62">
        <v>0.47461700000000001</v>
      </c>
      <c r="G86" s="62">
        <v>0.46908100000000003</v>
      </c>
      <c r="H86" s="62">
        <v>0.466082</v>
      </c>
      <c r="I86" s="62">
        <v>0.46399099999999999</v>
      </c>
      <c r="J86" s="62">
        <v>0.46184700000000001</v>
      </c>
      <c r="K86" s="62">
        <v>0.46247199999999999</v>
      </c>
      <c r="L86" s="62">
        <v>0.46429100000000001</v>
      </c>
      <c r="M86" s="62">
        <v>0.46634500000000001</v>
      </c>
      <c r="N86" s="62">
        <v>0.468918</v>
      </c>
      <c r="O86" s="62">
        <v>0.46990399999999999</v>
      </c>
      <c r="P86" s="62">
        <v>0.47128599999999998</v>
      </c>
      <c r="Q86" s="62">
        <v>0.47345999999999999</v>
      </c>
      <c r="R86" s="62">
        <v>0.47499400000000003</v>
      </c>
      <c r="S86" s="62">
        <v>0.476244</v>
      </c>
      <c r="T86" s="62">
        <v>0.47747800000000001</v>
      </c>
      <c r="U86" s="62">
        <v>0.47764200000000001</v>
      </c>
      <c r="V86" s="62">
        <v>0.47759600000000002</v>
      </c>
      <c r="W86" s="62">
        <v>0.47692699999999999</v>
      </c>
      <c r="X86" s="62">
        <v>0.474383</v>
      </c>
      <c r="Y86" s="62">
        <v>0.47102100000000002</v>
      </c>
      <c r="Z86" s="62">
        <v>0.46709099999999998</v>
      </c>
      <c r="AA86" s="62">
        <v>0.46141700000000002</v>
      </c>
      <c r="AB86" s="62">
        <v>0.454594</v>
      </c>
      <c r="AC86" s="62">
        <v>0.44645299999999999</v>
      </c>
      <c r="AD86" s="62">
        <v>0.43692199999999998</v>
      </c>
      <c r="AE86" s="62">
        <v>0.42549799999999999</v>
      </c>
      <c r="AF86" s="62">
        <v>0.412018</v>
      </c>
      <c r="AG86" s="78">
        <v>-6.3629999999999997E-3</v>
      </c>
    </row>
    <row r="87" spans="1:33" ht="15" customHeight="1" x14ac:dyDescent="0.25">
      <c r="A87" s="61" t="s">
        <v>440</v>
      </c>
      <c r="B87" s="76" t="s">
        <v>529</v>
      </c>
      <c r="C87" s="62">
        <v>5.8744319999999997</v>
      </c>
      <c r="D87" s="62">
        <v>6.3030460000000001</v>
      </c>
      <c r="E87" s="62">
        <v>6.2564719999999996</v>
      </c>
      <c r="F87" s="62">
        <v>6.1523529999999997</v>
      </c>
      <c r="G87" s="62">
        <v>6.0649009999999999</v>
      </c>
      <c r="H87" s="62">
        <v>5.9912590000000003</v>
      </c>
      <c r="I87" s="62">
        <v>6.00624</v>
      </c>
      <c r="J87" s="62">
        <v>6.0101180000000003</v>
      </c>
      <c r="K87" s="62">
        <v>6.035361</v>
      </c>
      <c r="L87" s="62">
        <v>6.0660470000000002</v>
      </c>
      <c r="M87" s="62">
        <v>6.1014949999999999</v>
      </c>
      <c r="N87" s="62">
        <v>6.134747</v>
      </c>
      <c r="O87" s="62">
        <v>6.1556300000000004</v>
      </c>
      <c r="P87" s="62">
        <v>6.1895819999999997</v>
      </c>
      <c r="Q87" s="62">
        <v>6.2276509999999998</v>
      </c>
      <c r="R87" s="62">
        <v>6.2697560000000001</v>
      </c>
      <c r="S87" s="62">
        <v>6.3100870000000002</v>
      </c>
      <c r="T87" s="62">
        <v>6.351432</v>
      </c>
      <c r="U87" s="62">
        <v>6.399159</v>
      </c>
      <c r="V87" s="62">
        <v>6.4459679999999997</v>
      </c>
      <c r="W87" s="62">
        <v>6.4964310000000003</v>
      </c>
      <c r="X87" s="62">
        <v>6.5468320000000002</v>
      </c>
      <c r="Y87" s="62">
        <v>6.5995169999999996</v>
      </c>
      <c r="Z87" s="62">
        <v>6.6563540000000003</v>
      </c>
      <c r="AA87" s="62">
        <v>6.7151149999999999</v>
      </c>
      <c r="AB87" s="62">
        <v>6.7710699999999999</v>
      </c>
      <c r="AC87" s="62">
        <v>6.8331410000000004</v>
      </c>
      <c r="AD87" s="62">
        <v>6.9010119999999997</v>
      </c>
      <c r="AE87" s="62">
        <v>6.9680730000000004</v>
      </c>
      <c r="AF87" s="62">
        <v>7.0437969999999996</v>
      </c>
      <c r="AG87" s="78">
        <v>6.28E-3</v>
      </c>
    </row>
    <row r="88" spans="1:33" ht="15" customHeight="1" x14ac:dyDescent="0.2">
      <c r="A88" s="61" t="s">
        <v>441</v>
      </c>
      <c r="B88" s="73" t="s">
        <v>533</v>
      </c>
      <c r="C88" s="74">
        <v>17.361431</v>
      </c>
      <c r="D88" s="74">
        <v>17.640705000000001</v>
      </c>
      <c r="E88" s="74">
        <v>17.608421</v>
      </c>
      <c r="F88" s="74">
        <v>17.417061</v>
      </c>
      <c r="G88" s="74">
        <v>17.276744999999998</v>
      </c>
      <c r="H88" s="74">
        <v>17.137764000000001</v>
      </c>
      <c r="I88" s="74">
        <v>17.088079</v>
      </c>
      <c r="J88" s="74">
        <v>17.004359999999998</v>
      </c>
      <c r="K88" s="74">
        <v>16.977499000000002</v>
      </c>
      <c r="L88" s="74">
        <v>16.945951000000001</v>
      </c>
      <c r="M88" s="74">
        <v>16.943159000000001</v>
      </c>
      <c r="N88" s="74">
        <v>16.940435000000001</v>
      </c>
      <c r="O88" s="74">
        <v>16.903765</v>
      </c>
      <c r="P88" s="74">
        <v>16.908982999999999</v>
      </c>
      <c r="Q88" s="74">
        <v>16.938696</v>
      </c>
      <c r="R88" s="74">
        <v>16.986834999999999</v>
      </c>
      <c r="S88" s="74">
        <v>17.027704</v>
      </c>
      <c r="T88" s="74">
        <v>17.072227000000002</v>
      </c>
      <c r="U88" s="74">
        <v>17.128843</v>
      </c>
      <c r="V88" s="74">
        <v>17.170127999999998</v>
      </c>
      <c r="W88" s="74">
        <v>17.226382999999998</v>
      </c>
      <c r="X88" s="74">
        <v>17.281694000000002</v>
      </c>
      <c r="Y88" s="74">
        <v>17.347467000000002</v>
      </c>
      <c r="Z88" s="74">
        <v>17.42482</v>
      </c>
      <c r="AA88" s="74">
        <v>17.503</v>
      </c>
      <c r="AB88" s="74">
        <v>17.578381</v>
      </c>
      <c r="AC88" s="74">
        <v>17.662531000000001</v>
      </c>
      <c r="AD88" s="74">
        <v>17.758997000000001</v>
      </c>
      <c r="AE88" s="74">
        <v>17.848928000000001</v>
      </c>
      <c r="AF88" s="74">
        <v>17.957722</v>
      </c>
      <c r="AG88" s="75">
        <v>1.165E-3</v>
      </c>
    </row>
    <row r="89" spans="1:33" ht="15" customHeight="1" x14ac:dyDescent="0.25">
      <c r="A89" s="61" t="s">
        <v>534</v>
      </c>
      <c r="B89" s="76" t="s">
        <v>498</v>
      </c>
      <c r="C89" s="62">
        <v>9.5620999999999998E-2</v>
      </c>
      <c r="D89" s="62">
        <v>0.106823</v>
      </c>
      <c r="E89" s="62">
        <v>0.118293</v>
      </c>
      <c r="F89" s="62">
        <v>0.129665</v>
      </c>
      <c r="G89" s="62">
        <v>0.13705800000000001</v>
      </c>
      <c r="H89" s="62">
        <v>0.14680000000000001</v>
      </c>
      <c r="I89" s="62">
        <v>0.15343499999999999</v>
      </c>
      <c r="J89" s="62">
        <v>0.15925300000000001</v>
      </c>
      <c r="K89" s="62">
        <v>0.166598</v>
      </c>
      <c r="L89" s="62">
        <v>0.17012099999999999</v>
      </c>
      <c r="M89" s="62">
        <v>0.174905</v>
      </c>
      <c r="N89" s="62">
        <v>0.18027000000000001</v>
      </c>
      <c r="O89" s="62">
        <v>0.18702099999999999</v>
      </c>
      <c r="P89" s="62">
        <v>0.191797</v>
      </c>
      <c r="Q89" s="62">
        <v>0.192271</v>
      </c>
      <c r="R89" s="62">
        <v>0.197433</v>
      </c>
      <c r="S89" s="62">
        <v>0.20472099999999999</v>
      </c>
      <c r="T89" s="62">
        <v>0.209702</v>
      </c>
      <c r="U89" s="62">
        <v>0.216282</v>
      </c>
      <c r="V89" s="62">
        <v>0.22558400000000001</v>
      </c>
      <c r="W89" s="62">
        <v>0.233128</v>
      </c>
      <c r="X89" s="62">
        <v>0.242644</v>
      </c>
      <c r="Y89" s="62">
        <v>0.24992900000000001</v>
      </c>
      <c r="Z89" s="62">
        <v>0.25634600000000002</v>
      </c>
      <c r="AA89" s="62">
        <v>0.26500099999999999</v>
      </c>
      <c r="AB89" s="62">
        <v>0.27456700000000001</v>
      </c>
      <c r="AC89" s="62">
        <v>0.28201799999999999</v>
      </c>
      <c r="AD89" s="62">
        <v>0.29003400000000001</v>
      </c>
      <c r="AE89" s="62">
        <v>0.29836299999999999</v>
      </c>
      <c r="AF89" s="62">
        <v>0.30446899999999999</v>
      </c>
      <c r="AG89" s="78">
        <v>4.0745000000000003E-2</v>
      </c>
    </row>
    <row r="90" spans="1:33" ht="15" customHeight="1" x14ac:dyDescent="0.2">
      <c r="A90" s="61" t="s">
        <v>535</v>
      </c>
      <c r="B90" s="73" t="s">
        <v>505</v>
      </c>
      <c r="C90" s="74">
        <v>17.265808</v>
      </c>
      <c r="D90" s="74">
        <v>17.533881999999998</v>
      </c>
      <c r="E90" s="74">
        <v>17.490127999999999</v>
      </c>
      <c r="F90" s="74">
        <v>17.287395</v>
      </c>
      <c r="G90" s="74">
        <v>17.139686999999999</v>
      </c>
      <c r="H90" s="74">
        <v>16.990963000000001</v>
      </c>
      <c r="I90" s="74">
        <v>16.934645</v>
      </c>
      <c r="J90" s="74">
        <v>16.845108</v>
      </c>
      <c r="K90" s="74">
        <v>16.8109</v>
      </c>
      <c r="L90" s="74">
        <v>16.775831</v>
      </c>
      <c r="M90" s="74">
        <v>16.768253000000001</v>
      </c>
      <c r="N90" s="74">
        <v>16.760166000000002</v>
      </c>
      <c r="O90" s="74">
        <v>16.716743000000001</v>
      </c>
      <c r="P90" s="74">
        <v>16.717186000000002</v>
      </c>
      <c r="Q90" s="74">
        <v>16.746426</v>
      </c>
      <c r="R90" s="74">
        <v>16.789401999999999</v>
      </c>
      <c r="S90" s="74">
        <v>16.822983000000001</v>
      </c>
      <c r="T90" s="74">
        <v>16.862525999999999</v>
      </c>
      <c r="U90" s="74">
        <v>16.912561</v>
      </c>
      <c r="V90" s="74">
        <v>16.944545999999999</v>
      </c>
      <c r="W90" s="74">
        <v>16.993255999999999</v>
      </c>
      <c r="X90" s="74">
        <v>17.039051000000001</v>
      </c>
      <c r="Y90" s="74">
        <v>17.097538</v>
      </c>
      <c r="Z90" s="74">
        <v>17.168474</v>
      </c>
      <c r="AA90" s="74">
        <v>17.238001000000001</v>
      </c>
      <c r="AB90" s="74">
        <v>17.303813999999999</v>
      </c>
      <c r="AC90" s="74">
        <v>17.380512</v>
      </c>
      <c r="AD90" s="74">
        <v>17.468962000000001</v>
      </c>
      <c r="AE90" s="74">
        <v>17.550566</v>
      </c>
      <c r="AF90" s="74">
        <v>17.653254</v>
      </c>
      <c r="AG90" s="75">
        <v>7.6599999999999997E-4</v>
      </c>
    </row>
    <row r="91" spans="1:33" ht="15" customHeight="1" x14ac:dyDescent="0.25">
      <c r="B91"/>
      <c r="C91"/>
      <c r="D91"/>
      <c r="E91"/>
      <c r="F91"/>
      <c r="G91"/>
      <c r="H91"/>
      <c r="I91"/>
      <c r="J91"/>
      <c r="K91"/>
      <c r="L91"/>
      <c r="M91"/>
      <c r="N91"/>
      <c r="O91"/>
      <c r="P91"/>
      <c r="Q91"/>
      <c r="R91"/>
      <c r="S91"/>
      <c r="T91"/>
      <c r="U91"/>
      <c r="V91"/>
      <c r="W91"/>
      <c r="X91"/>
      <c r="Y91"/>
      <c r="Z91"/>
      <c r="AA91"/>
      <c r="AB91"/>
      <c r="AC91"/>
      <c r="AD91"/>
      <c r="AE91"/>
      <c r="AF91"/>
      <c r="AG91"/>
    </row>
    <row r="92" spans="1:33" x14ac:dyDescent="0.25">
      <c r="B92" s="73" t="s">
        <v>536</v>
      </c>
      <c r="C92"/>
      <c r="D92"/>
      <c r="E92"/>
      <c r="F92"/>
      <c r="G92"/>
      <c r="H92"/>
      <c r="I92"/>
      <c r="J92"/>
      <c r="K92"/>
      <c r="L92"/>
      <c r="M92"/>
      <c r="N92"/>
      <c r="O92"/>
      <c r="P92"/>
      <c r="Q92"/>
      <c r="R92"/>
      <c r="S92"/>
      <c r="T92"/>
      <c r="U92"/>
      <c r="V92"/>
      <c r="W92"/>
      <c r="X92"/>
      <c r="Y92"/>
      <c r="Z92"/>
      <c r="AA92"/>
      <c r="AB92"/>
      <c r="AC92"/>
      <c r="AD92"/>
      <c r="AE92"/>
      <c r="AF92"/>
      <c r="AG92"/>
    </row>
    <row r="93" spans="1:33" ht="15" customHeight="1" x14ac:dyDescent="0.25">
      <c r="A93" s="61" t="s">
        <v>442</v>
      </c>
      <c r="B93" s="76" t="s">
        <v>26</v>
      </c>
      <c r="C93" s="62">
        <v>7.4163000000000007E-2</v>
      </c>
      <c r="D93" s="62">
        <v>7.4392E-2</v>
      </c>
      <c r="E93" s="62">
        <v>7.3889999999999997E-2</v>
      </c>
      <c r="F93" s="62">
        <v>7.3552999999999993E-2</v>
      </c>
      <c r="G93" s="62">
        <v>7.3436000000000001E-2</v>
      </c>
      <c r="H93" s="62">
        <v>7.238E-2</v>
      </c>
      <c r="I93" s="62">
        <v>7.1879999999999999E-2</v>
      </c>
      <c r="J93" s="62">
        <v>7.1540999999999993E-2</v>
      </c>
      <c r="K93" s="62">
        <v>7.1304000000000006E-2</v>
      </c>
      <c r="L93" s="62">
        <v>7.1067000000000005E-2</v>
      </c>
      <c r="M93" s="62">
        <v>7.0795999999999998E-2</v>
      </c>
      <c r="N93" s="62">
        <v>7.0813000000000001E-2</v>
      </c>
      <c r="O93" s="62">
        <v>7.0583000000000007E-2</v>
      </c>
      <c r="P93" s="62">
        <v>7.0157999999999998E-2</v>
      </c>
      <c r="Q93" s="62">
        <v>6.9917000000000007E-2</v>
      </c>
      <c r="R93" s="62">
        <v>6.9782999999999998E-2</v>
      </c>
      <c r="S93" s="62">
        <v>6.9637000000000004E-2</v>
      </c>
      <c r="T93" s="62">
        <v>6.9691000000000003E-2</v>
      </c>
      <c r="U93" s="62">
        <v>6.9733000000000003E-2</v>
      </c>
      <c r="V93" s="62">
        <v>6.973E-2</v>
      </c>
      <c r="W93" s="62">
        <v>6.9640999999999995E-2</v>
      </c>
      <c r="X93" s="62">
        <v>6.9580000000000003E-2</v>
      </c>
      <c r="Y93" s="62">
        <v>6.9635000000000002E-2</v>
      </c>
      <c r="Z93" s="62">
        <v>6.9553000000000004E-2</v>
      </c>
      <c r="AA93" s="62">
        <v>6.9555000000000006E-2</v>
      </c>
      <c r="AB93" s="62">
        <v>6.9547999999999999E-2</v>
      </c>
      <c r="AC93" s="62">
        <v>6.9417000000000006E-2</v>
      </c>
      <c r="AD93" s="62">
        <v>6.9639000000000006E-2</v>
      </c>
      <c r="AE93" s="62">
        <v>6.9524000000000002E-2</v>
      </c>
      <c r="AF93" s="62">
        <v>6.9519999999999998E-2</v>
      </c>
      <c r="AG93" s="78">
        <v>-2.2269999999999998E-3</v>
      </c>
    </row>
    <row r="94" spans="1:33" ht="15" customHeight="1" x14ac:dyDescent="0.25">
      <c r="A94" s="61" t="s">
        <v>443</v>
      </c>
      <c r="B94" s="76" t="s">
        <v>27</v>
      </c>
      <c r="C94" s="62">
        <v>0.196655</v>
      </c>
      <c r="D94" s="62">
        <v>0.22265799999999999</v>
      </c>
      <c r="E94" s="62">
        <v>0.248642</v>
      </c>
      <c r="F94" s="62">
        <v>0.27325300000000002</v>
      </c>
      <c r="G94" s="62">
        <v>0.289441</v>
      </c>
      <c r="H94" s="62">
        <v>0.30767299999999997</v>
      </c>
      <c r="I94" s="62">
        <v>0.32219900000000001</v>
      </c>
      <c r="J94" s="62">
        <v>0.33395900000000001</v>
      </c>
      <c r="K94" s="62">
        <v>0.34960000000000002</v>
      </c>
      <c r="L94" s="62">
        <v>0.35700799999999999</v>
      </c>
      <c r="M94" s="62">
        <v>0.36640800000000001</v>
      </c>
      <c r="N94" s="62">
        <v>0.38034200000000001</v>
      </c>
      <c r="O94" s="62">
        <v>0.39524300000000001</v>
      </c>
      <c r="P94" s="62">
        <v>0.40476299999999998</v>
      </c>
      <c r="Q94" s="62">
        <v>0.40482200000000002</v>
      </c>
      <c r="R94" s="62">
        <v>0.41642899999999999</v>
      </c>
      <c r="S94" s="62">
        <v>0.43254399999999998</v>
      </c>
      <c r="T94" s="62">
        <v>0.44505</v>
      </c>
      <c r="U94" s="62">
        <v>0.46110099999999998</v>
      </c>
      <c r="V94" s="62">
        <v>0.48238399999999998</v>
      </c>
      <c r="W94" s="62">
        <v>0.49926999999999999</v>
      </c>
      <c r="X94" s="62">
        <v>0.52039400000000002</v>
      </c>
      <c r="Y94" s="62">
        <v>0.53851099999999996</v>
      </c>
      <c r="Z94" s="62">
        <v>0.55243100000000001</v>
      </c>
      <c r="AA94" s="62">
        <v>0.57282999999999995</v>
      </c>
      <c r="AB94" s="62">
        <v>0.59606999999999999</v>
      </c>
      <c r="AC94" s="62">
        <v>0.61283900000000002</v>
      </c>
      <c r="AD94" s="62">
        <v>0.63423099999999999</v>
      </c>
      <c r="AE94" s="62">
        <v>0.65261199999999997</v>
      </c>
      <c r="AF94" s="62">
        <v>0.667466</v>
      </c>
      <c r="AG94" s="78">
        <v>4.3040000000000002E-2</v>
      </c>
    </row>
    <row r="95" spans="1:33" ht="15" customHeight="1" x14ac:dyDescent="0.25">
      <c r="A95" s="61" t="s">
        <v>444</v>
      </c>
      <c r="B95" s="76" t="s">
        <v>28</v>
      </c>
      <c r="C95" s="62">
        <v>6.8890000000000002E-3</v>
      </c>
      <c r="D95" s="62">
        <v>6.9369999999999996E-3</v>
      </c>
      <c r="E95" s="62">
        <v>6.8589999999999996E-3</v>
      </c>
      <c r="F95" s="62">
        <v>6.7850000000000002E-3</v>
      </c>
      <c r="G95" s="62">
        <v>6.7499999999999999E-3</v>
      </c>
      <c r="H95" s="62">
        <v>6.685E-3</v>
      </c>
      <c r="I95" s="62">
        <v>6.659E-3</v>
      </c>
      <c r="J95" s="62">
        <v>6.6429999999999996E-3</v>
      </c>
      <c r="K95" s="62">
        <v>6.6030000000000004E-3</v>
      </c>
      <c r="L95" s="62">
        <v>6.6E-3</v>
      </c>
      <c r="M95" s="62">
        <v>6.5929999999999999E-3</v>
      </c>
      <c r="N95" s="62">
        <v>6.6020000000000002E-3</v>
      </c>
      <c r="O95" s="62">
        <v>6.6119999999999998E-3</v>
      </c>
      <c r="P95" s="62">
        <v>6.6E-3</v>
      </c>
      <c r="Q95" s="62">
        <v>6.5779999999999996E-3</v>
      </c>
      <c r="R95" s="62">
        <v>6.5649999999999997E-3</v>
      </c>
      <c r="S95" s="62">
        <v>6.548E-3</v>
      </c>
      <c r="T95" s="62">
        <v>6.5500000000000003E-3</v>
      </c>
      <c r="U95" s="62">
        <v>6.548E-3</v>
      </c>
      <c r="V95" s="62">
        <v>6.5579999999999996E-3</v>
      </c>
      <c r="W95" s="62">
        <v>6.548E-3</v>
      </c>
      <c r="X95" s="62">
        <v>6.5709999999999996E-3</v>
      </c>
      <c r="Y95" s="62">
        <v>6.5690000000000002E-3</v>
      </c>
      <c r="Z95" s="62">
        <v>6.5700000000000003E-3</v>
      </c>
      <c r="AA95" s="62">
        <v>6.5599999999999999E-3</v>
      </c>
      <c r="AB95" s="62">
        <v>6.5500000000000003E-3</v>
      </c>
      <c r="AC95" s="62">
        <v>6.5440000000000003E-3</v>
      </c>
      <c r="AD95" s="62">
        <v>6.5449999999999996E-3</v>
      </c>
      <c r="AE95" s="62">
        <v>6.5440000000000003E-3</v>
      </c>
      <c r="AF95" s="62">
        <v>6.5469999999999999E-3</v>
      </c>
      <c r="AG95" s="78">
        <v>-1.75E-3</v>
      </c>
    </row>
    <row r="96" spans="1:33" ht="15" customHeight="1" x14ac:dyDescent="0.2">
      <c r="A96" s="61" t="s">
        <v>445</v>
      </c>
      <c r="B96" s="73" t="s">
        <v>29</v>
      </c>
      <c r="C96" s="74">
        <v>0.27770699999999998</v>
      </c>
      <c r="D96" s="74">
        <v>0.30398700000000001</v>
      </c>
      <c r="E96" s="74">
        <v>0.32939099999999999</v>
      </c>
      <c r="F96" s="74">
        <v>0.35359000000000002</v>
      </c>
      <c r="G96" s="74">
        <v>0.36962699999999998</v>
      </c>
      <c r="H96" s="74">
        <v>0.38673800000000003</v>
      </c>
      <c r="I96" s="74">
        <v>0.40073799999999998</v>
      </c>
      <c r="J96" s="74">
        <v>0.41214299999999998</v>
      </c>
      <c r="K96" s="74">
        <v>0.42750700000000003</v>
      </c>
      <c r="L96" s="74">
        <v>0.43467499999999998</v>
      </c>
      <c r="M96" s="74">
        <v>0.44379800000000003</v>
      </c>
      <c r="N96" s="74">
        <v>0.457758</v>
      </c>
      <c r="O96" s="74">
        <v>0.47243800000000002</v>
      </c>
      <c r="P96" s="74">
        <v>0.48152099999999998</v>
      </c>
      <c r="Q96" s="74">
        <v>0.48131699999999999</v>
      </c>
      <c r="R96" s="74">
        <v>0.49277700000000002</v>
      </c>
      <c r="S96" s="74">
        <v>0.50872899999999999</v>
      </c>
      <c r="T96" s="74">
        <v>0.52129099999999995</v>
      </c>
      <c r="U96" s="74">
        <v>0.53738300000000006</v>
      </c>
      <c r="V96" s="74">
        <v>0.55867199999999995</v>
      </c>
      <c r="W96" s="74">
        <v>0.57545900000000005</v>
      </c>
      <c r="X96" s="74">
        <v>0.59654399999999996</v>
      </c>
      <c r="Y96" s="74">
        <v>0.61471399999999998</v>
      </c>
      <c r="Z96" s="74">
        <v>0.62855399999999995</v>
      </c>
      <c r="AA96" s="74">
        <v>0.64894600000000002</v>
      </c>
      <c r="AB96" s="74">
        <v>0.67216699999999996</v>
      </c>
      <c r="AC96" s="74">
        <v>0.68879900000000005</v>
      </c>
      <c r="AD96" s="74">
        <v>0.71041500000000002</v>
      </c>
      <c r="AE96" s="74">
        <v>0.72867899999999997</v>
      </c>
      <c r="AF96" s="74">
        <v>0.74353400000000003</v>
      </c>
      <c r="AG96" s="75">
        <v>3.4543999999999998E-2</v>
      </c>
    </row>
    <row r="97" spans="1:33" ht="15" customHeight="1" x14ac:dyDescent="0.25">
      <c r="B97"/>
      <c r="C97"/>
      <c r="D97"/>
      <c r="E97"/>
      <c r="F97"/>
      <c r="G97"/>
      <c r="H97"/>
      <c r="I97"/>
      <c r="J97"/>
      <c r="K97"/>
      <c r="L97"/>
      <c r="M97"/>
      <c r="N97"/>
      <c r="O97"/>
      <c r="P97"/>
      <c r="Q97"/>
      <c r="R97"/>
      <c r="S97"/>
      <c r="T97"/>
      <c r="U97"/>
      <c r="V97"/>
      <c r="W97"/>
      <c r="X97"/>
      <c r="Y97"/>
      <c r="Z97"/>
      <c r="AA97"/>
      <c r="AB97"/>
      <c r="AC97"/>
      <c r="AD97"/>
      <c r="AE97"/>
      <c r="AF97"/>
      <c r="AG97"/>
    </row>
    <row r="98" spans="1:33" ht="15" customHeight="1" x14ac:dyDescent="0.25">
      <c r="B98" s="73" t="s">
        <v>30</v>
      </c>
      <c r="C98"/>
      <c r="D98"/>
      <c r="E98"/>
      <c r="F98"/>
      <c r="G98"/>
      <c r="H98"/>
      <c r="I98"/>
      <c r="J98"/>
      <c r="K98"/>
      <c r="L98"/>
      <c r="M98"/>
      <c r="N98"/>
      <c r="O98"/>
      <c r="P98"/>
      <c r="Q98"/>
      <c r="R98"/>
      <c r="S98"/>
      <c r="T98"/>
      <c r="U98"/>
      <c r="V98"/>
      <c r="W98"/>
      <c r="X98"/>
      <c r="Y98"/>
      <c r="Z98"/>
      <c r="AA98"/>
      <c r="AB98"/>
      <c r="AC98"/>
      <c r="AD98"/>
      <c r="AE98"/>
      <c r="AF98"/>
      <c r="AG98"/>
    </row>
    <row r="99" spans="1:33" ht="15" customHeight="1" x14ac:dyDescent="0.25">
      <c r="A99" s="61" t="s">
        <v>446</v>
      </c>
      <c r="B99" s="76" t="s">
        <v>31</v>
      </c>
      <c r="C99" s="77">
        <v>5890</v>
      </c>
      <c r="D99" s="77">
        <v>6269</v>
      </c>
      <c r="E99" s="77">
        <v>6083</v>
      </c>
      <c r="F99" s="77">
        <v>6065</v>
      </c>
      <c r="G99" s="77">
        <v>6048</v>
      </c>
      <c r="H99" s="77">
        <v>6030</v>
      </c>
      <c r="I99" s="77">
        <v>6012</v>
      </c>
      <c r="J99" s="77">
        <v>5994</v>
      </c>
      <c r="K99" s="77">
        <v>5976</v>
      </c>
      <c r="L99" s="77">
        <v>5958</v>
      </c>
      <c r="M99" s="77">
        <v>5940</v>
      </c>
      <c r="N99" s="77">
        <v>5922</v>
      </c>
      <c r="O99" s="77">
        <v>5904</v>
      </c>
      <c r="P99" s="77">
        <v>5886</v>
      </c>
      <c r="Q99" s="77">
        <v>5868</v>
      </c>
      <c r="R99" s="77">
        <v>5850</v>
      </c>
      <c r="S99" s="77">
        <v>5832</v>
      </c>
      <c r="T99" s="77">
        <v>5814</v>
      </c>
      <c r="U99" s="77">
        <v>5795</v>
      </c>
      <c r="V99" s="77">
        <v>5777</v>
      </c>
      <c r="W99" s="77">
        <v>5759</v>
      </c>
      <c r="X99" s="77">
        <v>5741</v>
      </c>
      <c r="Y99" s="77">
        <v>5723</v>
      </c>
      <c r="Z99" s="77">
        <v>5704</v>
      </c>
      <c r="AA99" s="77">
        <v>5686</v>
      </c>
      <c r="AB99" s="77">
        <v>5668</v>
      </c>
      <c r="AC99" s="77">
        <v>5650</v>
      </c>
      <c r="AD99" s="77">
        <v>5632</v>
      </c>
      <c r="AE99" s="77">
        <v>5614</v>
      </c>
      <c r="AF99" s="77">
        <v>5595</v>
      </c>
      <c r="AG99" s="78">
        <v>-1.7700000000000001E-3</v>
      </c>
    </row>
    <row r="100" spans="1:33" ht="15" customHeight="1" x14ac:dyDescent="0.25">
      <c r="A100" s="61" t="s">
        <v>447</v>
      </c>
      <c r="B100" s="76" t="s">
        <v>32</v>
      </c>
      <c r="C100" s="77">
        <v>5356</v>
      </c>
      <c r="D100" s="77">
        <v>5620</v>
      </c>
      <c r="E100" s="77">
        <v>5448</v>
      </c>
      <c r="F100" s="77">
        <v>5431</v>
      </c>
      <c r="G100" s="77">
        <v>5414</v>
      </c>
      <c r="H100" s="77">
        <v>5397</v>
      </c>
      <c r="I100" s="77">
        <v>5380</v>
      </c>
      <c r="J100" s="77">
        <v>5363</v>
      </c>
      <c r="K100" s="77">
        <v>5347</v>
      </c>
      <c r="L100" s="77">
        <v>5330</v>
      </c>
      <c r="M100" s="77">
        <v>5313</v>
      </c>
      <c r="N100" s="77">
        <v>5296</v>
      </c>
      <c r="O100" s="77">
        <v>5279</v>
      </c>
      <c r="P100" s="77">
        <v>5262</v>
      </c>
      <c r="Q100" s="77">
        <v>5245</v>
      </c>
      <c r="R100" s="77">
        <v>5228</v>
      </c>
      <c r="S100" s="77">
        <v>5211</v>
      </c>
      <c r="T100" s="77">
        <v>5194</v>
      </c>
      <c r="U100" s="77">
        <v>5177</v>
      </c>
      <c r="V100" s="77">
        <v>5160</v>
      </c>
      <c r="W100" s="77">
        <v>5143</v>
      </c>
      <c r="X100" s="77">
        <v>5127</v>
      </c>
      <c r="Y100" s="77">
        <v>5110</v>
      </c>
      <c r="Z100" s="77">
        <v>5093</v>
      </c>
      <c r="AA100" s="77">
        <v>5076</v>
      </c>
      <c r="AB100" s="77">
        <v>5059</v>
      </c>
      <c r="AC100" s="77">
        <v>5042</v>
      </c>
      <c r="AD100" s="77">
        <v>5025</v>
      </c>
      <c r="AE100" s="77">
        <v>5008</v>
      </c>
      <c r="AF100" s="77">
        <v>4991</v>
      </c>
      <c r="AG100" s="78">
        <v>-2.431E-3</v>
      </c>
    </row>
    <row r="101" spans="1:33" x14ac:dyDescent="0.25">
      <c r="A101" s="61" t="s">
        <v>448</v>
      </c>
      <c r="B101" s="76" t="s">
        <v>33</v>
      </c>
      <c r="C101" s="77">
        <v>5925</v>
      </c>
      <c r="D101" s="77">
        <v>6246</v>
      </c>
      <c r="E101" s="77">
        <v>6075</v>
      </c>
      <c r="F101" s="77">
        <v>6065</v>
      </c>
      <c r="G101" s="77">
        <v>6055</v>
      </c>
      <c r="H101" s="77">
        <v>6045</v>
      </c>
      <c r="I101" s="77">
        <v>6035</v>
      </c>
      <c r="J101" s="77">
        <v>6026</v>
      </c>
      <c r="K101" s="77">
        <v>6016</v>
      </c>
      <c r="L101" s="77">
        <v>6006</v>
      </c>
      <c r="M101" s="77">
        <v>5996</v>
      </c>
      <c r="N101" s="77">
        <v>5986</v>
      </c>
      <c r="O101" s="77">
        <v>5976</v>
      </c>
      <c r="P101" s="77">
        <v>5966</v>
      </c>
      <c r="Q101" s="77">
        <v>5956</v>
      </c>
      <c r="R101" s="77">
        <v>5946</v>
      </c>
      <c r="S101" s="77">
        <v>5936</v>
      </c>
      <c r="T101" s="77">
        <v>5926</v>
      </c>
      <c r="U101" s="77">
        <v>5916</v>
      </c>
      <c r="V101" s="77">
        <v>5906</v>
      </c>
      <c r="W101" s="77">
        <v>5896</v>
      </c>
      <c r="X101" s="77">
        <v>5886</v>
      </c>
      <c r="Y101" s="77">
        <v>5876</v>
      </c>
      <c r="Z101" s="77">
        <v>5867</v>
      </c>
      <c r="AA101" s="77">
        <v>5857</v>
      </c>
      <c r="AB101" s="77">
        <v>5847</v>
      </c>
      <c r="AC101" s="77">
        <v>5837</v>
      </c>
      <c r="AD101" s="77">
        <v>5827</v>
      </c>
      <c r="AE101" s="77">
        <v>5817</v>
      </c>
      <c r="AF101" s="77">
        <v>5807</v>
      </c>
      <c r="AG101" s="78">
        <v>-6.9300000000000004E-4</v>
      </c>
    </row>
    <row r="102" spans="1:33" x14ac:dyDescent="0.25">
      <c r="A102" s="61" t="s">
        <v>449</v>
      </c>
      <c r="B102" s="76" t="s">
        <v>34</v>
      </c>
      <c r="C102" s="77">
        <v>6356</v>
      </c>
      <c r="D102" s="77">
        <v>6592</v>
      </c>
      <c r="E102" s="77">
        <v>6430</v>
      </c>
      <c r="F102" s="77">
        <v>6425</v>
      </c>
      <c r="G102" s="77">
        <v>6419</v>
      </c>
      <c r="H102" s="77">
        <v>6413</v>
      </c>
      <c r="I102" s="77">
        <v>6407</v>
      </c>
      <c r="J102" s="77">
        <v>6401</v>
      </c>
      <c r="K102" s="77">
        <v>6394</v>
      </c>
      <c r="L102" s="77">
        <v>6388</v>
      </c>
      <c r="M102" s="77">
        <v>6381</v>
      </c>
      <c r="N102" s="77">
        <v>6375</v>
      </c>
      <c r="O102" s="77">
        <v>6368</v>
      </c>
      <c r="P102" s="77">
        <v>6361</v>
      </c>
      <c r="Q102" s="77">
        <v>6355</v>
      </c>
      <c r="R102" s="77">
        <v>6348</v>
      </c>
      <c r="S102" s="77">
        <v>6341</v>
      </c>
      <c r="T102" s="77">
        <v>6334</v>
      </c>
      <c r="U102" s="77">
        <v>6328</v>
      </c>
      <c r="V102" s="77">
        <v>6321</v>
      </c>
      <c r="W102" s="77">
        <v>6314</v>
      </c>
      <c r="X102" s="77">
        <v>6307</v>
      </c>
      <c r="Y102" s="77">
        <v>6300</v>
      </c>
      <c r="Z102" s="77">
        <v>6293</v>
      </c>
      <c r="AA102" s="77">
        <v>6286</v>
      </c>
      <c r="AB102" s="77">
        <v>6279</v>
      </c>
      <c r="AC102" s="77">
        <v>6272</v>
      </c>
      <c r="AD102" s="77">
        <v>6265</v>
      </c>
      <c r="AE102" s="77">
        <v>6257</v>
      </c>
      <c r="AF102" s="77">
        <v>6250</v>
      </c>
      <c r="AG102" s="78">
        <v>-5.8E-4</v>
      </c>
    </row>
    <row r="103" spans="1:33" ht="15" customHeight="1" x14ac:dyDescent="0.25">
      <c r="A103" s="61" t="s">
        <v>450</v>
      </c>
      <c r="B103" s="76" t="s">
        <v>35</v>
      </c>
      <c r="C103" s="77">
        <v>2454</v>
      </c>
      <c r="D103" s="77">
        <v>2507</v>
      </c>
      <c r="E103" s="77">
        <v>2434</v>
      </c>
      <c r="F103" s="77">
        <v>2420</v>
      </c>
      <c r="G103" s="77">
        <v>2406</v>
      </c>
      <c r="H103" s="77">
        <v>2393</v>
      </c>
      <c r="I103" s="77">
        <v>2379</v>
      </c>
      <c r="J103" s="77">
        <v>2366</v>
      </c>
      <c r="K103" s="77">
        <v>2352</v>
      </c>
      <c r="L103" s="77">
        <v>2338</v>
      </c>
      <c r="M103" s="77">
        <v>2325</v>
      </c>
      <c r="N103" s="77">
        <v>2311</v>
      </c>
      <c r="O103" s="77">
        <v>2297</v>
      </c>
      <c r="P103" s="77">
        <v>2284</v>
      </c>
      <c r="Q103" s="77">
        <v>2270</v>
      </c>
      <c r="R103" s="77">
        <v>2257</v>
      </c>
      <c r="S103" s="77">
        <v>2243</v>
      </c>
      <c r="T103" s="77">
        <v>2230</v>
      </c>
      <c r="U103" s="77">
        <v>2216</v>
      </c>
      <c r="V103" s="77">
        <v>2203</v>
      </c>
      <c r="W103" s="77">
        <v>2189</v>
      </c>
      <c r="X103" s="77">
        <v>2176</v>
      </c>
      <c r="Y103" s="77">
        <v>2162</v>
      </c>
      <c r="Z103" s="77">
        <v>2149</v>
      </c>
      <c r="AA103" s="77">
        <v>2136</v>
      </c>
      <c r="AB103" s="77">
        <v>2122</v>
      </c>
      <c r="AC103" s="77">
        <v>2109</v>
      </c>
      <c r="AD103" s="77">
        <v>2096</v>
      </c>
      <c r="AE103" s="77">
        <v>2082</v>
      </c>
      <c r="AF103" s="77">
        <v>2069</v>
      </c>
      <c r="AG103" s="78">
        <v>-5.8669999999999998E-3</v>
      </c>
    </row>
    <row r="104" spans="1:33" ht="15" customHeight="1" x14ac:dyDescent="0.25">
      <c r="A104" s="61" t="s">
        <v>451</v>
      </c>
      <c r="B104" s="76" t="s">
        <v>36</v>
      </c>
      <c r="C104" s="77">
        <v>3318</v>
      </c>
      <c r="D104" s="77">
        <v>3345</v>
      </c>
      <c r="E104" s="77">
        <v>3230</v>
      </c>
      <c r="F104" s="77">
        <v>3221</v>
      </c>
      <c r="G104" s="77">
        <v>3211</v>
      </c>
      <c r="H104" s="77">
        <v>3202</v>
      </c>
      <c r="I104" s="77">
        <v>3192</v>
      </c>
      <c r="J104" s="77">
        <v>3183</v>
      </c>
      <c r="K104" s="77">
        <v>3173</v>
      </c>
      <c r="L104" s="77">
        <v>3163</v>
      </c>
      <c r="M104" s="77">
        <v>3154</v>
      </c>
      <c r="N104" s="77">
        <v>3144</v>
      </c>
      <c r="O104" s="77">
        <v>3134</v>
      </c>
      <c r="P104" s="77">
        <v>3124</v>
      </c>
      <c r="Q104" s="77">
        <v>3114</v>
      </c>
      <c r="R104" s="77">
        <v>3104</v>
      </c>
      <c r="S104" s="77">
        <v>3094</v>
      </c>
      <c r="T104" s="77">
        <v>3084</v>
      </c>
      <c r="U104" s="77">
        <v>3074</v>
      </c>
      <c r="V104" s="77">
        <v>3064</v>
      </c>
      <c r="W104" s="77">
        <v>3054</v>
      </c>
      <c r="X104" s="77">
        <v>3044</v>
      </c>
      <c r="Y104" s="77">
        <v>3034</v>
      </c>
      <c r="Z104" s="77">
        <v>3024</v>
      </c>
      <c r="AA104" s="77">
        <v>3014</v>
      </c>
      <c r="AB104" s="77">
        <v>3004</v>
      </c>
      <c r="AC104" s="77">
        <v>2994</v>
      </c>
      <c r="AD104" s="77">
        <v>2984</v>
      </c>
      <c r="AE104" s="77">
        <v>2974</v>
      </c>
      <c r="AF104" s="77">
        <v>2963</v>
      </c>
      <c r="AG104" s="78">
        <v>-3.8939999999999999E-3</v>
      </c>
    </row>
    <row r="105" spans="1:33" ht="15" customHeight="1" x14ac:dyDescent="0.25">
      <c r="A105" s="61" t="s">
        <v>452</v>
      </c>
      <c r="B105" s="76" t="s">
        <v>37</v>
      </c>
      <c r="C105" s="77">
        <v>2149</v>
      </c>
      <c r="D105" s="77">
        <v>2015</v>
      </c>
      <c r="E105" s="77">
        <v>1961</v>
      </c>
      <c r="F105" s="77">
        <v>1953</v>
      </c>
      <c r="G105" s="77">
        <v>1945</v>
      </c>
      <c r="H105" s="77">
        <v>1937</v>
      </c>
      <c r="I105" s="77">
        <v>1929</v>
      </c>
      <c r="J105" s="77">
        <v>1921</v>
      </c>
      <c r="K105" s="77">
        <v>1913</v>
      </c>
      <c r="L105" s="77">
        <v>1905</v>
      </c>
      <c r="M105" s="77">
        <v>1897</v>
      </c>
      <c r="N105" s="77">
        <v>1889</v>
      </c>
      <c r="O105" s="77">
        <v>1881</v>
      </c>
      <c r="P105" s="77">
        <v>1873</v>
      </c>
      <c r="Q105" s="77">
        <v>1866</v>
      </c>
      <c r="R105" s="77">
        <v>1858</v>
      </c>
      <c r="S105" s="77">
        <v>1850</v>
      </c>
      <c r="T105" s="77">
        <v>1842</v>
      </c>
      <c r="U105" s="77">
        <v>1834</v>
      </c>
      <c r="V105" s="77">
        <v>1827</v>
      </c>
      <c r="W105" s="77">
        <v>1819</v>
      </c>
      <c r="X105" s="77">
        <v>1811</v>
      </c>
      <c r="Y105" s="77">
        <v>1804</v>
      </c>
      <c r="Z105" s="77">
        <v>1796</v>
      </c>
      <c r="AA105" s="77">
        <v>1788</v>
      </c>
      <c r="AB105" s="77">
        <v>1781</v>
      </c>
      <c r="AC105" s="77">
        <v>1773</v>
      </c>
      <c r="AD105" s="77">
        <v>1765</v>
      </c>
      <c r="AE105" s="77">
        <v>1758</v>
      </c>
      <c r="AF105" s="77">
        <v>1750</v>
      </c>
      <c r="AG105" s="78">
        <v>-7.0569999999999999E-3</v>
      </c>
    </row>
    <row r="106" spans="1:33" ht="15" customHeight="1" x14ac:dyDescent="0.25">
      <c r="A106" s="61" t="s">
        <v>453</v>
      </c>
      <c r="B106" s="76" t="s">
        <v>38</v>
      </c>
      <c r="C106" s="77">
        <v>4954</v>
      </c>
      <c r="D106" s="77">
        <v>4959</v>
      </c>
      <c r="E106" s="77">
        <v>4809</v>
      </c>
      <c r="F106" s="77">
        <v>4797</v>
      </c>
      <c r="G106" s="77">
        <v>4785</v>
      </c>
      <c r="H106" s="77">
        <v>4773</v>
      </c>
      <c r="I106" s="77">
        <v>4761</v>
      </c>
      <c r="J106" s="77">
        <v>4748</v>
      </c>
      <c r="K106" s="77">
        <v>4736</v>
      </c>
      <c r="L106" s="77">
        <v>4723</v>
      </c>
      <c r="M106" s="77">
        <v>4710</v>
      </c>
      <c r="N106" s="77">
        <v>4698</v>
      </c>
      <c r="O106" s="77">
        <v>4685</v>
      </c>
      <c r="P106" s="77">
        <v>4672</v>
      </c>
      <c r="Q106" s="77">
        <v>4659</v>
      </c>
      <c r="R106" s="77">
        <v>4645</v>
      </c>
      <c r="S106" s="77">
        <v>4632</v>
      </c>
      <c r="T106" s="77">
        <v>4619</v>
      </c>
      <c r="U106" s="77">
        <v>4606</v>
      </c>
      <c r="V106" s="77">
        <v>4593</v>
      </c>
      <c r="W106" s="77">
        <v>4580</v>
      </c>
      <c r="X106" s="77">
        <v>4566</v>
      </c>
      <c r="Y106" s="77">
        <v>4553</v>
      </c>
      <c r="Z106" s="77">
        <v>4540</v>
      </c>
      <c r="AA106" s="77">
        <v>4527</v>
      </c>
      <c r="AB106" s="77">
        <v>4514</v>
      </c>
      <c r="AC106" s="77">
        <v>4500</v>
      </c>
      <c r="AD106" s="77">
        <v>4487</v>
      </c>
      <c r="AE106" s="77">
        <v>4474</v>
      </c>
      <c r="AF106" s="77">
        <v>4461</v>
      </c>
      <c r="AG106" s="78">
        <v>-3.6080000000000001E-3</v>
      </c>
    </row>
    <row r="107" spans="1:33" ht="15" customHeight="1" x14ac:dyDescent="0.25">
      <c r="A107" s="61" t="s">
        <v>454</v>
      </c>
      <c r="B107" s="76" t="s">
        <v>39</v>
      </c>
      <c r="C107" s="77">
        <v>3424</v>
      </c>
      <c r="D107" s="77">
        <v>3480</v>
      </c>
      <c r="E107" s="77">
        <v>3247</v>
      </c>
      <c r="F107" s="77">
        <v>3237</v>
      </c>
      <c r="G107" s="77">
        <v>3228</v>
      </c>
      <c r="H107" s="77">
        <v>3218</v>
      </c>
      <c r="I107" s="77">
        <v>3208</v>
      </c>
      <c r="J107" s="77">
        <v>3198</v>
      </c>
      <c r="K107" s="77">
        <v>3188</v>
      </c>
      <c r="L107" s="77">
        <v>3178</v>
      </c>
      <c r="M107" s="77">
        <v>3167</v>
      </c>
      <c r="N107" s="77">
        <v>3157</v>
      </c>
      <c r="O107" s="77">
        <v>3147</v>
      </c>
      <c r="P107" s="77">
        <v>3137</v>
      </c>
      <c r="Q107" s="77">
        <v>3127</v>
      </c>
      <c r="R107" s="77">
        <v>3116</v>
      </c>
      <c r="S107" s="77">
        <v>3106</v>
      </c>
      <c r="T107" s="77">
        <v>3096</v>
      </c>
      <c r="U107" s="77">
        <v>3085</v>
      </c>
      <c r="V107" s="77">
        <v>3075</v>
      </c>
      <c r="W107" s="77">
        <v>3065</v>
      </c>
      <c r="X107" s="77">
        <v>3054</v>
      </c>
      <c r="Y107" s="77">
        <v>3044</v>
      </c>
      <c r="Z107" s="77">
        <v>3034</v>
      </c>
      <c r="AA107" s="77">
        <v>3023</v>
      </c>
      <c r="AB107" s="77">
        <v>3013</v>
      </c>
      <c r="AC107" s="77">
        <v>3003</v>
      </c>
      <c r="AD107" s="77">
        <v>2992</v>
      </c>
      <c r="AE107" s="77">
        <v>2982</v>
      </c>
      <c r="AF107" s="77">
        <v>2972</v>
      </c>
      <c r="AG107" s="78">
        <v>-4.8700000000000002E-3</v>
      </c>
    </row>
    <row r="108" spans="1:33" ht="15" customHeight="1" x14ac:dyDescent="0.2">
      <c r="A108" s="61" t="s">
        <v>455</v>
      </c>
      <c r="B108" s="73" t="s">
        <v>40</v>
      </c>
      <c r="C108" s="60">
        <v>4071.6916500000002</v>
      </c>
      <c r="D108" s="60">
        <v>4181.7236329999996</v>
      </c>
      <c r="E108" s="60">
        <v>4034.5815429999998</v>
      </c>
      <c r="F108" s="60">
        <v>4018.084961</v>
      </c>
      <c r="G108" s="60">
        <v>4001.724365</v>
      </c>
      <c r="H108" s="60">
        <v>3985.4624020000001</v>
      </c>
      <c r="I108" s="60">
        <v>3968.9880370000001</v>
      </c>
      <c r="J108" s="60">
        <v>3952.8745119999999</v>
      </c>
      <c r="K108" s="60">
        <v>3936.5290530000002</v>
      </c>
      <c r="L108" s="60">
        <v>3920.0708009999998</v>
      </c>
      <c r="M108" s="60">
        <v>3903.6604000000002</v>
      </c>
      <c r="N108" s="60">
        <v>3887.3151859999998</v>
      </c>
      <c r="O108" s="60">
        <v>3870.8471679999998</v>
      </c>
      <c r="P108" s="60">
        <v>3854.6083979999999</v>
      </c>
      <c r="Q108" s="60">
        <v>3838.3706050000001</v>
      </c>
      <c r="R108" s="60">
        <v>3821.8947750000002</v>
      </c>
      <c r="S108" s="60">
        <v>3805.4589839999999</v>
      </c>
      <c r="T108" s="60">
        <v>3789.2316890000002</v>
      </c>
      <c r="U108" s="60">
        <v>3772.6372070000002</v>
      </c>
      <c r="V108" s="60">
        <v>3756.5234380000002</v>
      </c>
      <c r="W108" s="60">
        <v>3740.0522460000002</v>
      </c>
      <c r="X108" s="60">
        <v>3723.6364749999998</v>
      </c>
      <c r="Y108" s="60">
        <v>3707.2749020000001</v>
      </c>
      <c r="Z108" s="60">
        <v>3691.0686040000001</v>
      </c>
      <c r="AA108" s="60">
        <v>3674.6044919999999</v>
      </c>
      <c r="AB108" s="60">
        <v>3658.2719729999999</v>
      </c>
      <c r="AC108" s="60">
        <v>3642.0092770000001</v>
      </c>
      <c r="AD108" s="60">
        <v>3625.7854000000002</v>
      </c>
      <c r="AE108" s="60">
        <v>3609.7651369999999</v>
      </c>
      <c r="AF108" s="60">
        <v>3593.8842770000001</v>
      </c>
      <c r="AG108" s="75">
        <v>-4.2950000000000002E-3</v>
      </c>
    </row>
    <row r="109" spans="1:33" ht="15" customHeight="1" x14ac:dyDescent="0.25">
      <c r="B109"/>
      <c r="C109"/>
      <c r="D109"/>
      <c r="E109"/>
      <c r="F109"/>
      <c r="G109"/>
      <c r="H109"/>
      <c r="I109"/>
      <c r="J109"/>
      <c r="K109"/>
      <c r="L109"/>
      <c r="M109"/>
      <c r="N109"/>
      <c r="O109"/>
      <c r="P109"/>
      <c r="Q109"/>
      <c r="R109"/>
      <c r="S109"/>
      <c r="T109"/>
      <c r="U109"/>
      <c r="V109"/>
      <c r="W109"/>
      <c r="X109"/>
      <c r="Y109"/>
      <c r="Z109"/>
      <c r="AA109"/>
      <c r="AB109"/>
      <c r="AC109"/>
      <c r="AD109"/>
      <c r="AE109"/>
      <c r="AF109"/>
      <c r="AG109"/>
    </row>
    <row r="110" spans="1:33" ht="15" customHeight="1" x14ac:dyDescent="0.25">
      <c r="B110" s="73" t="s">
        <v>41</v>
      </c>
      <c r="C110"/>
      <c r="D110"/>
      <c r="E110"/>
      <c r="F110"/>
      <c r="G110"/>
      <c r="H110"/>
      <c r="I110"/>
      <c r="J110"/>
      <c r="K110"/>
      <c r="L110"/>
      <c r="M110"/>
      <c r="N110"/>
      <c r="O110"/>
      <c r="P110"/>
      <c r="Q110"/>
      <c r="R110"/>
      <c r="S110"/>
      <c r="T110"/>
      <c r="U110"/>
      <c r="V110"/>
      <c r="W110"/>
      <c r="X110"/>
      <c r="Y110"/>
      <c r="Z110"/>
      <c r="AA110"/>
      <c r="AB110"/>
      <c r="AC110"/>
      <c r="AD110"/>
      <c r="AE110"/>
      <c r="AF110"/>
      <c r="AG110"/>
    </row>
    <row r="111" spans="1:33" ht="15" customHeight="1" x14ac:dyDescent="0.25">
      <c r="A111" s="61" t="s">
        <v>456</v>
      </c>
      <c r="B111" s="76" t="s">
        <v>31</v>
      </c>
      <c r="C111" s="77">
        <v>600</v>
      </c>
      <c r="D111" s="77">
        <v>485</v>
      </c>
      <c r="E111" s="77">
        <v>598</v>
      </c>
      <c r="F111" s="77">
        <v>604</v>
      </c>
      <c r="G111" s="77">
        <v>611</v>
      </c>
      <c r="H111" s="77">
        <v>618</v>
      </c>
      <c r="I111" s="77">
        <v>624</v>
      </c>
      <c r="J111" s="77">
        <v>631</v>
      </c>
      <c r="K111" s="77">
        <v>638</v>
      </c>
      <c r="L111" s="77">
        <v>644</v>
      </c>
      <c r="M111" s="77">
        <v>651</v>
      </c>
      <c r="N111" s="77">
        <v>658</v>
      </c>
      <c r="O111" s="77">
        <v>664</v>
      </c>
      <c r="P111" s="77">
        <v>671</v>
      </c>
      <c r="Q111" s="77">
        <v>678</v>
      </c>
      <c r="R111" s="77">
        <v>685</v>
      </c>
      <c r="S111" s="77">
        <v>691</v>
      </c>
      <c r="T111" s="77">
        <v>698</v>
      </c>
      <c r="U111" s="77">
        <v>705</v>
      </c>
      <c r="V111" s="77">
        <v>712</v>
      </c>
      <c r="W111" s="77">
        <v>718</v>
      </c>
      <c r="X111" s="77">
        <v>725</v>
      </c>
      <c r="Y111" s="77">
        <v>732</v>
      </c>
      <c r="Z111" s="77">
        <v>739</v>
      </c>
      <c r="AA111" s="77">
        <v>745</v>
      </c>
      <c r="AB111" s="77">
        <v>752</v>
      </c>
      <c r="AC111" s="77">
        <v>759</v>
      </c>
      <c r="AD111" s="77">
        <v>766</v>
      </c>
      <c r="AE111" s="77">
        <v>772</v>
      </c>
      <c r="AF111" s="77">
        <v>779</v>
      </c>
      <c r="AG111" s="78">
        <v>9.0430000000000007E-3</v>
      </c>
    </row>
    <row r="112" spans="1:33" ht="15" customHeight="1" x14ac:dyDescent="0.25">
      <c r="A112" s="61" t="s">
        <v>457</v>
      </c>
      <c r="B112" s="76" t="s">
        <v>32</v>
      </c>
      <c r="C112" s="77">
        <v>835</v>
      </c>
      <c r="D112" s="77">
        <v>682</v>
      </c>
      <c r="E112" s="77">
        <v>839</v>
      </c>
      <c r="F112" s="77">
        <v>847</v>
      </c>
      <c r="G112" s="77">
        <v>856</v>
      </c>
      <c r="H112" s="77">
        <v>864</v>
      </c>
      <c r="I112" s="77">
        <v>872</v>
      </c>
      <c r="J112" s="77">
        <v>881</v>
      </c>
      <c r="K112" s="77">
        <v>889</v>
      </c>
      <c r="L112" s="77">
        <v>897</v>
      </c>
      <c r="M112" s="77">
        <v>906</v>
      </c>
      <c r="N112" s="77">
        <v>914</v>
      </c>
      <c r="O112" s="77">
        <v>922</v>
      </c>
      <c r="P112" s="77">
        <v>931</v>
      </c>
      <c r="Q112" s="77">
        <v>939</v>
      </c>
      <c r="R112" s="77">
        <v>947</v>
      </c>
      <c r="S112" s="77">
        <v>956</v>
      </c>
      <c r="T112" s="77">
        <v>964</v>
      </c>
      <c r="U112" s="77">
        <v>972</v>
      </c>
      <c r="V112" s="77">
        <v>981</v>
      </c>
      <c r="W112" s="77">
        <v>989</v>
      </c>
      <c r="X112" s="77">
        <v>998</v>
      </c>
      <c r="Y112" s="77">
        <v>1006</v>
      </c>
      <c r="Z112" s="77">
        <v>1014</v>
      </c>
      <c r="AA112" s="77">
        <v>1023</v>
      </c>
      <c r="AB112" s="77">
        <v>1031</v>
      </c>
      <c r="AC112" s="77">
        <v>1039</v>
      </c>
      <c r="AD112" s="77">
        <v>1048</v>
      </c>
      <c r="AE112" s="77">
        <v>1056</v>
      </c>
      <c r="AF112" s="77">
        <v>1064</v>
      </c>
      <c r="AG112" s="78">
        <v>8.3920000000000002E-3</v>
      </c>
    </row>
    <row r="113" spans="1:33" ht="15" customHeight="1" x14ac:dyDescent="0.25">
      <c r="A113" s="61" t="s">
        <v>458</v>
      </c>
      <c r="B113" s="76" t="s">
        <v>33</v>
      </c>
      <c r="C113" s="77">
        <v>909</v>
      </c>
      <c r="D113" s="77">
        <v>733</v>
      </c>
      <c r="E113" s="77">
        <v>856</v>
      </c>
      <c r="F113" s="77">
        <v>862</v>
      </c>
      <c r="G113" s="77">
        <v>868</v>
      </c>
      <c r="H113" s="77">
        <v>873</v>
      </c>
      <c r="I113" s="77">
        <v>879</v>
      </c>
      <c r="J113" s="77">
        <v>885</v>
      </c>
      <c r="K113" s="77">
        <v>891</v>
      </c>
      <c r="L113" s="77">
        <v>897</v>
      </c>
      <c r="M113" s="77">
        <v>902</v>
      </c>
      <c r="N113" s="77">
        <v>908</v>
      </c>
      <c r="O113" s="77">
        <v>914</v>
      </c>
      <c r="P113" s="77">
        <v>920</v>
      </c>
      <c r="Q113" s="77">
        <v>926</v>
      </c>
      <c r="R113" s="77">
        <v>931</v>
      </c>
      <c r="S113" s="77">
        <v>937</v>
      </c>
      <c r="T113" s="77">
        <v>943</v>
      </c>
      <c r="U113" s="77">
        <v>949</v>
      </c>
      <c r="V113" s="77">
        <v>955</v>
      </c>
      <c r="W113" s="77">
        <v>960</v>
      </c>
      <c r="X113" s="77">
        <v>966</v>
      </c>
      <c r="Y113" s="77">
        <v>972</v>
      </c>
      <c r="Z113" s="77">
        <v>978</v>
      </c>
      <c r="AA113" s="77">
        <v>984</v>
      </c>
      <c r="AB113" s="77">
        <v>990</v>
      </c>
      <c r="AC113" s="77">
        <v>995</v>
      </c>
      <c r="AD113" s="77">
        <v>1001</v>
      </c>
      <c r="AE113" s="77">
        <v>1007</v>
      </c>
      <c r="AF113" s="77">
        <v>1013</v>
      </c>
      <c r="AG113" s="78">
        <v>3.7420000000000001E-3</v>
      </c>
    </row>
    <row r="114" spans="1:33" ht="15" customHeight="1" x14ac:dyDescent="0.25">
      <c r="A114" s="61" t="s">
        <v>459</v>
      </c>
      <c r="B114" s="76" t="s">
        <v>34</v>
      </c>
      <c r="C114" s="77">
        <v>1089</v>
      </c>
      <c r="D114" s="77">
        <v>918</v>
      </c>
      <c r="E114" s="77">
        <v>1036</v>
      </c>
      <c r="F114" s="77">
        <v>1042</v>
      </c>
      <c r="G114" s="77">
        <v>1047</v>
      </c>
      <c r="H114" s="77">
        <v>1053</v>
      </c>
      <c r="I114" s="77">
        <v>1058</v>
      </c>
      <c r="J114" s="77">
        <v>1064</v>
      </c>
      <c r="K114" s="77">
        <v>1070</v>
      </c>
      <c r="L114" s="77">
        <v>1076</v>
      </c>
      <c r="M114" s="77">
        <v>1081</v>
      </c>
      <c r="N114" s="77">
        <v>1087</v>
      </c>
      <c r="O114" s="77">
        <v>1093</v>
      </c>
      <c r="P114" s="77">
        <v>1099</v>
      </c>
      <c r="Q114" s="77">
        <v>1104</v>
      </c>
      <c r="R114" s="77">
        <v>1110</v>
      </c>
      <c r="S114" s="77">
        <v>1116</v>
      </c>
      <c r="T114" s="77">
        <v>1122</v>
      </c>
      <c r="U114" s="77">
        <v>1128</v>
      </c>
      <c r="V114" s="77">
        <v>1134</v>
      </c>
      <c r="W114" s="77">
        <v>1139</v>
      </c>
      <c r="X114" s="77">
        <v>1145</v>
      </c>
      <c r="Y114" s="77">
        <v>1151</v>
      </c>
      <c r="Z114" s="77">
        <v>1157</v>
      </c>
      <c r="AA114" s="77">
        <v>1163</v>
      </c>
      <c r="AB114" s="77">
        <v>1169</v>
      </c>
      <c r="AC114" s="77">
        <v>1175</v>
      </c>
      <c r="AD114" s="77">
        <v>1180</v>
      </c>
      <c r="AE114" s="77">
        <v>1186</v>
      </c>
      <c r="AF114" s="77">
        <v>1192</v>
      </c>
      <c r="AG114" s="78">
        <v>3.1210000000000001E-3</v>
      </c>
    </row>
    <row r="115" spans="1:33" ht="15" customHeight="1" x14ac:dyDescent="0.25">
      <c r="A115" s="61" t="s">
        <v>460</v>
      </c>
      <c r="B115" s="76" t="s">
        <v>35</v>
      </c>
      <c r="C115" s="77">
        <v>2213</v>
      </c>
      <c r="D115" s="77">
        <v>2190</v>
      </c>
      <c r="E115" s="77">
        <v>2386</v>
      </c>
      <c r="F115" s="77">
        <v>2402</v>
      </c>
      <c r="G115" s="77">
        <v>2418</v>
      </c>
      <c r="H115" s="77">
        <v>2435</v>
      </c>
      <c r="I115" s="77">
        <v>2451</v>
      </c>
      <c r="J115" s="77">
        <v>2467</v>
      </c>
      <c r="K115" s="77">
        <v>2483</v>
      </c>
      <c r="L115" s="77">
        <v>2500</v>
      </c>
      <c r="M115" s="77">
        <v>2516</v>
      </c>
      <c r="N115" s="77">
        <v>2532</v>
      </c>
      <c r="O115" s="77">
        <v>2549</v>
      </c>
      <c r="P115" s="77">
        <v>2565</v>
      </c>
      <c r="Q115" s="77">
        <v>2582</v>
      </c>
      <c r="R115" s="77">
        <v>2598</v>
      </c>
      <c r="S115" s="77">
        <v>2615</v>
      </c>
      <c r="T115" s="77">
        <v>2631</v>
      </c>
      <c r="U115" s="77">
        <v>2648</v>
      </c>
      <c r="V115" s="77">
        <v>2664</v>
      </c>
      <c r="W115" s="77">
        <v>2681</v>
      </c>
      <c r="X115" s="77">
        <v>2698</v>
      </c>
      <c r="Y115" s="77">
        <v>2714</v>
      </c>
      <c r="Z115" s="77">
        <v>2731</v>
      </c>
      <c r="AA115" s="77">
        <v>2748</v>
      </c>
      <c r="AB115" s="77">
        <v>2764</v>
      </c>
      <c r="AC115" s="77">
        <v>2781</v>
      </c>
      <c r="AD115" s="77">
        <v>2798</v>
      </c>
      <c r="AE115" s="77">
        <v>2815</v>
      </c>
      <c r="AF115" s="77">
        <v>2831</v>
      </c>
      <c r="AG115" s="78">
        <v>8.5290000000000001E-3</v>
      </c>
    </row>
    <row r="116" spans="1:33" ht="15" customHeight="1" x14ac:dyDescent="0.25">
      <c r="A116" s="61" t="s">
        <v>461</v>
      </c>
      <c r="B116" s="76" t="s">
        <v>36</v>
      </c>
      <c r="C116" s="77">
        <v>1605</v>
      </c>
      <c r="D116" s="77">
        <v>1628</v>
      </c>
      <c r="E116" s="77">
        <v>1803</v>
      </c>
      <c r="F116" s="77">
        <v>1813</v>
      </c>
      <c r="G116" s="77">
        <v>1822</v>
      </c>
      <c r="H116" s="77">
        <v>1832</v>
      </c>
      <c r="I116" s="77">
        <v>1841</v>
      </c>
      <c r="J116" s="77">
        <v>1851</v>
      </c>
      <c r="K116" s="77">
        <v>1860</v>
      </c>
      <c r="L116" s="77">
        <v>1870</v>
      </c>
      <c r="M116" s="77">
        <v>1880</v>
      </c>
      <c r="N116" s="77">
        <v>1889</v>
      </c>
      <c r="O116" s="77">
        <v>1899</v>
      </c>
      <c r="P116" s="77">
        <v>1909</v>
      </c>
      <c r="Q116" s="77">
        <v>1919</v>
      </c>
      <c r="R116" s="77">
        <v>1928</v>
      </c>
      <c r="S116" s="77">
        <v>1938</v>
      </c>
      <c r="T116" s="77">
        <v>1948</v>
      </c>
      <c r="U116" s="77">
        <v>1958</v>
      </c>
      <c r="V116" s="77">
        <v>1967</v>
      </c>
      <c r="W116" s="77">
        <v>1977</v>
      </c>
      <c r="X116" s="77">
        <v>1987</v>
      </c>
      <c r="Y116" s="77">
        <v>1997</v>
      </c>
      <c r="Z116" s="77">
        <v>2007</v>
      </c>
      <c r="AA116" s="77">
        <v>2016</v>
      </c>
      <c r="AB116" s="77">
        <v>2026</v>
      </c>
      <c r="AC116" s="77">
        <v>2036</v>
      </c>
      <c r="AD116" s="77">
        <v>2046</v>
      </c>
      <c r="AE116" s="77">
        <v>2056</v>
      </c>
      <c r="AF116" s="77">
        <v>2065</v>
      </c>
      <c r="AG116" s="78">
        <v>8.7279999999999996E-3</v>
      </c>
    </row>
    <row r="117" spans="1:33" ht="15" customHeight="1" x14ac:dyDescent="0.25">
      <c r="A117" s="61" t="s">
        <v>462</v>
      </c>
      <c r="B117" s="76" t="s">
        <v>37</v>
      </c>
      <c r="C117" s="77">
        <v>2605</v>
      </c>
      <c r="D117" s="77">
        <v>2648</v>
      </c>
      <c r="E117" s="77">
        <v>2872</v>
      </c>
      <c r="F117" s="77">
        <v>2887</v>
      </c>
      <c r="G117" s="77">
        <v>2901</v>
      </c>
      <c r="H117" s="77">
        <v>2916</v>
      </c>
      <c r="I117" s="77">
        <v>2930</v>
      </c>
      <c r="J117" s="77">
        <v>2945</v>
      </c>
      <c r="K117" s="77">
        <v>2960</v>
      </c>
      <c r="L117" s="77">
        <v>2974</v>
      </c>
      <c r="M117" s="77">
        <v>2989</v>
      </c>
      <c r="N117" s="77">
        <v>3003</v>
      </c>
      <c r="O117" s="77">
        <v>3018</v>
      </c>
      <c r="P117" s="77">
        <v>3033</v>
      </c>
      <c r="Q117" s="77">
        <v>3047</v>
      </c>
      <c r="R117" s="77">
        <v>3062</v>
      </c>
      <c r="S117" s="77">
        <v>3076</v>
      </c>
      <c r="T117" s="77">
        <v>3091</v>
      </c>
      <c r="U117" s="77">
        <v>3106</v>
      </c>
      <c r="V117" s="77">
        <v>3120</v>
      </c>
      <c r="W117" s="77">
        <v>3135</v>
      </c>
      <c r="X117" s="77">
        <v>3149</v>
      </c>
      <c r="Y117" s="77">
        <v>3164</v>
      </c>
      <c r="Z117" s="77">
        <v>3178</v>
      </c>
      <c r="AA117" s="77">
        <v>3193</v>
      </c>
      <c r="AB117" s="77">
        <v>3207</v>
      </c>
      <c r="AC117" s="77">
        <v>3222</v>
      </c>
      <c r="AD117" s="77">
        <v>3237</v>
      </c>
      <c r="AE117" s="77">
        <v>3251</v>
      </c>
      <c r="AF117" s="77">
        <v>3266</v>
      </c>
      <c r="AG117" s="78">
        <v>7.8279999999999999E-3</v>
      </c>
    </row>
    <row r="118" spans="1:33" ht="15" customHeight="1" x14ac:dyDescent="0.25">
      <c r="A118" s="61" t="s">
        <v>463</v>
      </c>
      <c r="B118" s="76" t="s">
        <v>38</v>
      </c>
      <c r="C118" s="77">
        <v>1561</v>
      </c>
      <c r="D118" s="77">
        <v>1450</v>
      </c>
      <c r="E118" s="77">
        <v>1575</v>
      </c>
      <c r="F118" s="77">
        <v>1585</v>
      </c>
      <c r="G118" s="77">
        <v>1594</v>
      </c>
      <c r="H118" s="77">
        <v>1604</v>
      </c>
      <c r="I118" s="77">
        <v>1614</v>
      </c>
      <c r="J118" s="77">
        <v>1624</v>
      </c>
      <c r="K118" s="77">
        <v>1634</v>
      </c>
      <c r="L118" s="77">
        <v>1643</v>
      </c>
      <c r="M118" s="77">
        <v>1654</v>
      </c>
      <c r="N118" s="77">
        <v>1664</v>
      </c>
      <c r="O118" s="77">
        <v>1674</v>
      </c>
      <c r="P118" s="77">
        <v>1684</v>
      </c>
      <c r="Q118" s="77">
        <v>1694</v>
      </c>
      <c r="R118" s="77">
        <v>1705</v>
      </c>
      <c r="S118" s="77">
        <v>1715</v>
      </c>
      <c r="T118" s="77">
        <v>1725</v>
      </c>
      <c r="U118" s="77">
        <v>1735</v>
      </c>
      <c r="V118" s="77">
        <v>1746</v>
      </c>
      <c r="W118" s="77">
        <v>1756</v>
      </c>
      <c r="X118" s="77">
        <v>1767</v>
      </c>
      <c r="Y118" s="77">
        <v>1777</v>
      </c>
      <c r="Z118" s="77">
        <v>1788</v>
      </c>
      <c r="AA118" s="77">
        <v>1798</v>
      </c>
      <c r="AB118" s="77">
        <v>1808</v>
      </c>
      <c r="AC118" s="77">
        <v>1819</v>
      </c>
      <c r="AD118" s="77">
        <v>1829</v>
      </c>
      <c r="AE118" s="77">
        <v>1840</v>
      </c>
      <c r="AF118" s="77">
        <v>1850</v>
      </c>
      <c r="AG118" s="78">
        <v>5.8739999999999999E-3</v>
      </c>
    </row>
    <row r="119" spans="1:33" ht="15" customHeight="1" x14ac:dyDescent="0.25">
      <c r="A119" s="61" t="s">
        <v>464</v>
      </c>
      <c r="B119" s="76" t="s">
        <v>39</v>
      </c>
      <c r="C119" s="77">
        <v>1017</v>
      </c>
      <c r="D119" s="77">
        <v>853</v>
      </c>
      <c r="E119" s="77">
        <v>990</v>
      </c>
      <c r="F119" s="77">
        <v>997</v>
      </c>
      <c r="G119" s="77">
        <v>1004</v>
      </c>
      <c r="H119" s="77">
        <v>1012</v>
      </c>
      <c r="I119" s="77">
        <v>1019</v>
      </c>
      <c r="J119" s="77">
        <v>1026</v>
      </c>
      <c r="K119" s="77">
        <v>1033</v>
      </c>
      <c r="L119" s="77">
        <v>1041</v>
      </c>
      <c r="M119" s="77">
        <v>1048</v>
      </c>
      <c r="N119" s="77">
        <v>1055</v>
      </c>
      <c r="O119" s="77">
        <v>1063</v>
      </c>
      <c r="P119" s="77">
        <v>1070</v>
      </c>
      <c r="Q119" s="77">
        <v>1077</v>
      </c>
      <c r="R119" s="77">
        <v>1085</v>
      </c>
      <c r="S119" s="77">
        <v>1092</v>
      </c>
      <c r="T119" s="77">
        <v>1100</v>
      </c>
      <c r="U119" s="77">
        <v>1107</v>
      </c>
      <c r="V119" s="77">
        <v>1114</v>
      </c>
      <c r="W119" s="77">
        <v>1122</v>
      </c>
      <c r="X119" s="77">
        <v>1129</v>
      </c>
      <c r="Y119" s="77">
        <v>1137</v>
      </c>
      <c r="Z119" s="77">
        <v>1144</v>
      </c>
      <c r="AA119" s="77">
        <v>1151</v>
      </c>
      <c r="AB119" s="77">
        <v>1159</v>
      </c>
      <c r="AC119" s="77">
        <v>1166</v>
      </c>
      <c r="AD119" s="77">
        <v>1174</v>
      </c>
      <c r="AE119" s="77">
        <v>1181</v>
      </c>
      <c r="AF119" s="77">
        <v>1188</v>
      </c>
      <c r="AG119" s="78">
        <v>5.3730000000000002E-3</v>
      </c>
    </row>
    <row r="120" spans="1:33" ht="15" customHeight="1" x14ac:dyDescent="0.2">
      <c r="A120" s="61" t="s">
        <v>465</v>
      </c>
      <c r="B120" s="73" t="s">
        <v>40</v>
      </c>
      <c r="C120" s="60">
        <v>1480.0982670000001</v>
      </c>
      <c r="D120" s="60">
        <v>1388.9644780000001</v>
      </c>
      <c r="E120" s="60">
        <v>1550.6990969999999</v>
      </c>
      <c r="F120" s="60">
        <v>1563.199707</v>
      </c>
      <c r="G120" s="60">
        <v>1575.5548100000001</v>
      </c>
      <c r="H120" s="60">
        <v>1588.360962</v>
      </c>
      <c r="I120" s="60">
        <v>1600.6530760000001</v>
      </c>
      <c r="J120" s="60">
        <v>1613.3710940000001</v>
      </c>
      <c r="K120" s="60">
        <v>1625.9259030000001</v>
      </c>
      <c r="L120" s="60">
        <v>1638.6750489999999</v>
      </c>
      <c r="M120" s="60">
        <v>1651.329712</v>
      </c>
      <c r="N120" s="60">
        <v>1663.8204350000001</v>
      </c>
      <c r="O120" s="60">
        <v>1676.8538820000001</v>
      </c>
      <c r="P120" s="60">
        <v>1689.6938479999999</v>
      </c>
      <c r="Q120" s="60">
        <v>1702.456543</v>
      </c>
      <c r="R120" s="60">
        <v>1715.2974850000001</v>
      </c>
      <c r="S120" s="60">
        <v>1728.24585</v>
      </c>
      <c r="T120" s="60">
        <v>1741.2354740000001</v>
      </c>
      <c r="U120" s="60">
        <v>1754.2924800000001</v>
      </c>
      <c r="V120" s="60">
        <v>1767.1669919999999</v>
      </c>
      <c r="W120" s="60">
        <v>1780.2073969999999</v>
      </c>
      <c r="X120" s="60">
        <v>1793.3945309999999</v>
      </c>
      <c r="Y120" s="60">
        <v>1806.5004879999999</v>
      </c>
      <c r="Z120" s="60">
        <v>1819.6241460000001</v>
      </c>
      <c r="AA120" s="60">
        <v>1832.8323969999999</v>
      </c>
      <c r="AB120" s="60">
        <v>1845.8476559999999</v>
      </c>
      <c r="AC120" s="60">
        <v>1859.011841</v>
      </c>
      <c r="AD120" s="60">
        <v>1872.3980710000001</v>
      </c>
      <c r="AE120" s="60">
        <v>1885.389404</v>
      </c>
      <c r="AF120" s="60">
        <v>1898.128052</v>
      </c>
      <c r="AG120" s="75">
        <v>8.6149999999999994E-3</v>
      </c>
    </row>
    <row r="121" spans="1:33" ht="15" customHeight="1" thickBot="1" x14ac:dyDescent="0.3">
      <c r="B121"/>
      <c r="C121"/>
      <c r="D121"/>
      <c r="E121"/>
      <c r="F121"/>
      <c r="G121"/>
      <c r="H121"/>
      <c r="I121"/>
      <c r="J121"/>
      <c r="K121"/>
      <c r="L121"/>
      <c r="M121"/>
      <c r="N121"/>
      <c r="O121"/>
      <c r="P121"/>
      <c r="Q121"/>
      <c r="R121"/>
      <c r="S121"/>
      <c r="T121"/>
      <c r="U121"/>
      <c r="V121"/>
      <c r="W121"/>
      <c r="X121"/>
      <c r="Y121"/>
      <c r="Z121"/>
      <c r="AA121"/>
      <c r="AB121"/>
      <c r="AC121"/>
      <c r="AD121"/>
      <c r="AE121"/>
      <c r="AF121"/>
      <c r="AG121"/>
    </row>
    <row r="122" spans="1:33" ht="15" customHeight="1" x14ac:dyDescent="0.2">
      <c r="B122" s="59" t="s">
        <v>507</v>
      </c>
    </row>
    <row r="123" spans="1:33" ht="15" customHeight="1" x14ac:dyDescent="0.2">
      <c r="B123" s="58" t="s">
        <v>508</v>
      </c>
    </row>
    <row r="124" spans="1:33" ht="15" customHeight="1" x14ac:dyDescent="0.2">
      <c r="B124" s="58" t="s">
        <v>537</v>
      </c>
    </row>
    <row r="125" spans="1:33" ht="15" customHeight="1" x14ac:dyDescent="0.2">
      <c r="B125" s="58" t="s">
        <v>538</v>
      </c>
    </row>
    <row r="126" spans="1:33" ht="15" customHeight="1" x14ac:dyDescent="0.2">
      <c r="B126" s="58" t="s">
        <v>42</v>
      </c>
    </row>
    <row r="127" spans="1:33" ht="15" customHeight="1" x14ac:dyDescent="0.2">
      <c r="B127" s="58" t="s">
        <v>539</v>
      </c>
    </row>
    <row r="128" spans="1:33" ht="15" customHeight="1" x14ac:dyDescent="0.2">
      <c r="B128" s="58" t="s">
        <v>43</v>
      </c>
    </row>
    <row r="129" spans="2:2" ht="15" customHeight="1" x14ac:dyDescent="0.2">
      <c r="B129" s="58" t="s">
        <v>540</v>
      </c>
    </row>
    <row r="130" spans="2:2" ht="15" customHeight="1" x14ac:dyDescent="0.2">
      <c r="B130" s="58" t="s">
        <v>541</v>
      </c>
    </row>
    <row r="131" spans="2:2" ht="15" customHeight="1" x14ac:dyDescent="0.2">
      <c r="B131" s="58" t="s">
        <v>542</v>
      </c>
    </row>
    <row r="132" spans="2:2" ht="15" customHeight="1" x14ac:dyDescent="0.2">
      <c r="B132" s="58" t="s">
        <v>119</v>
      </c>
    </row>
    <row r="133" spans="2:2" ht="15" customHeight="1" x14ac:dyDescent="0.2">
      <c r="B133" s="58" t="s">
        <v>276</v>
      </c>
    </row>
    <row r="134" spans="2:2" ht="15" customHeight="1" x14ac:dyDescent="0.2">
      <c r="B134" s="58" t="s">
        <v>277</v>
      </c>
    </row>
    <row r="135" spans="2:2" ht="15" customHeight="1" x14ac:dyDescent="0.2">
      <c r="B135" s="58" t="s">
        <v>543</v>
      </c>
    </row>
    <row r="136" spans="2:2" ht="15" customHeight="1" x14ac:dyDescent="0.2">
      <c r="B136" s="58" t="s">
        <v>519</v>
      </c>
    </row>
    <row r="137" spans="2:2" ht="15" customHeight="1" x14ac:dyDescent="0.2">
      <c r="B137" s="58" t="s">
        <v>520</v>
      </c>
    </row>
    <row r="138" spans="2:2" ht="15" customHeight="1" x14ac:dyDescent="0.2">
      <c r="B138" s="58" t="s">
        <v>521</v>
      </c>
    </row>
    <row r="139" spans="2:2" ht="15" customHeight="1" x14ac:dyDescent="0.2">
      <c r="B139" s="58" t="s">
        <v>638</v>
      </c>
    </row>
    <row r="140" spans="2:2" ht="15" customHeight="1" x14ac:dyDescent="0.2">
      <c r="B140" s="58" t="s">
        <v>637</v>
      </c>
    </row>
    <row r="141" spans="2:2" ht="12" x14ac:dyDescent="0.2"/>
    <row r="142" spans="2:2" ht="12" x14ac:dyDescent="0.2"/>
    <row r="143" spans="2:2" ht="12" x14ac:dyDescent="0.2"/>
    <row r="144" spans="2:2" ht="12" x14ac:dyDescent="0.2"/>
    <row r="145" ht="12" x14ac:dyDescent="0.2"/>
    <row r="146" ht="12" x14ac:dyDescent="0.2"/>
    <row r="147" ht="12" x14ac:dyDescent="0.2"/>
    <row r="148" ht="12" x14ac:dyDescent="0.2"/>
    <row r="149" ht="12" x14ac:dyDescent="0.2"/>
    <row r="165" ht="12" x14ac:dyDescent="0.2"/>
    <row r="180" ht="12" x14ac:dyDescent="0.2"/>
    <row r="308" spans="2:33" ht="15" customHeight="1" x14ac:dyDescent="0.2">
      <c r="B308" s="135"/>
      <c r="C308" s="135"/>
      <c r="D308" s="135"/>
      <c r="E308" s="135"/>
      <c r="F308" s="135"/>
      <c r="G308" s="135"/>
      <c r="H308" s="135"/>
      <c r="I308" s="135"/>
      <c r="J308" s="135"/>
      <c r="K308" s="135"/>
      <c r="L308" s="135"/>
      <c r="M308" s="135"/>
      <c r="N308" s="135"/>
      <c r="O308" s="135"/>
      <c r="P308" s="135"/>
      <c r="Q308" s="135"/>
      <c r="R308" s="135"/>
      <c r="S308" s="135"/>
      <c r="T308" s="135"/>
      <c r="U308" s="135"/>
      <c r="V308" s="135"/>
      <c r="W308" s="135"/>
      <c r="X308" s="135"/>
      <c r="Y308" s="135"/>
      <c r="Z308" s="135"/>
      <c r="AA308" s="135"/>
      <c r="AB308" s="135"/>
      <c r="AC308" s="135"/>
      <c r="AD308" s="135"/>
      <c r="AE308" s="135"/>
      <c r="AF308" s="135"/>
      <c r="AG308" s="135"/>
    </row>
    <row r="511" spans="2:33" ht="15" customHeight="1" x14ac:dyDescent="0.2">
      <c r="B511" s="135"/>
      <c r="C511" s="135"/>
      <c r="D511" s="135"/>
      <c r="E511" s="135"/>
      <c r="F511" s="135"/>
      <c r="G511" s="135"/>
      <c r="H511" s="135"/>
      <c r="I511" s="135"/>
      <c r="J511" s="135"/>
      <c r="K511" s="135"/>
      <c r="L511" s="135"/>
      <c r="M511" s="135"/>
      <c r="N511" s="135"/>
      <c r="O511" s="135"/>
      <c r="P511" s="135"/>
      <c r="Q511" s="135"/>
      <c r="R511" s="135"/>
      <c r="S511" s="135"/>
      <c r="T511" s="135"/>
      <c r="U511" s="135"/>
      <c r="V511" s="135"/>
      <c r="W511" s="135"/>
      <c r="X511" s="135"/>
      <c r="Y511" s="135"/>
      <c r="Z511" s="135"/>
      <c r="AA511" s="135"/>
      <c r="AB511" s="135"/>
      <c r="AC511" s="135"/>
      <c r="AD511" s="135"/>
      <c r="AE511" s="135"/>
      <c r="AF511" s="135"/>
      <c r="AG511" s="135"/>
    </row>
    <row r="712" spans="2:33" ht="15" customHeight="1" x14ac:dyDescent="0.2">
      <c r="B712" s="135"/>
      <c r="C712" s="135"/>
      <c r="D712" s="135"/>
      <c r="E712" s="135"/>
      <c r="F712" s="135"/>
      <c r="G712" s="135"/>
      <c r="H712" s="135"/>
      <c r="I712" s="135"/>
      <c r="J712" s="135"/>
      <c r="K712" s="135"/>
      <c r="L712" s="135"/>
      <c r="M712" s="135"/>
      <c r="N712" s="135"/>
      <c r="O712" s="135"/>
      <c r="P712" s="135"/>
      <c r="Q712" s="135"/>
      <c r="R712" s="135"/>
      <c r="S712" s="135"/>
      <c r="T712" s="135"/>
      <c r="U712" s="135"/>
      <c r="V712" s="135"/>
      <c r="W712" s="135"/>
      <c r="X712" s="135"/>
      <c r="Y712" s="135"/>
      <c r="Z712" s="135"/>
      <c r="AA712" s="135"/>
      <c r="AB712" s="135"/>
      <c r="AC712" s="135"/>
      <c r="AD712" s="135"/>
      <c r="AE712" s="135"/>
      <c r="AF712" s="135"/>
      <c r="AG712" s="135"/>
    </row>
    <row r="887" spans="2:33" ht="15" customHeight="1" x14ac:dyDescent="0.2">
      <c r="B887" s="135"/>
      <c r="C887" s="135"/>
      <c r="D887" s="135"/>
      <c r="E887" s="135"/>
      <c r="F887" s="135"/>
      <c r="G887" s="135"/>
      <c r="H887" s="135"/>
      <c r="I887" s="135"/>
      <c r="J887" s="135"/>
      <c r="K887" s="135"/>
      <c r="L887" s="135"/>
      <c r="M887" s="135"/>
      <c r="N887" s="135"/>
      <c r="O887" s="135"/>
      <c r="P887" s="135"/>
      <c r="Q887" s="135"/>
      <c r="R887" s="135"/>
      <c r="S887" s="135"/>
      <c r="T887" s="135"/>
      <c r="U887" s="135"/>
      <c r="V887" s="135"/>
      <c r="W887" s="135"/>
      <c r="X887" s="135"/>
      <c r="Y887" s="135"/>
      <c r="Z887" s="135"/>
      <c r="AA887" s="135"/>
      <c r="AB887" s="135"/>
      <c r="AC887" s="135"/>
      <c r="AD887" s="135"/>
      <c r="AE887" s="135"/>
      <c r="AF887" s="135"/>
      <c r="AG887" s="135"/>
    </row>
    <row r="1100" spans="2:33" ht="15" customHeight="1" x14ac:dyDescent="0.2">
      <c r="B1100" s="135"/>
      <c r="C1100" s="135"/>
      <c r="D1100" s="135"/>
      <c r="E1100" s="135"/>
      <c r="F1100" s="135"/>
      <c r="G1100" s="135"/>
      <c r="H1100" s="135"/>
      <c r="I1100" s="135"/>
      <c r="J1100" s="135"/>
      <c r="K1100" s="135"/>
      <c r="L1100" s="135"/>
      <c r="M1100" s="135"/>
      <c r="N1100" s="135"/>
      <c r="O1100" s="135"/>
      <c r="P1100" s="135"/>
      <c r="Q1100" s="135"/>
      <c r="R1100" s="135"/>
      <c r="S1100" s="135"/>
      <c r="T1100" s="135"/>
      <c r="U1100" s="135"/>
      <c r="V1100" s="135"/>
      <c r="W1100" s="135"/>
      <c r="X1100" s="135"/>
      <c r="Y1100" s="135"/>
      <c r="Z1100" s="135"/>
      <c r="AA1100" s="135"/>
      <c r="AB1100" s="135"/>
      <c r="AC1100" s="135"/>
      <c r="AD1100" s="135"/>
      <c r="AE1100" s="135"/>
      <c r="AF1100" s="135"/>
      <c r="AG1100" s="135"/>
    </row>
    <row r="1227" spans="2:33" ht="15" customHeight="1" x14ac:dyDescent="0.2">
      <c r="B1227" s="135"/>
      <c r="C1227" s="135"/>
      <c r="D1227" s="135"/>
      <c r="E1227" s="135"/>
      <c r="F1227" s="135"/>
      <c r="G1227" s="135"/>
      <c r="H1227" s="135"/>
      <c r="I1227" s="135"/>
      <c r="J1227" s="135"/>
      <c r="K1227" s="135"/>
      <c r="L1227" s="135"/>
      <c r="M1227" s="135"/>
      <c r="N1227" s="135"/>
      <c r="O1227" s="135"/>
      <c r="P1227" s="135"/>
      <c r="Q1227" s="135"/>
      <c r="R1227" s="135"/>
      <c r="S1227" s="135"/>
      <c r="T1227" s="135"/>
      <c r="U1227" s="135"/>
      <c r="V1227" s="135"/>
      <c r="W1227" s="135"/>
      <c r="X1227" s="135"/>
      <c r="Y1227" s="135"/>
      <c r="Z1227" s="135"/>
      <c r="AA1227" s="135"/>
      <c r="AB1227" s="135"/>
      <c r="AC1227" s="135"/>
      <c r="AD1227" s="135"/>
      <c r="AE1227" s="135"/>
      <c r="AF1227" s="135"/>
      <c r="AG1227" s="135"/>
    </row>
    <row r="1390" spans="2:33" ht="15" customHeight="1" x14ac:dyDescent="0.2">
      <c r="B1390" s="135"/>
      <c r="C1390" s="135"/>
      <c r="D1390" s="135"/>
      <c r="E1390" s="135"/>
      <c r="F1390" s="135"/>
      <c r="G1390" s="135"/>
      <c r="H1390" s="135"/>
      <c r="I1390" s="135"/>
      <c r="J1390" s="135"/>
      <c r="K1390" s="135"/>
      <c r="L1390" s="135"/>
      <c r="M1390" s="135"/>
      <c r="N1390" s="135"/>
      <c r="O1390" s="135"/>
      <c r="P1390" s="135"/>
      <c r="Q1390" s="135"/>
      <c r="R1390" s="135"/>
      <c r="S1390" s="135"/>
      <c r="T1390" s="135"/>
      <c r="U1390" s="135"/>
      <c r="V1390" s="135"/>
      <c r="W1390" s="135"/>
      <c r="X1390" s="135"/>
      <c r="Y1390" s="135"/>
      <c r="Z1390" s="135"/>
      <c r="AA1390" s="135"/>
      <c r="AB1390" s="135"/>
      <c r="AC1390" s="135"/>
      <c r="AD1390" s="135"/>
      <c r="AE1390" s="135"/>
      <c r="AF1390" s="135"/>
      <c r="AG1390" s="135"/>
    </row>
    <row r="1502" spans="2:33" ht="15" customHeight="1" x14ac:dyDescent="0.2">
      <c r="B1502" s="135"/>
      <c r="C1502" s="135"/>
      <c r="D1502" s="135"/>
      <c r="E1502" s="135"/>
      <c r="F1502" s="135"/>
      <c r="G1502" s="135"/>
      <c r="H1502" s="135"/>
      <c r="I1502" s="135"/>
      <c r="J1502" s="135"/>
      <c r="K1502" s="135"/>
      <c r="L1502" s="135"/>
      <c r="M1502" s="135"/>
      <c r="N1502" s="135"/>
      <c r="O1502" s="135"/>
      <c r="P1502" s="135"/>
      <c r="Q1502" s="135"/>
      <c r="R1502" s="135"/>
      <c r="S1502" s="135"/>
      <c r="T1502" s="135"/>
      <c r="U1502" s="135"/>
      <c r="V1502" s="135"/>
      <c r="W1502" s="135"/>
      <c r="X1502" s="135"/>
      <c r="Y1502" s="135"/>
      <c r="Z1502" s="135"/>
      <c r="AA1502" s="135"/>
      <c r="AB1502" s="135"/>
      <c r="AC1502" s="135"/>
      <c r="AD1502" s="135"/>
      <c r="AE1502" s="135"/>
      <c r="AF1502" s="135"/>
      <c r="AG1502" s="135"/>
    </row>
    <row r="1604" spans="2:33" ht="15" customHeight="1" x14ac:dyDescent="0.2">
      <c r="B1604" s="135"/>
      <c r="C1604" s="135"/>
      <c r="D1604" s="135"/>
      <c r="E1604" s="135"/>
      <c r="F1604" s="135"/>
      <c r="G1604" s="135"/>
      <c r="H1604" s="135"/>
      <c r="I1604" s="135"/>
      <c r="J1604" s="135"/>
      <c r="K1604" s="135"/>
      <c r="L1604" s="135"/>
      <c r="M1604" s="135"/>
      <c r="N1604" s="135"/>
      <c r="O1604" s="135"/>
      <c r="P1604" s="135"/>
      <c r="Q1604" s="135"/>
      <c r="R1604" s="135"/>
      <c r="S1604" s="135"/>
      <c r="T1604" s="135"/>
      <c r="U1604" s="135"/>
      <c r="V1604" s="135"/>
      <c r="W1604" s="135"/>
      <c r="X1604" s="135"/>
      <c r="Y1604" s="135"/>
      <c r="Z1604" s="135"/>
      <c r="AA1604" s="135"/>
      <c r="AB1604" s="135"/>
      <c r="AC1604" s="135"/>
      <c r="AD1604" s="135"/>
      <c r="AE1604" s="135"/>
      <c r="AF1604" s="135"/>
      <c r="AG1604" s="135"/>
    </row>
    <row r="1698" spans="2:33" ht="15" customHeight="1" x14ac:dyDescent="0.2">
      <c r="B1698" s="135"/>
      <c r="C1698" s="135"/>
      <c r="D1698" s="135"/>
      <c r="E1698" s="135"/>
      <c r="F1698" s="135"/>
      <c r="G1698" s="135"/>
      <c r="H1698" s="135"/>
      <c r="I1698" s="135"/>
      <c r="J1698" s="135"/>
      <c r="K1698" s="135"/>
      <c r="L1698" s="135"/>
      <c r="M1698" s="135"/>
      <c r="N1698" s="135"/>
      <c r="O1698" s="135"/>
      <c r="P1698" s="135"/>
      <c r="Q1698" s="135"/>
      <c r="R1698" s="135"/>
      <c r="S1698" s="135"/>
      <c r="T1698" s="135"/>
      <c r="U1698" s="135"/>
      <c r="V1698" s="135"/>
      <c r="W1698" s="135"/>
      <c r="X1698" s="135"/>
      <c r="Y1698" s="135"/>
      <c r="Z1698" s="135"/>
      <c r="AA1698" s="135"/>
      <c r="AB1698" s="135"/>
      <c r="AC1698" s="135"/>
      <c r="AD1698" s="135"/>
      <c r="AE1698" s="135"/>
      <c r="AF1698" s="135"/>
      <c r="AG1698" s="135"/>
    </row>
    <row r="1945" spans="2:33" ht="15" customHeight="1" x14ac:dyDescent="0.2">
      <c r="B1945" s="135"/>
      <c r="C1945" s="135"/>
      <c r="D1945" s="135"/>
      <c r="E1945" s="135"/>
      <c r="F1945" s="135"/>
      <c r="G1945" s="135"/>
      <c r="H1945" s="135"/>
      <c r="I1945" s="135"/>
      <c r="J1945" s="135"/>
      <c r="K1945" s="135"/>
      <c r="L1945" s="135"/>
      <c r="M1945" s="135"/>
      <c r="N1945" s="135"/>
      <c r="O1945" s="135"/>
      <c r="P1945" s="135"/>
      <c r="Q1945" s="135"/>
      <c r="R1945" s="135"/>
      <c r="S1945" s="135"/>
      <c r="T1945" s="135"/>
      <c r="U1945" s="135"/>
      <c r="V1945" s="135"/>
      <c r="W1945" s="135"/>
      <c r="X1945" s="135"/>
      <c r="Y1945" s="135"/>
      <c r="Z1945" s="135"/>
      <c r="AA1945" s="135"/>
      <c r="AB1945" s="135"/>
      <c r="AC1945" s="135"/>
      <c r="AD1945" s="135"/>
      <c r="AE1945" s="135"/>
      <c r="AF1945" s="135"/>
      <c r="AG1945" s="135"/>
    </row>
    <row r="2031" spans="2:33" ht="15" customHeight="1" x14ac:dyDescent="0.2">
      <c r="B2031" s="135"/>
      <c r="C2031" s="135"/>
      <c r="D2031" s="135"/>
      <c r="E2031" s="135"/>
      <c r="F2031" s="135"/>
      <c r="G2031" s="135"/>
      <c r="H2031" s="135"/>
      <c r="I2031" s="135"/>
      <c r="J2031" s="135"/>
      <c r="K2031" s="135"/>
      <c r="L2031" s="135"/>
      <c r="M2031" s="135"/>
      <c r="N2031" s="135"/>
      <c r="O2031" s="135"/>
      <c r="P2031" s="135"/>
      <c r="Q2031" s="135"/>
      <c r="R2031" s="135"/>
      <c r="S2031" s="135"/>
      <c r="T2031" s="135"/>
      <c r="U2031" s="135"/>
      <c r="V2031" s="135"/>
      <c r="W2031" s="135"/>
      <c r="X2031" s="135"/>
      <c r="Y2031" s="135"/>
      <c r="Z2031" s="135"/>
      <c r="AA2031" s="135"/>
      <c r="AB2031" s="135"/>
      <c r="AC2031" s="135"/>
      <c r="AD2031" s="135"/>
      <c r="AE2031" s="135"/>
      <c r="AF2031" s="135"/>
      <c r="AG2031" s="135"/>
    </row>
    <row r="2153" spans="2:33" ht="15" customHeight="1" x14ac:dyDescent="0.2">
      <c r="B2153" s="135"/>
      <c r="C2153" s="135"/>
      <c r="D2153" s="135"/>
      <c r="E2153" s="135"/>
      <c r="F2153" s="135"/>
      <c r="G2153" s="135"/>
      <c r="H2153" s="135"/>
      <c r="I2153" s="135"/>
      <c r="J2153" s="135"/>
      <c r="K2153" s="135"/>
      <c r="L2153" s="135"/>
      <c r="M2153" s="135"/>
      <c r="N2153" s="135"/>
      <c r="O2153" s="135"/>
      <c r="P2153" s="135"/>
      <c r="Q2153" s="135"/>
      <c r="R2153" s="135"/>
      <c r="S2153" s="135"/>
      <c r="T2153" s="135"/>
      <c r="U2153" s="135"/>
      <c r="V2153" s="135"/>
      <c r="W2153" s="135"/>
      <c r="X2153" s="135"/>
      <c r="Y2153" s="135"/>
      <c r="Z2153" s="135"/>
      <c r="AA2153" s="135"/>
      <c r="AB2153" s="135"/>
      <c r="AC2153" s="135"/>
      <c r="AD2153" s="135"/>
      <c r="AE2153" s="135"/>
      <c r="AF2153" s="135"/>
      <c r="AG2153" s="135"/>
    </row>
    <row r="2317" spans="2:33" ht="15" customHeight="1" x14ac:dyDescent="0.2">
      <c r="B2317" s="135"/>
      <c r="C2317" s="135"/>
      <c r="D2317" s="135"/>
      <c r="E2317" s="135"/>
      <c r="F2317" s="135"/>
      <c r="G2317" s="135"/>
      <c r="H2317" s="135"/>
      <c r="I2317" s="135"/>
      <c r="J2317" s="135"/>
      <c r="K2317" s="135"/>
      <c r="L2317" s="135"/>
      <c r="M2317" s="135"/>
      <c r="N2317" s="135"/>
      <c r="O2317" s="135"/>
      <c r="P2317" s="135"/>
      <c r="Q2317" s="135"/>
      <c r="R2317" s="135"/>
      <c r="S2317" s="135"/>
      <c r="T2317" s="135"/>
      <c r="U2317" s="135"/>
      <c r="V2317" s="135"/>
      <c r="W2317" s="135"/>
      <c r="X2317" s="135"/>
      <c r="Y2317" s="135"/>
      <c r="Z2317" s="135"/>
      <c r="AA2317" s="135"/>
      <c r="AB2317" s="135"/>
      <c r="AC2317" s="135"/>
      <c r="AD2317" s="135"/>
      <c r="AE2317" s="135"/>
      <c r="AF2317" s="135"/>
      <c r="AG2317" s="135"/>
    </row>
    <row r="2419" spans="2:33" ht="15" customHeight="1" x14ac:dyDescent="0.2">
      <c r="B2419" s="135"/>
      <c r="C2419" s="135"/>
      <c r="D2419" s="135"/>
      <c r="E2419" s="135"/>
      <c r="F2419" s="135"/>
      <c r="G2419" s="135"/>
      <c r="H2419" s="135"/>
      <c r="I2419" s="135"/>
      <c r="J2419" s="135"/>
      <c r="K2419" s="135"/>
      <c r="L2419" s="135"/>
      <c r="M2419" s="135"/>
      <c r="N2419" s="135"/>
      <c r="O2419" s="135"/>
      <c r="P2419" s="135"/>
      <c r="Q2419" s="135"/>
      <c r="R2419" s="135"/>
      <c r="S2419" s="135"/>
      <c r="T2419" s="135"/>
      <c r="U2419" s="135"/>
      <c r="V2419" s="135"/>
      <c r="W2419" s="135"/>
      <c r="X2419" s="135"/>
      <c r="Y2419" s="135"/>
      <c r="Z2419" s="135"/>
      <c r="AA2419" s="135"/>
      <c r="AB2419" s="135"/>
      <c r="AC2419" s="135"/>
      <c r="AD2419" s="135"/>
      <c r="AE2419" s="135"/>
      <c r="AF2419" s="135"/>
      <c r="AG2419" s="135"/>
    </row>
    <row r="2509" spans="2:33" ht="15" customHeight="1" x14ac:dyDescent="0.2">
      <c r="B2509" s="135"/>
      <c r="C2509" s="135"/>
      <c r="D2509" s="135"/>
      <c r="E2509" s="135"/>
      <c r="F2509" s="135"/>
      <c r="G2509" s="135"/>
      <c r="H2509" s="135"/>
      <c r="I2509" s="135"/>
      <c r="J2509" s="135"/>
      <c r="K2509" s="135"/>
      <c r="L2509" s="135"/>
      <c r="M2509" s="135"/>
      <c r="N2509" s="135"/>
      <c r="O2509" s="135"/>
      <c r="P2509" s="135"/>
      <c r="Q2509" s="135"/>
      <c r="R2509" s="135"/>
      <c r="S2509" s="135"/>
      <c r="T2509" s="135"/>
      <c r="U2509" s="135"/>
      <c r="V2509" s="135"/>
      <c r="W2509" s="135"/>
      <c r="X2509" s="135"/>
      <c r="Y2509" s="135"/>
      <c r="Z2509" s="135"/>
      <c r="AA2509" s="135"/>
      <c r="AB2509" s="135"/>
      <c r="AC2509" s="135"/>
      <c r="AD2509" s="135"/>
      <c r="AE2509" s="135"/>
      <c r="AF2509" s="135"/>
      <c r="AG2509" s="135"/>
    </row>
    <row r="2598" spans="2:33" ht="15" customHeight="1" x14ac:dyDescent="0.2">
      <c r="B2598" s="135"/>
      <c r="C2598" s="135"/>
      <c r="D2598" s="135"/>
      <c r="E2598" s="135"/>
      <c r="F2598" s="135"/>
      <c r="G2598" s="135"/>
      <c r="H2598" s="135"/>
      <c r="I2598" s="135"/>
      <c r="J2598" s="135"/>
      <c r="K2598" s="135"/>
      <c r="L2598" s="135"/>
      <c r="M2598" s="135"/>
      <c r="N2598" s="135"/>
      <c r="O2598" s="135"/>
      <c r="P2598" s="135"/>
      <c r="Q2598" s="135"/>
      <c r="R2598" s="135"/>
      <c r="S2598" s="135"/>
      <c r="T2598" s="135"/>
      <c r="U2598" s="135"/>
      <c r="V2598" s="135"/>
      <c r="W2598" s="135"/>
      <c r="X2598" s="135"/>
      <c r="Y2598" s="135"/>
      <c r="Z2598" s="135"/>
      <c r="AA2598" s="135"/>
      <c r="AB2598" s="135"/>
      <c r="AC2598" s="135"/>
      <c r="AD2598" s="135"/>
      <c r="AE2598" s="135"/>
      <c r="AF2598" s="135"/>
      <c r="AG2598" s="135"/>
    </row>
    <row r="2719" spans="2:33" ht="15" customHeight="1" x14ac:dyDescent="0.2">
      <c r="B2719" s="135"/>
      <c r="C2719" s="135"/>
      <c r="D2719" s="135"/>
      <c r="E2719" s="135"/>
      <c r="F2719" s="135"/>
      <c r="G2719" s="135"/>
      <c r="H2719" s="135"/>
      <c r="I2719" s="135"/>
      <c r="J2719" s="135"/>
      <c r="K2719" s="135"/>
      <c r="L2719" s="135"/>
      <c r="M2719" s="135"/>
      <c r="N2719" s="135"/>
      <c r="O2719" s="135"/>
      <c r="P2719" s="135"/>
      <c r="Q2719" s="135"/>
      <c r="R2719" s="135"/>
      <c r="S2719" s="135"/>
      <c r="T2719" s="135"/>
      <c r="U2719" s="135"/>
      <c r="V2719" s="135"/>
      <c r="W2719" s="135"/>
      <c r="X2719" s="135"/>
      <c r="Y2719" s="135"/>
      <c r="Z2719" s="135"/>
      <c r="AA2719" s="135"/>
      <c r="AB2719" s="135"/>
      <c r="AC2719" s="135"/>
      <c r="AD2719" s="135"/>
      <c r="AE2719" s="135"/>
      <c r="AF2719" s="135"/>
      <c r="AG2719" s="135"/>
    </row>
    <row r="2837" spans="2:33" ht="15" customHeight="1" x14ac:dyDescent="0.2">
      <c r="B2837" s="135"/>
      <c r="C2837" s="135"/>
      <c r="D2837" s="135"/>
      <c r="E2837" s="135"/>
      <c r="F2837" s="135"/>
      <c r="G2837" s="135"/>
      <c r="H2837" s="135"/>
      <c r="I2837" s="135"/>
      <c r="J2837" s="135"/>
      <c r="K2837" s="135"/>
      <c r="L2837" s="135"/>
      <c r="M2837" s="135"/>
      <c r="N2837" s="135"/>
      <c r="O2837" s="135"/>
      <c r="P2837" s="135"/>
      <c r="Q2837" s="135"/>
      <c r="R2837" s="135"/>
      <c r="S2837" s="135"/>
      <c r="T2837" s="135"/>
      <c r="U2837" s="135"/>
      <c r="V2837" s="135"/>
      <c r="W2837" s="135"/>
      <c r="X2837" s="135"/>
      <c r="Y2837" s="135"/>
      <c r="Z2837" s="135"/>
      <c r="AA2837" s="135"/>
      <c r="AB2837" s="135"/>
      <c r="AC2837" s="135"/>
      <c r="AD2837" s="135"/>
      <c r="AE2837" s="135"/>
      <c r="AF2837" s="135"/>
      <c r="AG2837" s="135"/>
    </row>
  </sheetData>
  <mergeCells count="19">
    <mergeCell ref="B2509:AG2509"/>
    <mergeCell ref="B2598:AG2598"/>
    <mergeCell ref="B2719:AG2719"/>
    <mergeCell ref="B2837:AG2837"/>
    <mergeCell ref="B1945:AG1945"/>
    <mergeCell ref="B2031:AG2031"/>
    <mergeCell ref="B2153:AG2153"/>
    <mergeCell ref="B2317:AG2317"/>
    <mergeCell ref="B2419:AG2419"/>
    <mergeCell ref="B1227:AG1227"/>
    <mergeCell ref="B1390:AG1390"/>
    <mergeCell ref="B1502:AG1502"/>
    <mergeCell ref="B1604:AG1604"/>
    <mergeCell ref="B1698:AG1698"/>
    <mergeCell ref="B308:AG308"/>
    <mergeCell ref="B511:AG511"/>
    <mergeCell ref="B712:AG712"/>
    <mergeCell ref="B887:AG887"/>
    <mergeCell ref="B1100:AG1100"/>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7F85-F55E-4CD7-AA9F-C29BC87F74A8}">
  <dimension ref="A1:AH2837"/>
  <sheetViews>
    <sheetView tabSelected="1" workbookViewId="0">
      <pane xSplit="2" ySplit="1" topLeftCell="C2" activePane="bottomRight" state="frozen"/>
      <selection pane="topRight" activeCell="C1" sqref="C1"/>
      <selection pane="bottomLeft" activeCell="A2" sqref="A2"/>
      <selection pane="bottomRight" activeCell="F10" sqref="F10"/>
    </sheetView>
  </sheetViews>
  <sheetFormatPr defaultColWidth="8.7109375" defaultRowHeight="15" customHeight="1" x14ac:dyDescent="0.2"/>
  <cols>
    <col min="1" max="1" width="20.7109375" style="57" customWidth="1"/>
    <col min="2" max="2" width="46.7109375" style="57" customWidth="1"/>
    <col min="3" max="16384" width="8.7109375" style="57"/>
  </cols>
  <sheetData>
    <row r="1" spans="1:33" ht="15" customHeight="1" thickBot="1" x14ac:dyDescent="0.3">
      <c r="B1" s="117" t="s">
        <v>712</v>
      </c>
      <c r="C1" s="118">
        <v>2022</v>
      </c>
      <c r="D1" s="118">
        <v>2023</v>
      </c>
      <c r="E1" s="118">
        <v>2024</v>
      </c>
      <c r="F1" s="118">
        <v>2025</v>
      </c>
      <c r="G1" s="118">
        <v>2026</v>
      </c>
      <c r="H1" s="118">
        <v>2027</v>
      </c>
      <c r="I1" s="118">
        <v>2028</v>
      </c>
      <c r="J1" s="118">
        <v>2029</v>
      </c>
      <c r="K1" s="118">
        <v>2030</v>
      </c>
      <c r="L1" s="118">
        <v>2031</v>
      </c>
      <c r="M1" s="118">
        <v>2032</v>
      </c>
      <c r="N1" s="118">
        <v>2033</v>
      </c>
      <c r="O1" s="118">
        <v>2034</v>
      </c>
      <c r="P1" s="118">
        <v>2035</v>
      </c>
      <c r="Q1" s="118">
        <v>2036</v>
      </c>
      <c r="R1" s="118">
        <v>2037</v>
      </c>
      <c r="S1" s="118">
        <v>2038</v>
      </c>
      <c r="T1" s="118">
        <v>2039</v>
      </c>
      <c r="U1" s="118">
        <v>2040</v>
      </c>
      <c r="V1" s="118">
        <v>2041</v>
      </c>
      <c r="W1" s="118">
        <v>2042</v>
      </c>
      <c r="X1" s="118">
        <v>2043</v>
      </c>
      <c r="Y1" s="118">
        <v>2044</v>
      </c>
      <c r="Z1" s="118">
        <v>2045</v>
      </c>
      <c r="AA1" s="118">
        <v>2046</v>
      </c>
      <c r="AB1" s="118">
        <v>2047</v>
      </c>
      <c r="AC1" s="118">
        <v>2048</v>
      </c>
      <c r="AD1" s="118">
        <v>2049</v>
      </c>
      <c r="AE1" s="118">
        <v>2050</v>
      </c>
      <c r="AF1"/>
      <c r="AG1"/>
    </row>
    <row r="2" spans="1:33" ht="15" customHeight="1" thickTop="1" x14ac:dyDescent="0.25">
      <c r="B2"/>
      <c r="C2"/>
      <c r="D2"/>
      <c r="E2"/>
      <c r="F2"/>
      <c r="G2"/>
      <c r="H2"/>
      <c r="I2"/>
      <c r="J2"/>
      <c r="K2"/>
      <c r="L2"/>
      <c r="M2"/>
      <c r="N2"/>
      <c r="O2"/>
      <c r="P2"/>
      <c r="Q2"/>
      <c r="R2"/>
      <c r="S2"/>
      <c r="T2"/>
      <c r="U2"/>
      <c r="V2"/>
      <c r="W2"/>
      <c r="X2"/>
      <c r="Y2"/>
      <c r="Z2"/>
      <c r="AA2"/>
      <c r="AB2"/>
      <c r="AC2"/>
      <c r="AD2"/>
      <c r="AE2"/>
      <c r="AF2"/>
      <c r="AG2"/>
    </row>
    <row r="3" spans="1:33" ht="15" customHeight="1" x14ac:dyDescent="0.25">
      <c r="B3"/>
      <c r="C3" s="132" t="s">
        <v>164</v>
      </c>
      <c r="D3" s="132" t="s">
        <v>656</v>
      </c>
      <c r="E3" s="68"/>
      <c r="F3" s="68"/>
      <c r="G3" s="68"/>
      <c r="H3"/>
      <c r="I3"/>
      <c r="J3"/>
      <c r="K3"/>
      <c r="L3"/>
      <c r="M3"/>
      <c r="N3"/>
      <c r="O3"/>
      <c r="P3"/>
      <c r="Q3"/>
      <c r="R3"/>
      <c r="S3"/>
      <c r="T3"/>
      <c r="U3"/>
      <c r="V3"/>
      <c r="W3"/>
      <c r="X3"/>
      <c r="Y3"/>
      <c r="Z3"/>
      <c r="AA3"/>
      <c r="AB3"/>
      <c r="AC3"/>
      <c r="AD3"/>
      <c r="AE3"/>
      <c r="AF3"/>
      <c r="AG3"/>
    </row>
    <row r="4" spans="1:33" ht="15" customHeight="1" x14ac:dyDescent="0.25">
      <c r="B4"/>
      <c r="C4" s="132" t="s">
        <v>163</v>
      </c>
      <c r="D4" s="132" t="s">
        <v>713</v>
      </c>
      <c r="E4" s="68"/>
      <c r="F4" s="68"/>
      <c r="G4" s="132" t="s">
        <v>714</v>
      </c>
      <c r="H4"/>
      <c r="I4"/>
      <c r="J4"/>
      <c r="K4"/>
      <c r="L4"/>
      <c r="M4"/>
      <c r="N4"/>
      <c r="O4"/>
      <c r="P4"/>
      <c r="Q4"/>
      <c r="R4"/>
      <c r="S4"/>
      <c r="T4"/>
      <c r="U4"/>
      <c r="V4"/>
      <c r="W4"/>
      <c r="X4"/>
      <c r="Y4"/>
      <c r="Z4"/>
      <c r="AA4"/>
      <c r="AB4"/>
      <c r="AC4"/>
      <c r="AD4"/>
      <c r="AE4"/>
      <c r="AF4"/>
      <c r="AG4"/>
    </row>
    <row r="5" spans="1:33" ht="15" customHeight="1" x14ac:dyDescent="0.25">
      <c r="B5"/>
      <c r="C5" s="132" t="s">
        <v>162</v>
      </c>
      <c r="D5" s="132" t="s">
        <v>657</v>
      </c>
      <c r="E5" s="68"/>
      <c r="F5" s="68"/>
      <c r="G5" s="68"/>
      <c r="H5"/>
      <c r="I5"/>
      <c r="J5"/>
      <c r="K5"/>
      <c r="L5"/>
      <c r="M5"/>
      <c r="N5"/>
      <c r="O5"/>
      <c r="P5"/>
      <c r="Q5"/>
      <c r="R5"/>
      <c r="S5"/>
      <c r="T5"/>
      <c r="U5"/>
      <c r="V5"/>
      <c r="W5"/>
      <c r="X5"/>
      <c r="Y5"/>
      <c r="Z5"/>
      <c r="AA5"/>
      <c r="AB5"/>
      <c r="AC5"/>
      <c r="AD5"/>
      <c r="AE5"/>
      <c r="AF5"/>
      <c r="AG5"/>
    </row>
    <row r="6" spans="1:33" ht="15" customHeight="1" x14ac:dyDescent="0.25">
      <c r="B6"/>
      <c r="C6" s="132" t="s">
        <v>161</v>
      </c>
      <c r="D6" s="68"/>
      <c r="E6" s="132" t="s">
        <v>658</v>
      </c>
      <c r="F6" s="68"/>
      <c r="G6" s="68"/>
      <c r="H6"/>
      <c r="I6"/>
      <c r="J6"/>
      <c r="K6"/>
      <c r="L6"/>
      <c r="M6"/>
      <c r="N6"/>
      <c r="O6"/>
      <c r="P6"/>
      <c r="Q6"/>
      <c r="R6"/>
      <c r="S6"/>
      <c r="T6"/>
      <c r="U6"/>
      <c r="V6"/>
      <c r="W6"/>
      <c r="X6"/>
      <c r="Y6"/>
      <c r="Z6"/>
      <c r="AA6"/>
      <c r="AB6"/>
      <c r="AC6"/>
      <c r="AD6"/>
      <c r="AE6"/>
      <c r="AF6"/>
      <c r="AG6"/>
    </row>
    <row r="7" spans="1:33" x14ac:dyDescent="0.25">
      <c r="B7"/>
      <c r="C7"/>
      <c r="D7"/>
      <c r="E7"/>
      <c r="F7"/>
      <c r="G7"/>
      <c r="H7"/>
      <c r="I7"/>
      <c r="J7"/>
      <c r="K7"/>
      <c r="L7"/>
      <c r="M7"/>
      <c r="N7"/>
      <c r="O7"/>
      <c r="P7"/>
      <c r="Q7"/>
      <c r="R7"/>
      <c r="S7"/>
      <c r="T7"/>
      <c r="U7"/>
      <c r="V7"/>
      <c r="W7"/>
      <c r="X7"/>
      <c r="Y7"/>
      <c r="Z7"/>
      <c r="AA7"/>
      <c r="AB7"/>
      <c r="AC7"/>
      <c r="AD7"/>
      <c r="AE7"/>
      <c r="AF7"/>
      <c r="AG7"/>
    </row>
    <row r="8" spans="1:33" x14ac:dyDescent="0.25">
      <c r="B8"/>
      <c r="C8"/>
      <c r="D8"/>
      <c r="E8"/>
      <c r="F8"/>
      <c r="G8"/>
      <c r="H8"/>
      <c r="I8"/>
      <c r="J8"/>
      <c r="K8"/>
      <c r="L8"/>
      <c r="M8"/>
      <c r="N8"/>
      <c r="O8"/>
      <c r="P8"/>
      <c r="Q8"/>
      <c r="R8"/>
      <c r="S8"/>
      <c r="T8"/>
      <c r="U8"/>
      <c r="V8"/>
      <c r="W8"/>
      <c r="X8"/>
      <c r="Y8"/>
      <c r="Z8"/>
      <c r="AA8"/>
      <c r="AB8"/>
      <c r="AC8"/>
      <c r="AD8"/>
      <c r="AE8"/>
      <c r="AF8"/>
      <c r="AG8"/>
    </row>
    <row r="9" spans="1:33" ht="12" x14ac:dyDescent="0.2">
      <c r="B9" s="115"/>
      <c r="C9" s="115"/>
      <c r="D9" s="115"/>
      <c r="E9" s="115"/>
      <c r="F9" s="115"/>
      <c r="G9" s="115"/>
      <c r="H9" s="115"/>
      <c r="I9" s="115"/>
      <c r="J9" s="115"/>
      <c r="K9" s="115"/>
      <c r="L9" s="115"/>
      <c r="M9" s="115"/>
      <c r="N9" s="115"/>
      <c r="O9" s="115"/>
      <c r="P9" s="115"/>
      <c r="Q9" s="115"/>
      <c r="R9" s="115"/>
      <c r="S9" s="115"/>
      <c r="T9" s="115"/>
      <c r="U9" s="115"/>
      <c r="V9" s="115"/>
      <c r="W9" s="115"/>
      <c r="X9" s="115"/>
      <c r="Y9" s="115"/>
      <c r="Z9" s="115"/>
      <c r="AA9" s="115"/>
      <c r="AB9" s="115"/>
      <c r="AC9" s="115"/>
      <c r="AD9" s="115"/>
      <c r="AE9" s="115"/>
      <c r="AF9" s="115"/>
      <c r="AG9" s="115"/>
    </row>
    <row r="10" spans="1:33" ht="15" customHeight="1" x14ac:dyDescent="0.25">
      <c r="A10" s="61" t="s">
        <v>391</v>
      </c>
      <c r="B10" s="119" t="s">
        <v>1</v>
      </c>
      <c r="C10" s="115"/>
      <c r="D10" s="115"/>
      <c r="E10" s="115"/>
      <c r="F10" s="115"/>
      <c r="G10" s="115"/>
      <c r="H10" s="115"/>
      <c r="I10" s="115"/>
      <c r="J10" s="115"/>
      <c r="K10" s="115"/>
      <c r="L10" s="115"/>
      <c r="M10" s="115"/>
      <c r="N10" s="115"/>
      <c r="O10" s="115"/>
      <c r="P10" s="115"/>
      <c r="Q10" s="115"/>
      <c r="R10" s="115"/>
      <c r="S10" s="115"/>
      <c r="T10" s="115"/>
      <c r="U10" s="115"/>
      <c r="V10" s="115"/>
      <c r="W10" s="115"/>
      <c r="X10" s="115"/>
      <c r="Y10" s="115"/>
      <c r="Z10" s="115"/>
      <c r="AA10" s="115"/>
      <c r="AB10" s="115"/>
      <c r="AC10" s="115"/>
      <c r="AD10" s="115"/>
      <c r="AE10" s="115"/>
      <c r="AF10" s="79" t="s">
        <v>643</v>
      </c>
      <c r="AG10" s="115"/>
    </row>
    <row r="11" spans="1:33" ht="15" customHeight="1" x14ac:dyDescent="0.2">
      <c r="B11" s="120" t="s">
        <v>2</v>
      </c>
      <c r="C11" s="115"/>
      <c r="D11" s="115"/>
      <c r="E11" s="115"/>
      <c r="F11" s="115"/>
      <c r="G11" s="115"/>
      <c r="H11" s="115"/>
      <c r="I11" s="115"/>
      <c r="J11" s="115"/>
      <c r="K11" s="115"/>
      <c r="L11" s="115"/>
      <c r="M11" s="115"/>
      <c r="N11" s="115"/>
      <c r="O11" s="115"/>
      <c r="P11" s="115"/>
      <c r="Q11" s="115"/>
      <c r="R11" s="115"/>
      <c r="S11" s="115"/>
      <c r="T11" s="115"/>
      <c r="U11" s="115"/>
      <c r="V11" s="115"/>
      <c r="W11" s="115"/>
      <c r="X11" s="115"/>
      <c r="Y11" s="115"/>
      <c r="Z11" s="115"/>
      <c r="AA11" s="115"/>
      <c r="AB11" s="115"/>
      <c r="AC11" s="115"/>
      <c r="AD11" s="115"/>
      <c r="AE11" s="115"/>
      <c r="AF11" s="79" t="s">
        <v>642</v>
      </c>
      <c r="AG11" s="115"/>
    </row>
    <row r="12" spans="1:33" ht="15" customHeight="1" x14ac:dyDescent="0.2">
      <c r="B12" s="120"/>
      <c r="C12" s="113"/>
      <c r="D12" s="113"/>
      <c r="E12" s="113"/>
      <c r="F12" s="113"/>
      <c r="G12" s="113"/>
      <c r="H12" s="113"/>
      <c r="I12" s="113"/>
      <c r="J12" s="113"/>
      <c r="K12" s="113"/>
      <c r="L12" s="113"/>
      <c r="M12" s="113"/>
      <c r="N12" s="113"/>
      <c r="O12" s="113"/>
      <c r="P12" s="113"/>
      <c r="Q12" s="113"/>
      <c r="R12" s="113"/>
      <c r="S12" s="113"/>
      <c r="T12" s="113"/>
      <c r="U12" s="113"/>
      <c r="V12" s="113"/>
      <c r="W12" s="113"/>
      <c r="X12" s="113"/>
      <c r="Y12" s="113"/>
      <c r="Z12" s="113"/>
      <c r="AA12" s="113"/>
      <c r="AB12" s="113"/>
      <c r="AC12" s="113"/>
      <c r="AD12" s="113"/>
      <c r="AE12" s="113"/>
      <c r="AF12" s="79" t="s">
        <v>641</v>
      </c>
      <c r="AG12" s="115"/>
    </row>
    <row r="13" spans="1:33" ht="15" customHeight="1" thickBot="1" x14ac:dyDescent="0.25">
      <c r="B13" s="121" t="s">
        <v>4</v>
      </c>
      <c r="C13" s="121">
        <v>2022</v>
      </c>
      <c r="D13" s="121">
        <v>2023</v>
      </c>
      <c r="E13" s="121">
        <v>2024</v>
      </c>
      <c r="F13" s="121">
        <v>2025</v>
      </c>
      <c r="G13" s="121">
        <v>2026</v>
      </c>
      <c r="H13" s="121">
        <v>2027</v>
      </c>
      <c r="I13" s="121">
        <v>2028</v>
      </c>
      <c r="J13" s="121">
        <v>2029</v>
      </c>
      <c r="K13" s="121">
        <v>2030</v>
      </c>
      <c r="L13" s="121">
        <v>2031</v>
      </c>
      <c r="M13" s="121">
        <v>2032</v>
      </c>
      <c r="N13" s="121">
        <v>2033</v>
      </c>
      <c r="O13" s="121">
        <v>2034</v>
      </c>
      <c r="P13" s="121">
        <v>2035</v>
      </c>
      <c r="Q13" s="121">
        <v>2036</v>
      </c>
      <c r="R13" s="121">
        <v>2037</v>
      </c>
      <c r="S13" s="121">
        <v>2038</v>
      </c>
      <c r="T13" s="121">
        <v>2039</v>
      </c>
      <c r="U13" s="121">
        <v>2040</v>
      </c>
      <c r="V13" s="121">
        <v>2041</v>
      </c>
      <c r="W13" s="121">
        <v>2042</v>
      </c>
      <c r="X13" s="121">
        <v>2043</v>
      </c>
      <c r="Y13" s="121">
        <v>2044</v>
      </c>
      <c r="Z13" s="121">
        <v>2045</v>
      </c>
      <c r="AA13" s="121">
        <v>2046</v>
      </c>
      <c r="AB13" s="121">
        <v>2047</v>
      </c>
      <c r="AC13" s="121">
        <v>2048</v>
      </c>
      <c r="AD13" s="121">
        <v>2049</v>
      </c>
      <c r="AE13" s="121">
        <v>2050</v>
      </c>
      <c r="AF13" s="122" t="s">
        <v>659</v>
      </c>
      <c r="AG13" s="115"/>
    </row>
    <row r="14" spans="1:33" ht="15" customHeight="1" thickTop="1" x14ac:dyDescent="0.2">
      <c r="B14" s="115"/>
      <c r="C14" s="115"/>
      <c r="D14" s="115"/>
      <c r="E14" s="115"/>
      <c r="F14" s="115"/>
      <c r="G14" s="115"/>
      <c r="H14" s="115"/>
      <c r="I14" s="115"/>
      <c r="J14" s="115"/>
      <c r="K14" s="115"/>
      <c r="L14" s="115"/>
      <c r="M14" s="115"/>
      <c r="N14" s="115"/>
      <c r="O14" s="115"/>
      <c r="P14" s="115"/>
      <c r="Q14" s="115"/>
      <c r="R14" s="115"/>
      <c r="S14" s="115"/>
      <c r="T14" s="115"/>
      <c r="U14" s="115"/>
      <c r="V14" s="115"/>
      <c r="W14" s="115"/>
      <c r="X14" s="115"/>
      <c r="Y14" s="115"/>
      <c r="Z14" s="115"/>
      <c r="AA14" s="115"/>
      <c r="AB14" s="115"/>
      <c r="AC14" s="115"/>
      <c r="AD14" s="115"/>
      <c r="AE14" s="115"/>
      <c r="AF14" s="115"/>
      <c r="AG14" s="115"/>
    </row>
    <row r="15" spans="1:33" ht="15" customHeight="1" x14ac:dyDescent="0.2">
      <c r="B15" s="123" t="s">
        <v>5</v>
      </c>
      <c r="C15" s="115"/>
      <c r="D15" s="115"/>
      <c r="E15" s="115"/>
      <c r="F15" s="115"/>
      <c r="G15" s="115"/>
      <c r="H15" s="115"/>
      <c r="I15" s="115"/>
      <c r="J15" s="115"/>
      <c r="K15" s="115"/>
      <c r="L15" s="115"/>
      <c r="M15" s="115"/>
      <c r="N15" s="115"/>
      <c r="O15" s="115"/>
      <c r="P15" s="115"/>
      <c r="Q15" s="115"/>
      <c r="R15" s="115"/>
      <c r="S15" s="115"/>
      <c r="T15" s="115"/>
      <c r="U15" s="115"/>
      <c r="V15" s="115"/>
      <c r="W15" s="115"/>
      <c r="X15" s="115"/>
      <c r="Y15" s="115"/>
      <c r="Z15" s="115"/>
      <c r="AA15" s="115"/>
      <c r="AB15" s="115"/>
      <c r="AC15" s="115"/>
      <c r="AD15" s="115"/>
      <c r="AE15" s="115"/>
      <c r="AF15" s="115"/>
      <c r="AG15" s="115"/>
    </row>
    <row r="16" spans="1:33" ht="15" customHeight="1" x14ac:dyDescent="0.2">
      <c r="B16" s="115"/>
      <c r="C16" s="115"/>
      <c r="D16" s="115"/>
      <c r="E16" s="115"/>
      <c r="F16" s="115"/>
      <c r="G16" s="115"/>
      <c r="H16" s="115"/>
      <c r="I16" s="115"/>
      <c r="J16" s="115"/>
      <c r="K16" s="115"/>
      <c r="L16" s="115"/>
      <c r="M16" s="115"/>
      <c r="N16" s="115"/>
      <c r="O16" s="115"/>
      <c r="P16" s="115"/>
      <c r="Q16" s="115"/>
      <c r="R16" s="115"/>
      <c r="S16" s="115"/>
      <c r="T16" s="115"/>
      <c r="U16" s="115"/>
      <c r="V16" s="115"/>
      <c r="W16" s="115"/>
      <c r="X16" s="115"/>
      <c r="Y16" s="115"/>
      <c r="Z16" s="115"/>
      <c r="AA16" s="115"/>
      <c r="AB16" s="115"/>
      <c r="AC16" s="115"/>
      <c r="AD16" s="115"/>
      <c r="AE16" s="115"/>
      <c r="AF16" s="115"/>
      <c r="AG16" s="115"/>
    </row>
    <row r="17" spans="1:33" ht="15" customHeight="1" x14ac:dyDescent="0.2">
      <c r="B17" s="123" t="s">
        <v>6</v>
      </c>
      <c r="C17" s="115"/>
      <c r="D17" s="115"/>
      <c r="E17" s="115"/>
      <c r="F17" s="115"/>
      <c r="G17" s="115"/>
      <c r="H17" s="115"/>
      <c r="I17" s="115"/>
      <c r="J17" s="115"/>
      <c r="K17" s="115"/>
      <c r="L17" s="115"/>
      <c r="M17" s="115"/>
      <c r="N17" s="115"/>
      <c r="O17" s="115"/>
      <c r="P17" s="115"/>
      <c r="Q17" s="115"/>
      <c r="R17" s="115"/>
      <c r="S17" s="115"/>
      <c r="T17" s="115"/>
      <c r="U17" s="115"/>
      <c r="V17" s="115"/>
      <c r="W17" s="115"/>
      <c r="X17" s="115"/>
      <c r="Y17" s="115"/>
      <c r="Z17" s="115"/>
      <c r="AA17" s="115"/>
      <c r="AB17" s="115"/>
      <c r="AC17" s="115"/>
      <c r="AD17" s="115"/>
      <c r="AE17" s="115"/>
      <c r="AF17" s="115"/>
      <c r="AG17" s="115"/>
    </row>
    <row r="18" spans="1:33" ht="15" customHeight="1" x14ac:dyDescent="0.2">
      <c r="A18" s="61" t="s">
        <v>392</v>
      </c>
      <c r="B18" s="124" t="s">
        <v>7</v>
      </c>
      <c r="C18" s="130">
        <v>93.44426</v>
      </c>
      <c r="D18" s="130">
        <v>94.366943000000006</v>
      </c>
      <c r="E18" s="130">
        <v>95.261948000000004</v>
      </c>
      <c r="F18" s="130">
        <v>96.233695999999995</v>
      </c>
      <c r="G18" s="130">
        <v>97.372681</v>
      </c>
      <c r="H18" s="130">
        <v>98.426238999999995</v>
      </c>
      <c r="I18" s="130">
        <v>99.435837000000006</v>
      </c>
      <c r="J18" s="130">
        <v>100.540588</v>
      </c>
      <c r="K18" s="130">
        <v>101.747238</v>
      </c>
      <c r="L18" s="130">
        <v>103.031937</v>
      </c>
      <c r="M18" s="130">
        <v>104.36438800000001</v>
      </c>
      <c r="N18" s="130">
        <v>105.67115800000001</v>
      </c>
      <c r="O18" s="130">
        <v>106.90464</v>
      </c>
      <c r="P18" s="130">
        <v>108.064949</v>
      </c>
      <c r="Q18" s="130">
        <v>109.148827</v>
      </c>
      <c r="R18" s="130">
        <v>110.16222399999999</v>
      </c>
      <c r="S18" s="130">
        <v>111.118996</v>
      </c>
      <c r="T18" s="130">
        <v>112.02248400000001</v>
      </c>
      <c r="U18" s="130">
        <v>112.878952</v>
      </c>
      <c r="V18" s="130">
        <v>113.69973</v>
      </c>
      <c r="W18" s="130">
        <v>114.495079</v>
      </c>
      <c r="X18" s="130">
        <v>115.27697000000001</v>
      </c>
      <c r="Y18" s="130">
        <v>116.05735</v>
      </c>
      <c r="Z18" s="130">
        <v>116.844925</v>
      </c>
      <c r="AA18" s="130">
        <v>117.64614899999999</v>
      </c>
      <c r="AB18" s="130">
        <v>118.46553</v>
      </c>
      <c r="AC18" s="130">
        <v>119.305115</v>
      </c>
      <c r="AD18" s="130">
        <v>120.165375</v>
      </c>
      <c r="AE18" s="130">
        <v>121.045486</v>
      </c>
      <c r="AF18" s="126">
        <v>9.2860000000000009E-3</v>
      </c>
      <c r="AG18" s="115"/>
    </row>
    <row r="19" spans="1:33" ht="15" customHeight="1" x14ac:dyDescent="0.2">
      <c r="A19" s="61" t="s">
        <v>393</v>
      </c>
      <c r="B19" s="124" t="s">
        <v>8</v>
      </c>
      <c r="C19" s="130">
        <v>2.0272770000000002</v>
      </c>
      <c r="D19" s="130">
        <v>2.0085120000000001</v>
      </c>
      <c r="E19" s="130">
        <v>2.0945999999999998</v>
      </c>
      <c r="F19" s="130">
        <v>2.2721680000000002</v>
      </c>
      <c r="G19" s="130">
        <v>2.1971470000000002</v>
      </c>
      <c r="H19" s="130">
        <v>2.1634509999999998</v>
      </c>
      <c r="I19" s="130">
        <v>2.269371</v>
      </c>
      <c r="J19" s="130">
        <v>2.382768</v>
      </c>
      <c r="K19" s="130">
        <v>2.473055</v>
      </c>
      <c r="L19" s="130">
        <v>2.5336780000000001</v>
      </c>
      <c r="M19" s="130">
        <v>2.5211169999999998</v>
      </c>
      <c r="N19" s="130">
        <v>2.4608279999999998</v>
      </c>
      <c r="O19" s="130">
        <v>2.4002910000000002</v>
      </c>
      <c r="P19" s="130">
        <v>2.3361079999999999</v>
      </c>
      <c r="Q19" s="130">
        <v>2.2773340000000002</v>
      </c>
      <c r="R19" s="130">
        <v>2.2319089999999999</v>
      </c>
      <c r="S19" s="130">
        <v>2.1893440000000002</v>
      </c>
      <c r="T19" s="130">
        <v>2.1525660000000002</v>
      </c>
      <c r="U19" s="130">
        <v>2.1266379999999998</v>
      </c>
      <c r="V19" s="130">
        <v>2.1106319999999998</v>
      </c>
      <c r="W19" s="130">
        <v>2.106252</v>
      </c>
      <c r="X19" s="130">
        <v>2.1136330000000001</v>
      </c>
      <c r="Y19" s="130">
        <v>2.129588</v>
      </c>
      <c r="Z19" s="130">
        <v>2.1519349999999999</v>
      </c>
      <c r="AA19" s="130">
        <v>2.1788129999999999</v>
      </c>
      <c r="AB19" s="130">
        <v>2.2077830000000001</v>
      </c>
      <c r="AC19" s="130">
        <v>2.2373090000000002</v>
      </c>
      <c r="AD19" s="130">
        <v>2.2661419999999999</v>
      </c>
      <c r="AE19" s="130">
        <v>2.2929360000000001</v>
      </c>
      <c r="AF19" s="126">
        <v>4.4079999999999996E-3</v>
      </c>
      <c r="AG19" s="115"/>
    </row>
    <row r="20" spans="1:33" ht="15" customHeight="1" x14ac:dyDescent="0.2">
      <c r="A20" s="61" t="s">
        <v>394</v>
      </c>
      <c r="B20" s="123" t="s">
        <v>9</v>
      </c>
      <c r="C20" s="114">
        <v>95.471535000000003</v>
      </c>
      <c r="D20" s="114">
        <v>96.375457999999995</v>
      </c>
      <c r="E20" s="114">
        <v>97.356544</v>
      </c>
      <c r="F20" s="114">
        <v>98.505866999999995</v>
      </c>
      <c r="G20" s="114">
        <v>99.569823999999997</v>
      </c>
      <c r="H20" s="114">
        <v>100.589691</v>
      </c>
      <c r="I20" s="114">
        <v>101.705208</v>
      </c>
      <c r="J20" s="114">
        <v>102.923355</v>
      </c>
      <c r="K20" s="114">
        <v>104.220291</v>
      </c>
      <c r="L20" s="114">
        <v>105.565613</v>
      </c>
      <c r="M20" s="114">
        <v>106.88550600000001</v>
      </c>
      <c r="N20" s="114">
        <v>108.131989</v>
      </c>
      <c r="O20" s="114">
        <v>109.30493199999999</v>
      </c>
      <c r="P20" s="114">
        <v>110.401054</v>
      </c>
      <c r="Q20" s="114">
        <v>111.426163</v>
      </c>
      <c r="R20" s="114">
        <v>112.39413500000001</v>
      </c>
      <c r="S20" s="114">
        <v>113.308342</v>
      </c>
      <c r="T20" s="114">
        <v>114.175049</v>
      </c>
      <c r="U20" s="114">
        <v>115.00559199999999</v>
      </c>
      <c r="V20" s="114">
        <v>115.81036400000001</v>
      </c>
      <c r="W20" s="114">
        <v>116.60133399999999</v>
      </c>
      <c r="X20" s="114">
        <v>117.390602</v>
      </c>
      <c r="Y20" s="114">
        <v>118.18693500000001</v>
      </c>
      <c r="Z20" s="114">
        <v>118.99685700000001</v>
      </c>
      <c r="AA20" s="114">
        <v>119.82495900000001</v>
      </c>
      <c r="AB20" s="114">
        <v>120.673317</v>
      </c>
      <c r="AC20" s="114">
        <v>121.542419</v>
      </c>
      <c r="AD20" s="114">
        <v>122.43151899999999</v>
      </c>
      <c r="AE20" s="114">
        <v>123.338425</v>
      </c>
      <c r="AF20" s="128">
        <v>9.1889999999999993E-3</v>
      </c>
      <c r="AG20" s="115"/>
    </row>
    <row r="21" spans="1:33" ht="15" customHeight="1" x14ac:dyDescent="0.2">
      <c r="B21" s="115"/>
      <c r="C21" s="115"/>
      <c r="D21" s="115"/>
      <c r="E21" s="115"/>
      <c r="F21" s="115"/>
      <c r="G21" s="115"/>
      <c r="H21" s="115"/>
      <c r="I21" s="115"/>
      <c r="J21" s="115"/>
      <c r="K21" s="115"/>
      <c r="L21" s="115"/>
      <c r="M21" s="115"/>
      <c r="N21" s="115"/>
      <c r="O21" s="115"/>
      <c r="P21" s="115"/>
      <c r="Q21" s="115"/>
      <c r="R21" s="115"/>
      <c r="S21" s="115"/>
      <c r="T21" s="115"/>
      <c r="U21" s="115"/>
      <c r="V21" s="115"/>
      <c r="W21" s="115"/>
      <c r="X21" s="115"/>
      <c r="Y21" s="115"/>
      <c r="Z21" s="115"/>
      <c r="AA21" s="115"/>
      <c r="AB21" s="115"/>
      <c r="AC21" s="115"/>
      <c r="AD21" s="115"/>
      <c r="AE21" s="115"/>
      <c r="AF21" s="115"/>
      <c r="AG21" s="115"/>
    </row>
    <row r="22" spans="1:33" ht="15" customHeight="1" x14ac:dyDescent="0.2">
      <c r="B22" s="123" t="s">
        <v>10</v>
      </c>
      <c r="C22" s="115"/>
      <c r="D22" s="115"/>
      <c r="E22" s="115"/>
      <c r="F22" s="115"/>
      <c r="G22" s="115"/>
      <c r="H22" s="115"/>
      <c r="I22" s="115"/>
      <c r="J22" s="115"/>
      <c r="K22" s="115"/>
      <c r="L22" s="115"/>
      <c r="M22" s="115"/>
      <c r="N22" s="115"/>
      <c r="O22" s="115"/>
      <c r="P22" s="115"/>
      <c r="Q22" s="115"/>
      <c r="R22" s="115"/>
      <c r="S22" s="115"/>
      <c r="T22" s="115"/>
      <c r="U22" s="115"/>
      <c r="V22" s="115"/>
      <c r="W22" s="115"/>
      <c r="X22" s="115"/>
      <c r="Y22" s="115"/>
      <c r="Z22" s="115"/>
      <c r="AA22" s="115"/>
      <c r="AB22" s="115"/>
      <c r="AC22" s="115"/>
      <c r="AD22" s="115"/>
      <c r="AE22" s="115"/>
      <c r="AF22" s="115"/>
      <c r="AG22" s="115"/>
    </row>
    <row r="23" spans="1:33" ht="15" customHeight="1" x14ac:dyDescent="0.2">
      <c r="B23" s="123" t="s">
        <v>11</v>
      </c>
      <c r="C23" s="115"/>
      <c r="D23" s="115"/>
      <c r="E23" s="115"/>
      <c r="F23" s="115"/>
      <c r="G23" s="115"/>
      <c r="H23" s="115"/>
      <c r="I23" s="115"/>
      <c r="J23" s="115"/>
      <c r="K23" s="115"/>
      <c r="L23" s="115"/>
      <c r="M23" s="115"/>
      <c r="N23" s="115"/>
      <c r="O23" s="115"/>
      <c r="P23" s="115"/>
      <c r="Q23" s="115"/>
      <c r="R23" s="115"/>
      <c r="S23" s="115"/>
      <c r="T23" s="115"/>
      <c r="U23" s="115"/>
      <c r="V23" s="115"/>
      <c r="W23" s="115"/>
      <c r="X23" s="115"/>
      <c r="Y23" s="115"/>
      <c r="Z23" s="115"/>
      <c r="AA23" s="115"/>
      <c r="AB23" s="115"/>
      <c r="AC23" s="115"/>
      <c r="AD23" s="115"/>
      <c r="AE23" s="115"/>
      <c r="AF23" s="115"/>
      <c r="AG23" s="115"/>
    </row>
    <row r="24" spans="1:33" ht="15" customHeight="1" x14ac:dyDescent="0.2">
      <c r="A24" s="61" t="s">
        <v>395</v>
      </c>
      <c r="B24" s="124" t="s">
        <v>474</v>
      </c>
      <c r="C24" s="130">
        <v>97.781829999999999</v>
      </c>
      <c r="D24" s="130">
        <v>96.349616999999995</v>
      </c>
      <c r="E24" s="130">
        <v>94.445335</v>
      </c>
      <c r="F24" s="130">
        <v>92.720039</v>
      </c>
      <c r="G24" s="130">
        <v>91.669739000000007</v>
      </c>
      <c r="H24" s="130">
        <v>90.653510999999995</v>
      </c>
      <c r="I24" s="130">
        <v>90.177634999999995</v>
      </c>
      <c r="J24" s="130">
        <v>89.551529000000002</v>
      </c>
      <c r="K24" s="130">
        <v>88.825783000000001</v>
      </c>
      <c r="L24" s="130">
        <v>88.099395999999999</v>
      </c>
      <c r="M24" s="130">
        <v>87.353476999999998</v>
      </c>
      <c r="N24" s="130">
        <v>86.573029000000005</v>
      </c>
      <c r="O24" s="130">
        <v>85.829819000000001</v>
      </c>
      <c r="P24" s="130">
        <v>85.160347000000002</v>
      </c>
      <c r="Q24" s="130">
        <v>84.576972999999995</v>
      </c>
      <c r="R24" s="130">
        <v>84.013221999999999</v>
      </c>
      <c r="S24" s="130">
        <v>83.467383999999996</v>
      </c>
      <c r="T24" s="130">
        <v>82.920852999999994</v>
      </c>
      <c r="U24" s="130">
        <v>82.439445000000006</v>
      </c>
      <c r="V24" s="130">
        <v>82.022696999999994</v>
      </c>
      <c r="W24" s="130">
        <v>81.639235999999997</v>
      </c>
      <c r="X24" s="130">
        <v>81.308243000000004</v>
      </c>
      <c r="Y24" s="130">
        <v>80.982276999999996</v>
      </c>
      <c r="Z24" s="130">
        <v>80.684700000000007</v>
      </c>
      <c r="AA24" s="130">
        <v>80.384917999999999</v>
      </c>
      <c r="AB24" s="130">
        <v>80.078293000000002</v>
      </c>
      <c r="AC24" s="130">
        <v>79.778548999999998</v>
      </c>
      <c r="AD24" s="130">
        <v>79.467681999999996</v>
      </c>
      <c r="AE24" s="130">
        <v>79.147193999999999</v>
      </c>
      <c r="AF24" s="126">
        <v>-7.5230000000000002E-3</v>
      </c>
      <c r="AG24" s="115"/>
    </row>
    <row r="25" spans="1:33" ht="15" customHeight="1" x14ac:dyDescent="0.2">
      <c r="A25" s="61" t="s">
        <v>396</v>
      </c>
      <c r="B25" s="124" t="s">
        <v>12</v>
      </c>
      <c r="C25" s="130">
        <v>96.518653999999998</v>
      </c>
      <c r="D25" s="130">
        <v>94.884354000000002</v>
      </c>
      <c r="E25" s="130">
        <v>92.823661999999999</v>
      </c>
      <c r="F25" s="130">
        <v>90.876143999999996</v>
      </c>
      <c r="G25" s="130">
        <v>89.734206999999998</v>
      </c>
      <c r="H25" s="130">
        <v>88.638724999999994</v>
      </c>
      <c r="I25" s="130">
        <v>88.097733000000005</v>
      </c>
      <c r="J25" s="130">
        <v>87.357558999999995</v>
      </c>
      <c r="K25" s="130">
        <v>86.564034000000007</v>
      </c>
      <c r="L25" s="130">
        <v>85.768874999999994</v>
      </c>
      <c r="M25" s="130">
        <v>84.968795999999998</v>
      </c>
      <c r="N25" s="130">
        <v>84.100464000000002</v>
      </c>
      <c r="O25" s="130">
        <v>83.305183</v>
      </c>
      <c r="P25" s="130">
        <v>82.565567000000001</v>
      </c>
      <c r="Q25" s="130">
        <v>81.911368999999993</v>
      </c>
      <c r="R25" s="130">
        <v>81.301895000000002</v>
      </c>
      <c r="S25" s="130">
        <v>80.686211</v>
      </c>
      <c r="T25" s="130">
        <v>80.060851999999997</v>
      </c>
      <c r="U25" s="130">
        <v>79.490577999999999</v>
      </c>
      <c r="V25" s="130">
        <v>79.027252000000004</v>
      </c>
      <c r="W25" s="130">
        <v>78.594391000000002</v>
      </c>
      <c r="X25" s="130">
        <v>78.236603000000002</v>
      </c>
      <c r="Y25" s="130">
        <v>77.867249000000001</v>
      </c>
      <c r="Z25" s="130">
        <v>77.547386000000003</v>
      </c>
      <c r="AA25" s="130">
        <v>77.177841000000001</v>
      </c>
      <c r="AB25" s="130">
        <v>76.850586000000007</v>
      </c>
      <c r="AC25" s="130">
        <v>76.521263000000005</v>
      </c>
      <c r="AD25" s="130">
        <v>76.154510000000002</v>
      </c>
      <c r="AE25" s="130">
        <v>75.784690999999995</v>
      </c>
      <c r="AF25" s="126">
        <v>-8.6E-3</v>
      </c>
      <c r="AG25" s="115"/>
    </row>
    <row r="26" spans="1:33" ht="15" customHeight="1" x14ac:dyDescent="0.2">
      <c r="B26" s="115"/>
      <c r="C26" s="115"/>
      <c r="D26" s="115"/>
      <c r="E26" s="115"/>
      <c r="F26" s="115"/>
      <c r="G26" s="115"/>
      <c r="H26" s="115"/>
      <c r="I26" s="115"/>
      <c r="J26" s="115"/>
      <c r="K26" s="115"/>
      <c r="L26" s="115"/>
      <c r="M26" s="115"/>
      <c r="N26" s="115"/>
      <c r="O26" s="115"/>
      <c r="P26" s="115"/>
      <c r="Q26" s="115"/>
      <c r="R26" s="115"/>
      <c r="S26" s="115"/>
      <c r="T26" s="115"/>
      <c r="U26" s="115"/>
      <c r="V26" s="115"/>
      <c r="W26" s="115"/>
      <c r="X26" s="115"/>
      <c r="Y26" s="115"/>
      <c r="Z26" s="115"/>
      <c r="AA26" s="115"/>
      <c r="AB26" s="115"/>
      <c r="AC26" s="115"/>
      <c r="AD26" s="115"/>
      <c r="AE26" s="115"/>
      <c r="AF26" s="115"/>
      <c r="AG26" s="115"/>
    </row>
    <row r="27" spans="1:33" ht="15" customHeight="1" x14ac:dyDescent="0.2">
      <c r="B27" s="123" t="s">
        <v>475</v>
      </c>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row>
    <row r="28" spans="1:33" ht="15" customHeight="1" x14ac:dyDescent="0.2">
      <c r="B28" s="123" t="s">
        <v>476</v>
      </c>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row>
    <row r="29" spans="1:33" s="71" customFormat="1" ht="15" customHeight="1" x14ac:dyDescent="0.2">
      <c r="A29" s="61" t="s">
        <v>397</v>
      </c>
      <c r="B29" s="124" t="s">
        <v>522</v>
      </c>
      <c r="C29" s="125">
        <v>0.119267</v>
      </c>
      <c r="D29" s="125">
        <v>0.118435</v>
      </c>
      <c r="E29" s="125">
        <v>0.110405</v>
      </c>
      <c r="F29" s="125">
        <v>0.109752</v>
      </c>
      <c r="G29" s="125">
        <v>0.109179</v>
      </c>
      <c r="H29" s="125">
        <v>0.108627</v>
      </c>
      <c r="I29" s="125">
        <v>0.107998</v>
      </c>
      <c r="J29" s="125">
        <v>0.107152</v>
      </c>
      <c r="K29" s="125">
        <v>0.106265</v>
      </c>
      <c r="L29" s="125">
        <v>0.10557900000000001</v>
      </c>
      <c r="M29" s="125">
        <v>0.104867</v>
      </c>
      <c r="N29" s="125">
        <v>0.103952</v>
      </c>
      <c r="O29" s="125">
        <v>0.102963</v>
      </c>
      <c r="P29" s="125">
        <v>0.101885</v>
      </c>
      <c r="Q29" s="125">
        <v>0.10082099999999999</v>
      </c>
      <c r="R29" s="125">
        <v>9.9632999999999999E-2</v>
      </c>
      <c r="S29" s="125">
        <v>9.8271999999999998E-2</v>
      </c>
      <c r="T29" s="125">
        <v>9.6733E-2</v>
      </c>
      <c r="U29" s="125">
        <v>9.5143000000000005E-2</v>
      </c>
      <c r="V29" s="125">
        <v>9.3684000000000003E-2</v>
      </c>
      <c r="W29" s="125">
        <v>9.2284000000000005E-2</v>
      </c>
      <c r="X29" s="125">
        <v>9.0950000000000003E-2</v>
      </c>
      <c r="Y29" s="125">
        <v>8.9602000000000001E-2</v>
      </c>
      <c r="Z29" s="125">
        <v>8.8331000000000007E-2</v>
      </c>
      <c r="AA29" s="125">
        <v>8.7025000000000005E-2</v>
      </c>
      <c r="AB29" s="125">
        <v>8.5753999999999997E-2</v>
      </c>
      <c r="AC29" s="125">
        <v>8.4472000000000005E-2</v>
      </c>
      <c r="AD29" s="125">
        <v>8.3186999999999997E-2</v>
      </c>
      <c r="AE29" s="125">
        <v>8.1876000000000004E-2</v>
      </c>
      <c r="AF29" s="126">
        <v>-1.3344999999999999E-2</v>
      </c>
      <c r="AG29" s="115"/>
    </row>
    <row r="30" spans="1:33" s="71" customFormat="1" ht="15" customHeight="1" x14ac:dyDescent="0.2">
      <c r="A30" s="61" t="s">
        <v>398</v>
      </c>
      <c r="B30" s="124" t="s">
        <v>523</v>
      </c>
      <c r="C30" s="125">
        <v>0.54281599999999997</v>
      </c>
      <c r="D30" s="125">
        <v>0.47763499999999998</v>
      </c>
      <c r="E30" s="125">
        <v>0.54805099999999995</v>
      </c>
      <c r="F30" s="125">
        <v>0.552176</v>
      </c>
      <c r="G30" s="125">
        <v>0.55628599999999995</v>
      </c>
      <c r="H30" s="125">
        <v>0.56187500000000001</v>
      </c>
      <c r="I30" s="125">
        <v>0.56820300000000001</v>
      </c>
      <c r="J30" s="125">
        <v>0.57412399999999997</v>
      </c>
      <c r="K30" s="125">
        <v>0.57955999999999996</v>
      </c>
      <c r="L30" s="125">
        <v>0.58570699999999998</v>
      </c>
      <c r="M30" s="125">
        <v>0.59179199999999998</v>
      </c>
      <c r="N30" s="125">
        <v>0.59657300000000002</v>
      </c>
      <c r="O30" s="125">
        <v>0.60123099999999996</v>
      </c>
      <c r="P30" s="125">
        <v>0.60597100000000004</v>
      </c>
      <c r="Q30" s="125">
        <v>0.61070100000000005</v>
      </c>
      <c r="R30" s="125">
        <v>0.61485299999999998</v>
      </c>
      <c r="S30" s="125">
        <v>0.61824500000000004</v>
      </c>
      <c r="T30" s="125">
        <v>0.62098299999999995</v>
      </c>
      <c r="U30" s="125">
        <v>0.62326499999999996</v>
      </c>
      <c r="V30" s="125">
        <v>0.62653099999999995</v>
      </c>
      <c r="W30" s="125">
        <v>0.63077799999999995</v>
      </c>
      <c r="X30" s="125">
        <v>0.63558700000000001</v>
      </c>
      <c r="Y30" s="125">
        <v>0.64058400000000004</v>
      </c>
      <c r="Z30" s="125">
        <v>0.64629800000000004</v>
      </c>
      <c r="AA30" s="125">
        <v>0.65223200000000003</v>
      </c>
      <c r="AB30" s="125">
        <v>0.65820800000000002</v>
      </c>
      <c r="AC30" s="125">
        <v>0.66454500000000005</v>
      </c>
      <c r="AD30" s="125">
        <v>0.67100899999999997</v>
      </c>
      <c r="AE30" s="125">
        <v>0.67706999999999995</v>
      </c>
      <c r="AF30" s="126">
        <v>7.9240000000000005E-3</v>
      </c>
      <c r="AG30" s="115"/>
    </row>
    <row r="31" spans="1:33" s="71" customFormat="1" ht="12" x14ac:dyDescent="0.2">
      <c r="A31" s="61" t="s">
        <v>399</v>
      </c>
      <c r="B31" s="124" t="s">
        <v>524</v>
      </c>
      <c r="C31" s="125">
        <v>2.4212000000000001E-2</v>
      </c>
      <c r="D31" s="125">
        <v>2.3566E-2</v>
      </c>
      <c r="E31" s="125">
        <v>2.3016000000000002E-2</v>
      </c>
      <c r="F31" s="125">
        <v>2.2565999999999999E-2</v>
      </c>
      <c r="G31" s="125">
        <v>2.2200000000000001E-2</v>
      </c>
      <c r="H31" s="125">
        <v>2.2058999999999999E-2</v>
      </c>
      <c r="I31" s="125">
        <v>2.1932E-2</v>
      </c>
      <c r="J31" s="125">
        <v>2.1793E-2</v>
      </c>
      <c r="K31" s="125">
        <v>2.1649999999999999E-2</v>
      </c>
      <c r="L31" s="125">
        <v>2.1513999999999998E-2</v>
      </c>
      <c r="M31" s="125">
        <v>2.1363E-2</v>
      </c>
      <c r="N31" s="125">
        <v>2.1167999999999999E-2</v>
      </c>
      <c r="O31" s="125">
        <v>2.0959999999999999E-2</v>
      </c>
      <c r="P31" s="125">
        <v>2.0745E-2</v>
      </c>
      <c r="Q31" s="125">
        <v>2.0531000000000001E-2</v>
      </c>
      <c r="R31" s="125">
        <v>2.0296000000000002E-2</v>
      </c>
      <c r="S31" s="125">
        <v>2.0032000000000001E-2</v>
      </c>
      <c r="T31" s="125">
        <v>1.9747000000000001E-2</v>
      </c>
      <c r="U31" s="125">
        <v>1.9453000000000002E-2</v>
      </c>
      <c r="V31" s="125">
        <v>1.9196999999999999E-2</v>
      </c>
      <c r="W31" s="125">
        <v>1.8960000000000001E-2</v>
      </c>
      <c r="X31" s="125">
        <v>1.8738999999999999E-2</v>
      </c>
      <c r="Y31" s="125">
        <v>1.8520999999999999E-2</v>
      </c>
      <c r="Z31" s="125">
        <v>1.8321E-2</v>
      </c>
      <c r="AA31" s="125">
        <v>1.8117000000000001E-2</v>
      </c>
      <c r="AB31" s="125">
        <v>1.7918E-2</v>
      </c>
      <c r="AC31" s="125">
        <v>1.7725000000000001E-2</v>
      </c>
      <c r="AD31" s="125">
        <v>1.7538999999999999E-2</v>
      </c>
      <c r="AE31" s="125">
        <v>1.7347999999999999E-2</v>
      </c>
      <c r="AF31" s="126">
        <v>-1.1835E-2</v>
      </c>
      <c r="AG31" s="115"/>
    </row>
    <row r="32" spans="1:33" s="71" customFormat="1" ht="12" x14ac:dyDescent="0.2">
      <c r="A32" s="61" t="s">
        <v>400</v>
      </c>
      <c r="B32" s="124" t="s">
        <v>13</v>
      </c>
      <c r="C32" s="125">
        <v>0.41870600000000002</v>
      </c>
      <c r="D32" s="125">
        <v>0.40811999999999998</v>
      </c>
      <c r="E32" s="125">
        <v>0.39821899999999999</v>
      </c>
      <c r="F32" s="125">
        <v>0.38925100000000001</v>
      </c>
      <c r="G32" s="125">
        <v>0.38098199999999999</v>
      </c>
      <c r="H32" s="125">
        <v>0.37331599999999998</v>
      </c>
      <c r="I32" s="125">
        <v>0.365811</v>
      </c>
      <c r="J32" s="125">
        <v>0.35805900000000002</v>
      </c>
      <c r="K32" s="125">
        <v>0.35006199999999998</v>
      </c>
      <c r="L32" s="125">
        <v>0.34261999999999998</v>
      </c>
      <c r="M32" s="125">
        <v>0.33529900000000001</v>
      </c>
      <c r="N32" s="125">
        <v>0.327569</v>
      </c>
      <c r="O32" s="125">
        <v>0.319965</v>
      </c>
      <c r="P32" s="125">
        <v>0.31245299999999998</v>
      </c>
      <c r="Q32" s="125">
        <v>0.30532199999999998</v>
      </c>
      <c r="R32" s="125">
        <v>0.29818600000000001</v>
      </c>
      <c r="S32" s="125">
        <v>0.29096899999999998</v>
      </c>
      <c r="T32" s="125">
        <v>0.28371099999999999</v>
      </c>
      <c r="U32" s="125">
        <v>0.27654299999999998</v>
      </c>
      <c r="V32" s="125">
        <v>0.27</v>
      </c>
      <c r="W32" s="125">
        <v>0.26389000000000001</v>
      </c>
      <c r="X32" s="125">
        <v>0.25814999999999999</v>
      </c>
      <c r="Y32" s="125">
        <v>0.25256699999999999</v>
      </c>
      <c r="Z32" s="125">
        <v>0.247414</v>
      </c>
      <c r="AA32" s="125">
        <v>0.242338</v>
      </c>
      <c r="AB32" s="125">
        <v>0.23743</v>
      </c>
      <c r="AC32" s="125">
        <v>0.23264499999999999</v>
      </c>
      <c r="AD32" s="125">
        <v>0.228074</v>
      </c>
      <c r="AE32" s="125">
        <v>0.223577</v>
      </c>
      <c r="AF32" s="126">
        <v>-2.2159000000000002E-2</v>
      </c>
      <c r="AG32" s="115"/>
    </row>
    <row r="33" spans="1:33" s="71" customFormat="1" ht="12" x14ac:dyDescent="0.2">
      <c r="A33" s="61" t="s">
        <v>401</v>
      </c>
      <c r="B33" s="124" t="s">
        <v>14</v>
      </c>
      <c r="C33" s="125">
        <v>8.2365999999999995E-2</v>
      </c>
      <c r="D33" s="125">
        <v>8.1751000000000004E-2</v>
      </c>
      <c r="E33" s="125">
        <v>8.1457000000000002E-2</v>
      </c>
      <c r="F33" s="125">
        <v>8.1326999999999997E-2</v>
      </c>
      <c r="G33" s="125">
        <v>8.1203999999999998E-2</v>
      </c>
      <c r="H33" s="125">
        <v>8.1101000000000006E-2</v>
      </c>
      <c r="I33" s="125">
        <v>8.1030000000000005E-2</v>
      </c>
      <c r="J33" s="125">
        <v>8.0920000000000006E-2</v>
      </c>
      <c r="K33" s="125">
        <v>8.0758999999999997E-2</v>
      </c>
      <c r="L33" s="125">
        <v>8.0628000000000005E-2</v>
      </c>
      <c r="M33" s="125">
        <v>8.0418000000000003E-2</v>
      </c>
      <c r="N33" s="125">
        <v>8.0042000000000002E-2</v>
      </c>
      <c r="O33" s="125">
        <v>7.9602999999999993E-2</v>
      </c>
      <c r="P33" s="125">
        <v>7.9120999999999997E-2</v>
      </c>
      <c r="Q33" s="125">
        <v>7.8630000000000005E-2</v>
      </c>
      <c r="R33" s="125">
        <v>7.8047000000000005E-2</v>
      </c>
      <c r="S33" s="125">
        <v>7.7341999999999994E-2</v>
      </c>
      <c r="T33" s="125">
        <v>7.6538999999999996E-2</v>
      </c>
      <c r="U33" s="125">
        <v>7.5697E-2</v>
      </c>
      <c r="V33" s="125">
        <v>7.4981000000000006E-2</v>
      </c>
      <c r="W33" s="125">
        <v>7.4330999999999994E-2</v>
      </c>
      <c r="X33" s="125">
        <v>7.3735999999999996E-2</v>
      </c>
      <c r="Y33" s="125">
        <v>7.3137999999999995E-2</v>
      </c>
      <c r="Z33" s="125">
        <v>7.2581999999999994E-2</v>
      </c>
      <c r="AA33" s="125">
        <v>7.2005E-2</v>
      </c>
      <c r="AB33" s="125">
        <v>7.1452000000000002E-2</v>
      </c>
      <c r="AC33" s="125">
        <v>7.0895E-2</v>
      </c>
      <c r="AD33" s="125">
        <v>7.0342000000000002E-2</v>
      </c>
      <c r="AE33" s="125">
        <v>6.9760000000000003E-2</v>
      </c>
      <c r="AF33" s="126">
        <v>-5.9150000000000001E-3</v>
      </c>
      <c r="AG33" s="115"/>
    </row>
    <row r="34" spans="1:33" s="71" customFormat="1" ht="12" x14ac:dyDescent="0.2">
      <c r="A34" s="61" t="s">
        <v>402</v>
      </c>
      <c r="B34" s="124" t="s">
        <v>15</v>
      </c>
      <c r="C34" s="125">
        <v>0.49719999999999998</v>
      </c>
      <c r="D34" s="125">
        <v>0.48891899999999999</v>
      </c>
      <c r="E34" s="125">
        <v>0.48369499999999999</v>
      </c>
      <c r="F34" s="125">
        <v>0.48131000000000002</v>
      </c>
      <c r="G34" s="125">
        <v>0.48024</v>
      </c>
      <c r="H34" s="125">
        <v>0.480244</v>
      </c>
      <c r="I34" s="125">
        <v>0.481182</v>
      </c>
      <c r="J34" s="125">
        <v>0.48242099999999999</v>
      </c>
      <c r="K34" s="125">
        <v>0.47973300000000002</v>
      </c>
      <c r="L34" s="125">
        <v>0.47793799999999997</v>
      </c>
      <c r="M34" s="125">
        <v>0.47610599999999997</v>
      </c>
      <c r="N34" s="125">
        <v>0.47356300000000001</v>
      </c>
      <c r="O34" s="125">
        <v>0.47074500000000002</v>
      </c>
      <c r="P34" s="125">
        <v>0.46761399999999997</v>
      </c>
      <c r="Q34" s="125">
        <v>0.46440700000000001</v>
      </c>
      <c r="R34" s="125">
        <v>0.460233</v>
      </c>
      <c r="S34" s="125">
        <v>0.45486399999999999</v>
      </c>
      <c r="T34" s="125">
        <v>0.44802700000000001</v>
      </c>
      <c r="U34" s="125">
        <v>0.445052</v>
      </c>
      <c r="V34" s="125">
        <v>0.44328899999999999</v>
      </c>
      <c r="W34" s="125">
        <v>0.44215199999999999</v>
      </c>
      <c r="X34" s="125">
        <v>0.441579</v>
      </c>
      <c r="Y34" s="125">
        <v>0.44122299999999998</v>
      </c>
      <c r="Z34" s="125">
        <v>0.44149300000000002</v>
      </c>
      <c r="AA34" s="125">
        <v>0.44173000000000001</v>
      </c>
      <c r="AB34" s="125">
        <v>0.442195</v>
      </c>
      <c r="AC34" s="125">
        <v>0.442722</v>
      </c>
      <c r="AD34" s="125">
        <v>0.44345800000000002</v>
      </c>
      <c r="AE34" s="125">
        <v>0.44410899999999998</v>
      </c>
      <c r="AF34" s="126">
        <v>-4.0249999999999999E-3</v>
      </c>
      <c r="AG34" s="115"/>
    </row>
    <row r="35" spans="1:33" s="71" customFormat="1" ht="12" x14ac:dyDescent="0.2">
      <c r="A35" s="61" t="s">
        <v>403</v>
      </c>
      <c r="B35" s="124" t="s">
        <v>16</v>
      </c>
      <c r="C35" s="125">
        <v>0.60330399999999995</v>
      </c>
      <c r="D35" s="125">
        <v>0.60148000000000001</v>
      </c>
      <c r="E35" s="125">
        <v>0.60156900000000002</v>
      </c>
      <c r="F35" s="125">
        <v>0.60333000000000003</v>
      </c>
      <c r="G35" s="125">
        <v>0.60517299999999996</v>
      </c>
      <c r="H35" s="125">
        <v>0.60717500000000002</v>
      </c>
      <c r="I35" s="125">
        <v>0.60976300000000005</v>
      </c>
      <c r="J35" s="125">
        <v>0.61265499999999995</v>
      </c>
      <c r="K35" s="125">
        <v>0.61477899999999996</v>
      </c>
      <c r="L35" s="125">
        <v>0.61797199999999997</v>
      </c>
      <c r="M35" s="125">
        <v>0.62115399999999998</v>
      </c>
      <c r="N35" s="125">
        <v>0.62368900000000005</v>
      </c>
      <c r="O35" s="125">
        <v>0.62589600000000001</v>
      </c>
      <c r="P35" s="125">
        <v>0.62775800000000004</v>
      </c>
      <c r="Q35" s="125">
        <v>0.62943300000000002</v>
      </c>
      <c r="R35" s="125">
        <v>0.63070700000000002</v>
      </c>
      <c r="S35" s="125">
        <v>0.63147399999999998</v>
      </c>
      <c r="T35" s="125">
        <v>0.63182799999999995</v>
      </c>
      <c r="U35" s="125">
        <v>0.63187800000000005</v>
      </c>
      <c r="V35" s="125">
        <v>0.63274600000000003</v>
      </c>
      <c r="W35" s="125">
        <v>0.63376500000000002</v>
      </c>
      <c r="X35" s="125">
        <v>0.63493599999999994</v>
      </c>
      <c r="Y35" s="125">
        <v>0.63607800000000003</v>
      </c>
      <c r="Z35" s="125">
        <v>0.63748899999999997</v>
      </c>
      <c r="AA35" s="125">
        <v>0.63885599999999998</v>
      </c>
      <c r="AB35" s="125">
        <v>0.64030600000000004</v>
      </c>
      <c r="AC35" s="125">
        <v>0.64178900000000005</v>
      </c>
      <c r="AD35" s="125">
        <v>0.64337500000000003</v>
      </c>
      <c r="AE35" s="125">
        <v>0.64491600000000004</v>
      </c>
      <c r="AF35" s="126">
        <v>2.385E-3</v>
      </c>
      <c r="AG35" s="115"/>
    </row>
    <row r="36" spans="1:33" s="71" customFormat="1" ht="12" x14ac:dyDescent="0.2">
      <c r="A36" s="61" t="s">
        <v>404</v>
      </c>
      <c r="B36" s="124" t="s">
        <v>169</v>
      </c>
      <c r="C36" s="125">
        <v>0.430724</v>
      </c>
      <c r="D36" s="125">
        <v>0.43463200000000002</v>
      </c>
      <c r="E36" s="125">
        <v>0.43955</v>
      </c>
      <c r="F36" s="125">
        <v>0.44626100000000002</v>
      </c>
      <c r="G36" s="125">
        <v>0.45272200000000001</v>
      </c>
      <c r="H36" s="125">
        <v>0.45911400000000002</v>
      </c>
      <c r="I36" s="125">
        <v>0.46689900000000001</v>
      </c>
      <c r="J36" s="125">
        <v>0.47514699999999999</v>
      </c>
      <c r="K36" s="125">
        <v>0.48422900000000002</v>
      </c>
      <c r="L36" s="125">
        <v>0.49350500000000003</v>
      </c>
      <c r="M36" s="125">
        <v>0.50314999999999999</v>
      </c>
      <c r="N36" s="125">
        <v>0.51236499999999996</v>
      </c>
      <c r="O36" s="125">
        <v>0.52179600000000004</v>
      </c>
      <c r="P36" s="125">
        <v>0.53092399999999995</v>
      </c>
      <c r="Q36" s="125">
        <v>0.54086400000000001</v>
      </c>
      <c r="R36" s="125">
        <v>0.55004500000000001</v>
      </c>
      <c r="S36" s="125">
        <v>0.55996100000000004</v>
      </c>
      <c r="T36" s="125">
        <v>0.56962100000000004</v>
      </c>
      <c r="U36" s="125">
        <v>0.57911999999999997</v>
      </c>
      <c r="V36" s="125">
        <v>0.58866099999999999</v>
      </c>
      <c r="W36" s="125">
        <v>0.59882400000000002</v>
      </c>
      <c r="X36" s="125">
        <v>0.60966799999999999</v>
      </c>
      <c r="Y36" s="125">
        <v>0.62007999999999996</v>
      </c>
      <c r="Z36" s="125">
        <v>0.63127500000000003</v>
      </c>
      <c r="AA36" s="125">
        <v>0.64313399999999998</v>
      </c>
      <c r="AB36" s="125">
        <v>0.65466599999999997</v>
      </c>
      <c r="AC36" s="125">
        <v>0.66692799999999997</v>
      </c>
      <c r="AD36" s="125">
        <v>0.67938100000000001</v>
      </c>
      <c r="AE36" s="125">
        <v>0.69195300000000004</v>
      </c>
      <c r="AF36" s="126">
        <v>1.7075E-2</v>
      </c>
      <c r="AG36" s="115"/>
    </row>
    <row r="37" spans="1:33" s="71" customFormat="1" ht="12" x14ac:dyDescent="0.2">
      <c r="A37" s="61" t="s">
        <v>405</v>
      </c>
      <c r="B37" s="124" t="s">
        <v>170</v>
      </c>
      <c r="C37" s="125">
        <v>0.174703</v>
      </c>
      <c r="D37" s="125">
        <v>0.17327699999999999</v>
      </c>
      <c r="E37" s="125">
        <v>0.172628</v>
      </c>
      <c r="F37" s="125">
        <v>0.17277100000000001</v>
      </c>
      <c r="G37" s="125">
        <v>0.17324999999999999</v>
      </c>
      <c r="H37" s="125">
        <v>0.173899</v>
      </c>
      <c r="I37" s="125">
        <v>0.17493700000000001</v>
      </c>
      <c r="J37" s="125">
        <v>0.17636399999999999</v>
      </c>
      <c r="K37" s="125">
        <v>0.178145</v>
      </c>
      <c r="L37" s="125">
        <v>0.17996100000000001</v>
      </c>
      <c r="M37" s="125">
        <v>0.18196799999999999</v>
      </c>
      <c r="N37" s="125">
        <v>0.18379200000000001</v>
      </c>
      <c r="O37" s="125">
        <v>0.18520300000000001</v>
      </c>
      <c r="P37" s="125">
        <v>0.186755</v>
      </c>
      <c r="Q37" s="125">
        <v>0.187919</v>
      </c>
      <c r="R37" s="125">
        <v>0.18895899999999999</v>
      </c>
      <c r="S37" s="125">
        <v>0.189863</v>
      </c>
      <c r="T37" s="125">
        <v>0.19006400000000001</v>
      </c>
      <c r="U37" s="125">
        <v>0.19017700000000001</v>
      </c>
      <c r="V37" s="125">
        <v>0.189971</v>
      </c>
      <c r="W37" s="125">
        <v>0.189161</v>
      </c>
      <c r="X37" s="125">
        <v>0.18804599999999999</v>
      </c>
      <c r="Y37" s="125">
        <v>0.18660499999999999</v>
      </c>
      <c r="Z37" s="125">
        <v>0.18456500000000001</v>
      </c>
      <c r="AA37" s="125">
        <v>0.18218699999999999</v>
      </c>
      <c r="AB37" s="125">
        <v>0.17918000000000001</v>
      </c>
      <c r="AC37" s="125">
        <v>0.17552000000000001</v>
      </c>
      <c r="AD37" s="125">
        <v>0.17119100000000001</v>
      </c>
      <c r="AE37" s="125">
        <v>0.16584399999999999</v>
      </c>
      <c r="AF37" s="126">
        <v>-1.8569999999999999E-3</v>
      </c>
      <c r="AG37" s="115"/>
    </row>
    <row r="38" spans="1:33" s="71" customFormat="1" ht="12" x14ac:dyDescent="0.2">
      <c r="A38" s="61" t="s">
        <v>406</v>
      </c>
      <c r="B38" s="124" t="s">
        <v>19</v>
      </c>
      <c r="C38" s="125">
        <v>1.821672</v>
      </c>
      <c r="D38" s="125">
        <v>1.8525830000000001</v>
      </c>
      <c r="E38" s="125">
        <v>1.840956</v>
      </c>
      <c r="F38" s="125">
        <v>1.8203229999999999</v>
      </c>
      <c r="G38" s="125">
        <v>1.815242</v>
      </c>
      <c r="H38" s="125">
        <v>1.809931</v>
      </c>
      <c r="I38" s="125">
        <v>1.8299049999999999</v>
      </c>
      <c r="J38" s="125">
        <v>1.8514729999999999</v>
      </c>
      <c r="K38" s="125">
        <v>1.874134</v>
      </c>
      <c r="L38" s="125">
        <v>1.8979470000000001</v>
      </c>
      <c r="M38" s="125">
        <v>1.9216150000000001</v>
      </c>
      <c r="N38" s="125">
        <v>1.9441569999999999</v>
      </c>
      <c r="O38" s="125">
        <v>1.965848</v>
      </c>
      <c r="P38" s="125">
        <v>1.9870760000000001</v>
      </c>
      <c r="Q38" s="125">
        <v>2.008251</v>
      </c>
      <c r="R38" s="125">
        <v>2.0285280000000001</v>
      </c>
      <c r="S38" s="125">
        <v>2.048292</v>
      </c>
      <c r="T38" s="125">
        <v>2.0677620000000001</v>
      </c>
      <c r="U38" s="125">
        <v>2.0869559999999998</v>
      </c>
      <c r="V38" s="125">
        <v>2.107259</v>
      </c>
      <c r="W38" s="125">
        <v>2.128409</v>
      </c>
      <c r="X38" s="125">
        <v>2.150887</v>
      </c>
      <c r="Y38" s="125">
        <v>2.1742180000000002</v>
      </c>
      <c r="Z38" s="125">
        <v>2.19916</v>
      </c>
      <c r="AA38" s="125">
        <v>2.2246579999999998</v>
      </c>
      <c r="AB38" s="125">
        <v>2.2516560000000001</v>
      </c>
      <c r="AC38" s="125">
        <v>2.2800069999999999</v>
      </c>
      <c r="AD38" s="125">
        <v>2.3094440000000001</v>
      </c>
      <c r="AE38" s="125">
        <v>2.3399909999999999</v>
      </c>
      <c r="AF38" s="126">
        <v>8.9829999999999997E-3</v>
      </c>
      <c r="AG38" s="115"/>
    </row>
    <row r="39" spans="1:33" s="71" customFormat="1" ht="12" x14ac:dyDescent="0.2">
      <c r="A39" s="61" t="s">
        <v>525</v>
      </c>
      <c r="B39" s="123" t="s">
        <v>481</v>
      </c>
      <c r="C39" s="127">
        <v>4.7149700000000001</v>
      </c>
      <c r="D39" s="127">
        <v>4.6603979999999998</v>
      </c>
      <c r="E39" s="127">
        <v>4.6995459999999998</v>
      </c>
      <c r="F39" s="127">
        <v>4.679068</v>
      </c>
      <c r="G39" s="127">
        <v>4.6764780000000004</v>
      </c>
      <c r="H39" s="127">
        <v>4.6773420000000003</v>
      </c>
      <c r="I39" s="127">
        <v>4.7076599999999997</v>
      </c>
      <c r="J39" s="127">
        <v>4.7401070000000001</v>
      </c>
      <c r="K39" s="127">
        <v>4.7693149999999997</v>
      </c>
      <c r="L39" s="127">
        <v>4.8033720000000004</v>
      </c>
      <c r="M39" s="127">
        <v>4.8377299999999996</v>
      </c>
      <c r="N39" s="127">
        <v>4.8668680000000002</v>
      </c>
      <c r="O39" s="127">
        <v>4.894209</v>
      </c>
      <c r="P39" s="127">
        <v>4.9203010000000003</v>
      </c>
      <c r="Q39" s="127">
        <v>4.9468800000000002</v>
      </c>
      <c r="R39" s="127">
        <v>4.9694880000000001</v>
      </c>
      <c r="S39" s="127">
        <v>4.9893150000000004</v>
      </c>
      <c r="T39" s="127">
        <v>5.0050160000000004</v>
      </c>
      <c r="U39" s="127">
        <v>5.0232830000000002</v>
      </c>
      <c r="V39" s="127">
        <v>5.0463170000000002</v>
      </c>
      <c r="W39" s="127">
        <v>5.0725530000000001</v>
      </c>
      <c r="X39" s="127">
        <v>5.1022780000000001</v>
      </c>
      <c r="Y39" s="127">
        <v>5.1326169999999998</v>
      </c>
      <c r="Z39" s="127">
        <v>5.1669270000000003</v>
      </c>
      <c r="AA39" s="127">
        <v>5.2022810000000002</v>
      </c>
      <c r="AB39" s="127">
        <v>5.2387649999999999</v>
      </c>
      <c r="AC39" s="127">
        <v>5.2772480000000002</v>
      </c>
      <c r="AD39" s="127">
        <v>5.316999</v>
      </c>
      <c r="AE39" s="127">
        <v>5.3564429999999996</v>
      </c>
      <c r="AF39" s="128">
        <v>4.5659999999999997E-3</v>
      </c>
      <c r="AG39" s="115"/>
    </row>
    <row r="40" spans="1:33" s="71" customFormat="1" ht="12" x14ac:dyDescent="0.2">
      <c r="A40" s="61" t="s">
        <v>526</v>
      </c>
      <c r="B40" s="124" t="s">
        <v>660</v>
      </c>
      <c r="C40" s="125">
        <v>0.120598</v>
      </c>
      <c r="D40" s="125">
        <v>0.14121700000000001</v>
      </c>
      <c r="E40" s="125">
        <v>0.15787899999999999</v>
      </c>
      <c r="F40" s="125">
        <v>0.18163399999999999</v>
      </c>
      <c r="G40" s="125">
        <v>0.19272</v>
      </c>
      <c r="H40" s="125">
        <v>0.20266700000000001</v>
      </c>
      <c r="I40" s="125">
        <v>0.211537</v>
      </c>
      <c r="J40" s="125">
        <v>0.22581100000000001</v>
      </c>
      <c r="K40" s="125">
        <v>0.23572100000000001</v>
      </c>
      <c r="L40" s="125">
        <v>0.24602399999999999</v>
      </c>
      <c r="M40" s="125">
        <v>0.254888</v>
      </c>
      <c r="N40" s="125">
        <v>0.26736300000000002</v>
      </c>
      <c r="O40" s="125">
        <v>0.27595500000000001</v>
      </c>
      <c r="P40" s="125">
        <v>0.286466</v>
      </c>
      <c r="Q40" s="125">
        <v>0.297018</v>
      </c>
      <c r="R40" s="125">
        <v>0.30473699999999998</v>
      </c>
      <c r="S40" s="125">
        <v>0.31513099999999999</v>
      </c>
      <c r="T40" s="125">
        <v>0.32654</v>
      </c>
      <c r="U40" s="125">
        <v>0.33913599999999999</v>
      </c>
      <c r="V40" s="125">
        <v>0.34690399999999999</v>
      </c>
      <c r="W40" s="125">
        <v>0.35503299999999999</v>
      </c>
      <c r="X40" s="125">
        <v>0.36058099999999998</v>
      </c>
      <c r="Y40" s="125">
        <v>0.36815599999999998</v>
      </c>
      <c r="Z40" s="125">
        <v>0.37333100000000002</v>
      </c>
      <c r="AA40" s="125">
        <v>0.38428600000000002</v>
      </c>
      <c r="AB40" s="125">
        <v>0.38949899999999998</v>
      </c>
      <c r="AC40" s="125">
        <v>0.395899</v>
      </c>
      <c r="AD40" s="125">
        <v>0.40563700000000003</v>
      </c>
      <c r="AE40" s="125">
        <v>0.41472599999999998</v>
      </c>
      <c r="AF40" s="126">
        <v>4.5100000000000001E-2</v>
      </c>
      <c r="AG40" s="115"/>
    </row>
    <row r="41" spans="1:33" s="71" customFormat="1" ht="12" x14ac:dyDescent="0.2">
      <c r="A41" s="61" t="s">
        <v>527</v>
      </c>
      <c r="B41" s="123" t="s">
        <v>485</v>
      </c>
      <c r="C41" s="127">
        <v>4.5943709999999998</v>
      </c>
      <c r="D41" s="127">
        <v>4.5191819999999998</v>
      </c>
      <c r="E41" s="127">
        <v>4.5416670000000003</v>
      </c>
      <c r="F41" s="127">
        <v>4.4974340000000002</v>
      </c>
      <c r="G41" s="127">
        <v>4.4837579999999999</v>
      </c>
      <c r="H41" s="127">
        <v>4.4746750000000004</v>
      </c>
      <c r="I41" s="127">
        <v>4.4961229999999999</v>
      </c>
      <c r="J41" s="127">
        <v>4.5142959999999999</v>
      </c>
      <c r="K41" s="127">
        <v>4.533595</v>
      </c>
      <c r="L41" s="127">
        <v>4.5573490000000003</v>
      </c>
      <c r="M41" s="127">
        <v>4.5828420000000003</v>
      </c>
      <c r="N41" s="127">
        <v>4.5995049999999997</v>
      </c>
      <c r="O41" s="127">
        <v>4.6182540000000003</v>
      </c>
      <c r="P41" s="127">
        <v>4.6338350000000004</v>
      </c>
      <c r="Q41" s="127">
        <v>4.6498619999999997</v>
      </c>
      <c r="R41" s="127">
        <v>4.6647509999999999</v>
      </c>
      <c r="S41" s="127">
        <v>4.6741840000000003</v>
      </c>
      <c r="T41" s="127">
        <v>4.6784759999999999</v>
      </c>
      <c r="U41" s="127">
        <v>4.6841480000000004</v>
      </c>
      <c r="V41" s="127">
        <v>4.6994129999999998</v>
      </c>
      <c r="W41" s="127">
        <v>4.7175200000000004</v>
      </c>
      <c r="X41" s="127">
        <v>4.7416960000000001</v>
      </c>
      <c r="Y41" s="127">
        <v>4.7644609999999998</v>
      </c>
      <c r="Z41" s="127">
        <v>4.793596</v>
      </c>
      <c r="AA41" s="127">
        <v>4.8179949999999998</v>
      </c>
      <c r="AB41" s="127">
        <v>4.8492660000000001</v>
      </c>
      <c r="AC41" s="127">
        <v>4.8813500000000003</v>
      </c>
      <c r="AD41" s="127">
        <v>4.9113619999999996</v>
      </c>
      <c r="AE41" s="127">
        <v>4.9417169999999997</v>
      </c>
      <c r="AF41" s="128">
        <v>2.6059999999999998E-3</v>
      </c>
      <c r="AG41" s="115"/>
    </row>
    <row r="42" spans="1:33" s="71" customFormat="1" ht="12" x14ac:dyDescent="0.2">
      <c r="A42" s="57"/>
      <c r="B42" s="115"/>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row>
    <row r="43" spans="1:33" s="71" customFormat="1" ht="12" x14ac:dyDescent="0.2">
      <c r="A43" s="57"/>
      <c r="B43" s="123" t="s">
        <v>18</v>
      </c>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row>
    <row r="44" spans="1:33" s="71" customFormat="1" ht="12" x14ac:dyDescent="0.2">
      <c r="A44" s="61" t="s">
        <v>407</v>
      </c>
      <c r="B44" s="124" t="s">
        <v>522</v>
      </c>
      <c r="C44" s="125">
        <v>1.8254539999999999</v>
      </c>
      <c r="D44" s="125">
        <v>1.7789269999999999</v>
      </c>
      <c r="E44" s="125">
        <v>1.667357</v>
      </c>
      <c r="F44" s="125">
        <v>1.6779109999999999</v>
      </c>
      <c r="G44" s="125">
        <v>1.6886300000000001</v>
      </c>
      <c r="H44" s="125">
        <v>1.695846</v>
      </c>
      <c r="I44" s="125">
        <v>1.6990320000000001</v>
      </c>
      <c r="J44" s="125">
        <v>1.6978</v>
      </c>
      <c r="K44" s="125">
        <v>1.696029</v>
      </c>
      <c r="L44" s="125">
        <v>1.6935739999999999</v>
      </c>
      <c r="M44" s="125">
        <v>1.6874899999999999</v>
      </c>
      <c r="N44" s="125">
        <v>1.677805</v>
      </c>
      <c r="O44" s="125">
        <v>1.667009</v>
      </c>
      <c r="P44" s="125">
        <v>1.656244</v>
      </c>
      <c r="Q44" s="125">
        <v>1.6466019999999999</v>
      </c>
      <c r="R44" s="125">
        <v>1.637491</v>
      </c>
      <c r="S44" s="125">
        <v>1.6277459999999999</v>
      </c>
      <c r="T44" s="125">
        <v>1.617154</v>
      </c>
      <c r="U44" s="125">
        <v>1.60599</v>
      </c>
      <c r="V44" s="125">
        <v>1.595199</v>
      </c>
      <c r="W44" s="125">
        <v>1.5842039999999999</v>
      </c>
      <c r="X44" s="125">
        <v>1.574144</v>
      </c>
      <c r="Y44" s="125">
        <v>1.5639959999999999</v>
      </c>
      <c r="Z44" s="125">
        <v>1.554006</v>
      </c>
      <c r="AA44" s="125">
        <v>1.5435730000000001</v>
      </c>
      <c r="AB44" s="125">
        <v>1.5324850000000001</v>
      </c>
      <c r="AC44" s="125">
        <v>1.5212239999999999</v>
      </c>
      <c r="AD44" s="125">
        <v>1.509058</v>
      </c>
      <c r="AE44" s="125">
        <v>1.496642</v>
      </c>
      <c r="AF44" s="126">
        <v>-7.0679999999999996E-3</v>
      </c>
      <c r="AG44" s="115"/>
    </row>
    <row r="45" spans="1:33" s="71" customFormat="1" ht="12" x14ac:dyDescent="0.2">
      <c r="A45" s="61" t="s">
        <v>408</v>
      </c>
      <c r="B45" s="124" t="s">
        <v>523</v>
      </c>
      <c r="C45" s="125">
        <v>2.4829E-2</v>
      </c>
      <c r="D45" s="125">
        <v>1.9755999999999999E-2</v>
      </c>
      <c r="E45" s="125">
        <v>2.5073000000000002E-2</v>
      </c>
      <c r="F45" s="125">
        <v>2.5135999999999999E-2</v>
      </c>
      <c r="G45" s="125">
        <v>2.5167999999999999E-2</v>
      </c>
      <c r="H45" s="125">
        <v>2.5189E-2</v>
      </c>
      <c r="I45" s="125">
        <v>2.5156999999999999E-2</v>
      </c>
      <c r="J45" s="125">
        <v>2.5101999999999999E-2</v>
      </c>
      <c r="K45" s="125">
        <v>2.5048999999999998E-2</v>
      </c>
      <c r="L45" s="125">
        <v>2.4993000000000001E-2</v>
      </c>
      <c r="M45" s="125">
        <v>2.4910999999999999E-2</v>
      </c>
      <c r="N45" s="125">
        <v>2.4778000000000001E-2</v>
      </c>
      <c r="O45" s="125">
        <v>2.4652E-2</v>
      </c>
      <c r="P45" s="125">
        <v>2.4541E-2</v>
      </c>
      <c r="Q45" s="125">
        <v>2.4451000000000001E-2</v>
      </c>
      <c r="R45" s="125">
        <v>2.4382000000000001E-2</v>
      </c>
      <c r="S45" s="125">
        <v>2.4313000000000001E-2</v>
      </c>
      <c r="T45" s="125">
        <v>2.4235E-2</v>
      </c>
      <c r="U45" s="125">
        <v>2.4166E-2</v>
      </c>
      <c r="V45" s="125">
        <v>2.4097E-2</v>
      </c>
      <c r="W45" s="125">
        <v>2.4048E-2</v>
      </c>
      <c r="X45" s="125">
        <v>2.4018999999999999E-2</v>
      </c>
      <c r="Y45" s="125">
        <v>2.3989E-2</v>
      </c>
      <c r="Z45" s="125">
        <v>2.3976999999999998E-2</v>
      </c>
      <c r="AA45" s="125">
        <v>2.3965E-2</v>
      </c>
      <c r="AB45" s="125">
        <v>2.3932999999999999E-2</v>
      </c>
      <c r="AC45" s="125">
        <v>2.3921999999999999E-2</v>
      </c>
      <c r="AD45" s="125">
        <v>2.3895E-2</v>
      </c>
      <c r="AE45" s="125">
        <v>2.3880999999999999E-2</v>
      </c>
      <c r="AF45" s="126">
        <v>-1.39E-3</v>
      </c>
      <c r="AG45" s="115"/>
    </row>
    <row r="46" spans="1:33" s="71" customFormat="1" ht="12" x14ac:dyDescent="0.2">
      <c r="A46" s="61" t="s">
        <v>409</v>
      </c>
      <c r="B46" s="124" t="s">
        <v>524</v>
      </c>
      <c r="C46" s="125">
        <v>0.59203799999999995</v>
      </c>
      <c r="D46" s="125">
        <v>0.58205799999999996</v>
      </c>
      <c r="E46" s="125">
        <v>0.58410099999999998</v>
      </c>
      <c r="F46" s="125">
        <v>0.59185500000000002</v>
      </c>
      <c r="G46" s="125">
        <v>0.59957700000000003</v>
      </c>
      <c r="H46" s="125">
        <v>0.60646100000000003</v>
      </c>
      <c r="I46" s="125">
        <v>0.61241699999999999</v>
      </c>
      <c r="J46" s="125">
        <v>0.61734</v>
      </c>
      <c r="K46" s="125">
        <v>0.62242500000000001</v>
      </c>
      <c r="L46" s="125">
        <v>0.62718200000000002</v>
      </c>
      <c r="M46" s="125">
        <v>0.63082800000000006</v>
      </c>
      <c r="N46" s="125">
        <v>0.63327299999999997</v>
      </c>
      <c r="O46" s="125">
        <v>0.63534900000000005</v>
      </c>
      <c r="P46" s="125">
        <v>0.63749299999999998</v>
      </c>
      <c r="Q46" s="125">
        <v>0.64014099999999996</v>
      </c>
      <c r="R46" s="125">
        <v>0.64294700000000005</v>
      </c>
      <c r="S46" s="125">
        <v>0.64557200000000003</v>
      </c>
      <c r="T46" s="125">
        <v>0.64796200000000004</v>
      </c>
      <c r="U46" s="125">
        <v>0.65007400000000004</v>
      </c>
      <c r="V46" s="125">
        <v>0.65248300000000004</v>
      </c>
      <c r="W46" s="125">
        <v>0.65488199999999996</v>
      </c>
      <c r="X46" s="125">
        <v>0.65776299999999999</v>
      </c>
      <c r="Y46" s="125">
        <v>0.66066999999999998</v>
      </c>
      <c r="Z46" s="125">
        <v>0.66370600000000002</v>
      </c>
      <c r="AA46" s="125">
        <v>0.66669500000000004</v>
      </c>
      <c r="AB46" s="125">
        <v>0.66956499999999997</v>
      </c>
      <c r="AC46" s="125">
        <v>0.67249099999999995</v>
      </c>
      <c r="AD46" s="125">
        <v>0.67514099999999999</v>
      </c>
      <c r="AE46" s="125">
        <v>0.67773300000000003</v>
      </c>
      <c r="AF46" s="126">
        <v>4.8399999999999997E-3</v>
      </c>
      <c r="AG46" s="115"/>
    </row>
    <row r="47" spans="1:33" s="71" customFormat="1" ht="12" x14ac:dyDescent="0.2">
      <c r="A47" s="61" t="s">
        <v>410</v>
      </c>
      <c r="B47" s="124" t="s">
        <v>14</v>
      </c>
      <c r="C47" s="125">
        <v>0.33065699999999998</v>
      </c>
      <c r="D47" s="125">
        <v>0.32822899999999999</v>
      </c>
      <c r="E47" s="125">
        <v>0.33232499999999998</v>
      </c>
      <c r="F47" s="125">
        <v>0.339169</v>
      </c>
      <c r="G47" s="125">
        <v>0.34550700000000001</v>
      </c>
      <c r="H47" s="125">
        <v>0.35126200000000002</v>
      </c>
      <c r="I47" s="125">
        <v>0.35645199999999999</v>
      </c>
      <c r="J47" s="125">
        <v>0.361099</v>
      </c>
      <c r="K47" s="125">
        <v>0.36582199999999998</v>
      </c>
      <c r="L47" s="125">
        <v>0.37045800000000001</v>
      </c>
      <c r="M47" s="125">
        <v>0.37436000000000003</v>
      </c>
      <c r="N47" s="125">
        <v>0.37748900000000002</v>
      </c>
      <c r="O47" s="125">
        <v>0.38028699999999999</v>
      </c>
      <c r="P47" s="125">
        <v>0.38304300000000002</v>
      </c>
      <c r="Q47" s="125">
        <v>0.38595099999999999</v>
      </c>
      <c r="R47" s="125">
        <v>0.38885500000000001</v>
      </c>
      <c r="S47" s="125">
        <v>0.39156099999999999</v>
      </c>
      <c r="T47" s="125">
        <v>0.39406000000000002</v>
      </c>
      <c r="U47" s="125">
        <v>0.39632499999999998</v>
      </c>
      <c r="V47" s="125">
        <v>0.39880199999999999</v>
      </c>
      <c r="W47" s="125">
        <v>0.40121600000000002</v>
      </c>
      <c r="X47" s="125">
        <v>0.40386899999999998</v>
      </c>
      <c r="Y47" s="125">
        <v>0.40647299999999997</v>
      </c>
      <c r="Z47" s="125">
        <v>0.40909600000000002</v>
      </c>
      <c r="AA47" s="125">
        <v>0.411661</v>
      </c>
      <c r="AB47" s="125">
        <v>0.41413499999999998</v>
      </c>
      <c r="AC47" s="125">
        <v>0.41661799999999999</v>
      </c>
      <c r="AD47" s="125">
        <v>0.41891499999999998</v>
      </c>
      <c r="AE47" s="125">
        <v>0.42115999999999998</v>
      </c>
      <c r="AF47" s="126">
        <v>8.6779999999999999E-3</v>
      </c>
      <c r="AG47" s="115"/>
    </row>
    <row r="48" spans="1:33" s="71" customFormat="1" ht="12" x14ac:dyDescent="0.2">
      <c r="A48" s="61" t="s">
        <v>411</v>
      </c>
      <c r="B48" s="124" t="s">
        <v>21</v>
      </c>
      <c r="C48" s="125">
        <v>0.82970500000000003</v>
      </c>
      <c r="D48" s="125">
        <v>0.89865600000000001</v>
      </c>
      <c r="E48" s="125">
        <v>0.88645399999999996</v>
      </c>
      <c r="F48" s="125">
        <v>0.81914299999999995</v>
      </c>
      <c r="G48" s="125">
        <v>0.79083700000000001</v>
      </c>
      <c r="H48" s="125">
        <v>0.76143400000000006</v>
      </c>
      <c r="I48" s="125">
        <v>0.76494300000000004</v>
      </c>
      <c r="J48" s="125">
        <v>0.76692899999999997</v>
      </c>
      <c r="K48" s="125">
        <v>0.76887099999999997</v>
      </c>
      <c r="L48" s="125">
        <v>0.77017800000000003</v>
      </c>
      <c r="M48" s="125">
        <v>0.77033499999999999</v>
      </c>
      <c r="N48" s="125">
        <v>0.76992799999999995</v>
      </c>
      <c r="O48" s="125">
        <v>0.76906399999999997</v>
      </c>
      <c r="P48" s="125">
        <v>0.76907999999999999</v>
      </c>
      <c r="Q48" s="125">
        <v>0.76935299999999995</v>
      </c>
      <c r="R48" s="125">
        <v>0.77010299999999998</v>
      </c>
      <c r="S48" s="125">
        <v>0.77091200000000004</v>
      </c>
      <c r="T48" s="125">
        <v>0.771841</v>
      </c>
      <c r="U48" s="125">
        <v>0.77295100000000005</v>
      </c>
      <c r="V48" s="125">
        <v>0.77351099999999995</v>
      </c>
      <c r="W48" s="125">
        <v>0.77424700000000002</v>
      </c>
      <c r="X48" s="125">
        <v>0.77539800000000003</v>
      </c>
      <c r="Y48" s="125">
        <v>0.776694</v>
      </c>
      <c r="Z48" s="125">
        <v>0.77792300000000003</v>
      </c>
      <c r="AA48" s="125">
        <v>0.77922599999999997</v>
      </c>
      <c r="AB48" s="125">
        <v>0.780223</v>
      </c>
      <c r="AC48" s="125">
        <v>0.78124499999999997</v>
      </c>
      <c r="AD48" s="125">
        <v>0.782084</v>
      </c>
      <c r="AE48" s="125">
        <v>0.78304300000000004</v>
      </c>
      <c r="AF48" s="126">
        <v>-2.065E-3</v>
      </c>
      <c r="AG48" s="115"/>
    </row>
    <row r="49" spans="1:33" s="71" customFormat="1" ht="12" x14ac:dyDescent="0.2">
      <c r="A49" s="61" t="s">
        <v>412</v>
      </c>
      <c r="B49" s="123" t="s">
        <v>17</v>
      </c>
      <c r="C49" s="127">
        <v>3.602684</v>
      </c>
      <c r="D49" s="127">
        <v>3.6076260000000002</v>
      </c>
      <c r="E49" s="127">
        <v>3.4953099999999999</v>
      </c>
      <c r="F49" s="127">
        <v>3.453214</v>
      </c>
      <c r="G49" s="127">
        <v>3.449719</v>
      </c>
      <c r="H49" s="127">
        <v>3.4401920000000001</v>
      </c>
      <c r="I49" s="127">
        <v>3.4580000000000002</v>
      </c>
      <c r="J49" s="127">
        <v>3.46827</v>
      </c>
      <c r="K49" s="127">
        <v>3.4781960000000001</v>
      </c>
      <c r="L49" s="127">
        <v>3.4863849999999998</v>
      </c>
      <c r="M49" s="127">
        <v>3.4879229999999999</v>
      </c>
      <c r="N49" s="127">
        <v>3.4832719999999999</v>
      </c>
      <c r="O49" s="127">
        <v>3.476362</v>
      </c>
      <c r="P49" s="127">
        <v>3.470402</v>
      </c>
      <c r="Q49" s="127">
        <v>3.4664969999999999</v>
      </c>
      <c r="R49" s="127">
        <v>3.463778</v>
      </c>
      <c r="S49" s="127">
        <v>3.4601039999999998</v>
      </c>
      <c r="T49" s="127">
        <v>3.4552520000000002</v>
      </c>
      <c r="U49" s="127">
        <v>3.4495070000000001</v>
      </c>
      <c r="V49" s="127">
        <v>3.4440930000000001</v>
      </c>
      <c r="W49" s="127">
        <v>3.4385979999999998</v>
      </c>
      <c r="X49" s="127">
        <v>3.4351929999999999</v>
      </c>
      <c r="Y49" s="127">
        <v>3.4318219999999999</v>
      </c>
      <c r="Z49" s="127">
        <v>3.428709</v>
      </c>
      <c r="AA49" s="127">
        <v>3.425119</v>
      </c>
      <c r="AB49" s="127">
        <v>3.4203420000000002</v>
      </c>
      <c r="AC49" s="127">
        <v>3.4155009999999999</v>
      </c>
      <c r="AD49" s="127">
        <v>3.4090929999999999</v>
      </c>
      <c r="AE49" s="127">
        <v>3.4024589999999999</v>
      </c>
      <c r="AF49" s="128">
        <v>-2.0400000000000001E-3</v>
      </c>
      <c r="AG49" s="115"/>
    </row>
    <row r="50" spans="1:33" s="71" customFormat="1" ht="15" customHeight="1" x14ac:dyDescent="0.2">
      <c r="A50" s="57"/>
      <c r="B50" s="115"/>
      <c r="C50" s="115"/>
      <c r="D50" s="115"/>
      <c r="E50" s="115"/>
      <c r="F50" s="115"/>
      <c r="G50" s="115"/>
      <c r="H50" s="115"/>
      <c r="I50" s="115"/>
      <c r="J50" s="115"/>
      <c r="K50" s="115"/>
      <c r="L50" s="115"/>
      <c r="M50" s="115"/>
      <c r="N50" s="115"/>
      <c r="O50" s="115"/>
      <c r="P50" s="115"/>
      <c r="Q50" s="115"/>
      <c r="R50" s="115"/>
      <c r="S50" s="115"/>
      <c r="T50" s="115"/>
      <c r="U50" s="115"/>
      <c r="V50" s="115"/>
      <c r="W50" s="115"/>
      <c r="X50" s="115"/>
      <c r="Y50" s="115"/>
      <c r="Z50" s="115"/>
      <c r="AA50" s="115"/>
      <c r="AB50" s="115"/>
      <c r="AC50" s="115"/>
      <c r="AD50" s="115"/>
      <c r="AE50" s="115"/>
      <c r="AF50" s="115"/>
      <c r="AG50" s="115"/>
    </row>
    <row r="51" spans="1:33" s="71" customFormat="1" ht="15" customHeight="1" x14ac:dyDescent="0.2">
      <c r="A51" s="57"/>
      <c r="B51" s="123" t="s">
        <v>20</v>
      </c>
      <c r="C51" s="115"/>
      <c r="D51" s="115"/>
      <c r="E51" s="115"/>
      <c r="F51" s="115"/>
      <c r="G51" s="115"/>
      <c r="H51" s="115"/>
      <c r="I51" s="115"/>
      <c r="J51" s="115"/>
      <c r="K51" s="115"/>
      <c r="L51" s="115"/>
      <c r="M51" s="115"/>
      <c r="N51" s="115"/>
      <c r="O51" s="115"/>
      <c r="P51" s="115"/>
      <c r="Q51" s="115"/>
      <c r="R51" s="115"/>
      <c r="S51" s="115"/>
      <c r="T51" s="115"/>
      <c r="U51" s="115"/>
      <c r="V51" s="115"/>
      <c r="W51" s="115"/>
      <c r="X51" s="115"/>
      <c r="Y51" s="115"/>
      <c r="Z51" s="115"/>
      <c r="AA51" s="115"/>
      <c r="AB51" s="115"/>
      <c r="AC51" s="115"/>
      <c r="AD51" s="115"/>
      <c r="AE51" s="115"/>
      <c r="AF51" s="115"/>
      <c r="AG51" s="115"/>
    </row>
    <row r="52" spans="1:33" s="71" customFormat="1" ht="15" customHeight="1" x14ac:dyDescent="0.2">
      <c r="A52" s="61" t="s">
        <v>413</v>
      </c>
      <c r="B52" s="124" t="s">
        <v>522</v>
      </c>
      <c r="C52" s="125">
        <v>0.21207100000000001</v>
      </c>
      <c r="D52" s="125">
        <v>0.20616599999999999</v>
      </c>
      <c r="E52" s="125">
        <v>0.189468</v>
      </c>
      <c r="F52" s="125">
        <v>0.190771</v>
      </c>
      <c r="G52" s="125">
        <v>0.191611</v>
      </c>
      <c r="H52" s="125">
        <v>0.19220499999999999</v>
      </c>
      <c r="I52" s="125">
        <v>0.19265299999999999</v>
      </c>
      <c r="J52" s="125">
        <v>0.19164500000000001</v>
      </c>
      <c r="K52" s="125">
        <v>0.18967200000000001</v>
      </c>
      <c r="L52" s="125">
        <v>0.18733900000000001</v>
      </c>
      <c r="M52" s="125">
        <v>0.18512300000000001</v>
      </c>
      <c r="N52" s="125">
        <v>0.18262200000000001</v>
      </c>
      <c r="O52" s="125">
        <v>0.180117</v>
      </c>
      <c r="P52" s="125">
        <v>0.17768</v>
      </c>
      <c r="Q52" s="125">
        <v>0.175149</v>
      </c>
      <c r="R52" s="125">
        <v>0.172265</v>
      </c>
      <c r="S52" s="125">
        <v>0.16947599999999999</v>
      </c>
      <c r="T52" s="125">
        <v>0.166855</v>
      </c>
      <c r="U52" s="125">
        <v>0.16492200000000001</v>
      </c>
      <c r="V52" s="125">
        <v>0.162998</v>
      </c>
      <c r="W52" s="125">
        <v>0.16068099999999999</v>
      </c>
      <c r="X52" s="125">
        <v>0.158194</v>
      </c>
      <c r="Y52" s="125">
        <v>0.155727</v>
      </c>
      <c r="Z52" s="125">
        <v>0.15317500000000001</v>
      </c>
      <c r="AA52" s="125">
        <v>0.150646</v>
      </c>
      <c r="AB52" s="125">
        <v>0.14824799999999999</v>
      </c>
      <c r="AC52" s="125">
        <v>0.145901</v>
      </c>
      <c r="AD52" s="125">
        <v>0.143544</v>
      </c>
      <c r="AE52" s="125">
        <v>0.141268</v>
      </c>
      <c r="AF52" s="126">
        <v>-1.4404999999999999E-2</v>
      </c>
      <c r="AG52" s="115"/>
    </row>
    <row r="53" spans="1:33" s="71" customFormat="1" ht="15" customHeight="1" x14ac:dyDescent="0.2">
      <c r="A53" s="61" t="s">
        <v>414</v>
      </c>
      <c r="B53" s="124" t="s">
        <v>524</v>
      </c>
      <c r="C53" s="125">
        <v>6.1390000000000004E-3</v>
      </c>
      <c r="D53" s="125">
        <v>5.8989999999999997E-3</v>
      </c>
      <c r="E53" s="125">
        <v>5.8570000000000002E-3</v>
      </c>
      <c r="F53" s="125">
        <v>5.9459999999999999E-3</v>
      </c>
      <c r="G53" s="125">
        <v>6.0219999999999996E-3</v>
      </c>
      <c r="H53" s="125">
        <v>6.0920000000000002E-3</v>
      </c>
      <c r="I53" s="125">
        <v>6.1619999999999999E-3</v>
      </c>
      <c r="J53" s="125">
        <v>6.1890000000000001E-3</v>
      </c>
      <c r="K53" s="125">
        <v>6.1879999999999999E-3</v>
      </c>
      <c r="L53" s="125">
        <v>6.1710000000000003E-3</v>
      </c>
      <c r="M53" s="125">
        <v>6.1580000000000003E-3</v>
      </c>
      <c r="N53" s="125">
        <v>6.1339999999999997E-3</v>
      </c>
      <c r="O53" s="125">
        <v>6.1079999999999997E-3</v>
      </c>
      <c r="P53" s="125">
        <v>6.0850000000000001E-3</v>
      </c>
      <c r="Q53" s="125">
        <v>6.0569999999999999E-3</v>
      </c>
      <c r="R53" s="125">
        <v>6.012E-3</v>
      </c>
      <c r="S53" s="125">
        <v>5.9690000000000003E-3</v>
      </c>
      <c r="T53" s="125">
        <v>5.9309999999999996E-3</v>
      </c>
      <c r="U53" s="125">
        <v>5.921E-3</v>
      </c>
      <c r="V53" s="125">
        <v>5.9109999999999996E-3</v>
      </c>
      <c r="W53" s="125">
        <v>5.8859999999999997E-3</v>
      </c>
      <c r="X53" s="125">
        <v>5.8539999999999998E-3</v>
      </c>
      <c r="Y53" s="125">
        <v>5.8230000000000001E-3</v>
      </c>
      <c r="Z53" s="125">
        <v>5.7840000000000001E-3</v>
      </c>
      <c r="AA53" s="125">
        <v>5.7450000000000001E-3</v>
      </c>
      <c r="AB53" s="125">
        <v>5.7120000000000001E-3</v>
      </c>
      <c r="AC53" s="125">
        <v>5.679E-3</v>
      </c>
      <c r="AD53" s="125">
        <v>5.6470000000000001E-3</v>
      </c>
      <c r="AE53" s="125">
        <v>5.6160000000000003E-3</v>
      </c>
      <c r="AF53" s="126">
        <v>-3.1740000000000002E-3</v>
      </c>
      <c r="AG53" s="115"/>
    </row>
    <row r="54" spans="1:33" s="71" customFormat="1" ht="15" customHeight="1" x14ac:dyDescent="0.2">
      <c r="A54" s="61" t="s">
        <v>415</v>
      </c>
      <c r="B54" s="124" t="s">
        <v>58</v>
      </c>
      <c r="C54" s="125">
        <v>7.9482999999999998E-2</v>
      </c>
      <c r="D54" s="125">
        <v>8.0013000000000001E-2</v>
      </c>
      <c r="E54" s="125">
        <v>8.1670999999999994E-2</v>
      </c>
      <c r="F54" s="125">
        <v>8.2419999999999993E-2</v>
      </c>
      <c r="G54" s="125">
        <v>8.3021999999999999E-2</v>
      </c>
      <c r="H54" s="125">
        <v>8.3557000000000006E-2</v>
      </c>
      <c r="I54" s="125">
        <v>8.5116999999999998E-2</v>
      </c>
      <c r="J54" s="125">
        <v>8.6031999999999997E-2</v>
      </c>
      <c r="K54" s="125">
        <v>8.6498000000000005E-2</v>
      </c>
      <c r="L54" s="125">
        <v>8.6676000000000003E-2</v>
      </c>
      <c r="M54" s="125">
        <v>8.6947999999999998E-2</v>
      </c>
      <c r="N54" s="125">
        <v>8.7075E-2</v>
      </c>
      <c r="O54" s="125">
        <v>8.7218000000000004E-2</v>
      </c>
      <c r="P54" s="125">
        <v>8.7426000000000004E-2</v>
      </c>
      <c r="Q54" s="125">
        <v>8.7595000000000006E-2</v>
      </c>
      <c r="R54" s="125">
        <v>8.7573999999999999E-2</v>
      </c>
      <c r="S54" s="125">
        <v>8.7593000000000004E-2</v>
      </c>
      <c r="T54" s="125">
        <v>8.7728E-2</v>
      </c>
      <c r="U54" s="125">
        <v>8.8301000000000004E-2</v>
      </c>
      <c r="V54" s="125">
        <v>8.8828000000000004E-2</v>
      </c>
      <c r="W54" s="125">
        <v>8.9105000000000004E-2</v>
      </c>
      <c r="X54" s="125">
        <v>8.9274000000000006E-2</v>
      </c>
      <c r="Y54" s="125">
        <v>8.9439000000000005E-2</v>
      </c>
      <c r="Z54" s="125">
        <v>8.9539999999999995E-2</v>
      </c>
      <c r="AA54" s="125">
        <v>8.9644000000000001E-2</v>
      </c>
      <c r="AB54" s="125">
        <v>8.9826000000000003E-2</v>
      </c>
      <c r="AC54" s="125">
        <v>9.0024999999999994E-2</v>
      </c>
      <c r="AD54" s="125">
        <v>9.0215000000000004E-2</v>
      </c>
      <c r="AE54" s="125">
        <v>9.0442999999999996E-2</v>
      </c>
      <c r="AF54" s="126">
        <v>4.6239999999999996E-3</v>
      </c>
      <c r="AG54" s="115"/>
    </row>
    <row r="55" spans="1:33" s="71" customFormat="1" ht="15" customHeight="1" x14ac:dyDescent="0.2">
      <c r="A55" s="61" t="s">
        <v>416</v>
      </c>
      <c r="B55" s="123" t="s">
        <v>17</v>
      </c>
      <c r="C55" s="127">
        <v>0.29769400000000001</v>
      </c>
      <c r="D55" s="127">
        <v>0.29207899999999998</v>
      </c>
      <c r="E55" s="127">
        <v>0.27699600000000002</v>
      </c>
      <c r="F55" s="127">
        <v>0.27913700000000002</v>
      </c>
      <c r="G55" s="127">
        <v>0.28065499999999999</v>
      </c>
      <c r="H55" s="127">
        <v>0.28185399999999999</v>
      </c>
      <c r="I55" s="127">
        <v>0.28393099999999999</v>
      </c>
      <c r="J55" s="127">
        <v>0.28386699999999998</v>
      </c>
      <c r="K55" s="127">
        <v>0.282358</v>
      </c>
      <c r="L55" s="127">
        <v>0.28018599999999999</v>
      </c>
      <c r="M55" s="127">
        <v>0.278229</v>
      </c>
      <c r="N55" s="127">
        <v>0.27583099999999999</v>
      </c>
      <c r="O55" s="127">
        <v>0.27344299999999999</v>
      </c>
      <c r="P55" s="127">
        <v>0.27119100000000002</v>
      </c>
      <c r="Q55" s="127">
        <v>0.26880100000000001</v>
      </c>
      <c r="R55" s="127">
        <v>0.265851</v>
      </c>
      <c r="S55" s="127">
        <v>0.26303799999999999</v>
      </c>
      <c r="T55" s="127">
        <v>0.26051400000000002</v>
      </c>
      <c r="U55" s="127">
        <v>0.25914399999999999</v>
      </c>
      <c r="V55" s="127">
        <v>0.25773699999999999</v>
      </c>
      <c r="W55" s="127">
        <v>0.25567099999999998</v>
      </c>
      <c r="X55" s="127">
        <v>0.25332300000000002</v>
      </c>
      <c r="Y55" s="127">
        <v>0.25098900000000002</v>
      </c>
      <c r="Z55" s="127">
        <v>0.248499</v>
      </c>
      <c r="AA55" s="127">
        <v>0.246035</v>
      </c>
      <c r="AB55" s="127">
        <v>0.243786</v>
      </c>
      <c r="AC55" s="127">
        <v>0.24160599999999999</v>
      </c>
      <c r="AD55" s="127">
        <v>0.23940600000000001</v>
      </c>
      <c r="AE55" s="127">
        <v>0.23732800000000001</v>
      </c>
      <c r="AF55" s="128">
        <v>-8.0610000000000005E-3</v>
      </c>
      <c r="AG55" s="115"/>
    </row>
    <row r="56" spans="1:33" s="71" customFormat="1" ht="15" customHeight="1" x14ac:dyDescent="0.2">
      <c r="A56" s="57"/>
      <c r="B56" s="115"/>
      <c r="C56" s="115"/>
      <c r="D56" s="115"/>
      <c r="E56" s="115"/>
      <c r="F56" s="115"/>
      <c r="G56" s="115"/>
      <c r="H56" s="115"/>
      <c r="I56" s="115"/>
      <c r="J56" s="115"/>
      <c r="K56" s="115"/>
      <c r="L56" s="115"/>
      <c r="M56" s="115"/>
      <c r="N56" s="115"/>
      <c r="O56" s="115"/>
      <c r="P56" s="115"/>
      <c r="Q56" s="115"/>
      <c r="R56" s="115"/>
      <c r="S56" s="115"/>
      <c r="T56" s="115"/>
      <c r="U56" s="115"/>
      <c r="V56" s="115"/>
      <c r="W56" s="115"/>
      <c r="X56" s="115"/>
      <c r="Y56" s="115"/>
      <c r="Z56" s="115"/>
      <c r="AA56" s="115"/>
      <c r="AB56" s="115"/>
      <c r="AC56" s="115"/>
      <c r="AD56" s="115"/>
      <c r="AE56" s="115"/>
      <c r="AF56" s="115"/>
      <c r="AG56" s="115"/>
    </row>
    <row r="57" spans="1:33" s="71" customFormat="1" ht="15" customHeight="1" x14ac:dyDescent="0.2">
      <c r="A57" s="61" t="s">
        <v>417</v>
      </c>
      <c r="B57" s="124" t="s">
        <v>22</v>
      </c>
      <c r="C57" s="125">
        <v>0.120805</v>
      </c>
      <c r="D57" s="125">
        <v>0.120805</v>
      </c>
      <c r="E57" s="125">
        <v>0.120805</v>
      </c>
      <c r="F57" s="125">
        <v>0.120805</v>
      </c>
      <c r="G57" s="125">
        <v>0.120805</v>
      </c>
      <c r="H57" s="125">
        <v>0.120805</v>
      </c>
      <c r="I57" s="125">
        <v>0.120805</v>
      </c>
      <c r="J57" s="125">
        <v>0.120805</v>
      </c>
      <c r="K57" s="125">
        <v>0.120805</v>
      </c>
      <c r="L57" s="125">
        <v>0.120805</v>
      </c>
      <c r="M57" s="125">
        <v>0.120805</v>
      </c>
      <c r="N57" s="125">
        <v>0.120805</v>
      </c>
      <c r="O57" s="125">
        <v>0.120805</v>
      </c>
      <c r="P57" s="125">
        <v>0.120805</v>
      </c>
      <c r="Q57" s="125">
        <v>0.120805</v>
      </c>
      <c r="R57" s="125">
        <v>0.120805</v>
      </c>
      <c r="S57" s="125">
        <v>0.120805</v>
      </c>
      <c r="T57" s="125">
        <v>0.120805</v>
      </c>
      <c r="U57" s="125">
        <v>0.120805</v>
      </c>
      <c r="V57" s="125">
        <v>0.120805</v>
      </c>
      <c r="W57" s="125">
        <v>0.120805</v>
      </c>
      <c r="X57" s="125">
        <v>0.120805</v>
      </c>
      <c r="Y57" s="125">
        <v>0.120805</v>
      </c>
      <c r="Z57" s="125">
        <v>0.120805</v>
      </c>
      <c r="AA57" s="125">
        <v>0.120805</v>
      </c>
      <c r="AB57" s="125">
        <v>0.120805</v>
      </c>
      <c r="AC57" s="125">
        <v>0.120805</v>
      </c>
      <c r="AD57" s="125">
        <v>0.120805</v>
      </c>
      <c r="AE57" s="125">
        <v>0.120805</v>
      </c>
      <c r="AF57" s="126">
        <v>0</v>
      </c>
      <c r="AG57" s="115"/>
    </row>
    <row r="58" spans="1:33" s="71" customFormat="1" ht="15" customHeight="1" x14ac:dyDescent="0.2">
      <c r="A58" s="61" t="s">
        <v>418</v>
      </c>
      <c r="B58" s="124" t="s">
        <v>528</v>
      </c>
      <c r="C58" s="125">
        <v>0.59923099999999996</v>
      </c>
      <c r="D58" s="125">
        <v>0.60483100000000001</v>
      </c>
      <c r="E58" s="125">
        <v>0.60221400000000003</v>
      </c>
      <c r="F58" s="125">
        <v>0.601244</v>
      </c>
      <c r="G58" s="125">
        <v>0.59988200000000003</v>
      </c>
      <c r="H58" s="125">
        <v>0.59861699999999995</v>
      </c>
      <c r="I58" s="125">
        <v>0.60113899999999998</v>
      </c>
      <c r="J58" s="125">
        <v>0.60389499999999996</v>
      </c>
      <c r="K58" s="125">
        <v>0.60677400000000004</v>
      </c>
      <c r="L58" s="125">
        <v>0.60951999999999995</v>
      </c>
      <c r="M58" s="125">
        <v>0.61213399999999996</v>
      </c>
      <c r="N58" s="125">
        <v>0.614537</v>
      </c>
      <c r="O58" s="125">
        <v>0.61680299999999999</v>
      </c>
      <c r="P58" s="125">
        <v>0.619093</v>
      </c>
      <c r="Q58" s="125">
        <v>0.62110399999999999</v>
      </c>
      <c r="R58" s="125">
        <v>0.622672</v>
      </c>
      <c r="S58" s="125">
        <v>0.62429000000000001</v>
      </c>
      <c r="T58" s="125">
        <v>0.62590500000000004</v>
      </c>
      <c r="U58" s="125">
        <v>0.62825799999999998</v>
      </c>
      <c r="V58" s="125">
        <v>0.63012800000000002</v>
      </c>
      <c r="W58" s="125">
        <v>0.63161699999999998</v>
      </c>
      <c r="X58" s="125">
        <v>0.63322500000000004</v>
      </c>
      <c r="Y58" s="125">
        <v>0.63481299999999996</v>
      </c>
      <c r="Z58" s="125">
        <v>0.63628600000000002</v>
      </c>
      <c r="AA58" s="125">
        <v>0.63787799999999995</v>
      </c>
      <c r="AB58" s="125">
        <v>0.63961599999999996</v>
      </c>
      <c r="AC58" s="125">
        <v>0.64131700000000003</v>
      </c>
      <c r="AD58" s="125">
        <v>0.64304600000000001</v>
      </c>
      <c r="AE58" s="125">
        <v>0.64485599999999998</v>
      </c>
      <c r="AF58" s="126">
        <v>2.624E-3</v>
      </c>
      <c r="AG58" s="115"/>
    </row>
    <row r="59" spans="1:33" ht="15" customHeight="1" x14ac:dyDescent="0.2">
      <c r="B59" s="115"/>
      <c r="C59" s="115"/>
      <c r="D59" s="115"/>
      <c r="E59" s="115"/>
      <c r="F59" s="115"/>
      <c r="G59" s="115"/>
      <c r="H59" s="115"/>
      <c r="I59" s="115"/>
      <c r="J59" s="115"/>
      <c r="K59" s="115"/>
      <c r="L59" s="115"/>
      <c r="M59" s="115"/>
      <c r="N59" s="115"/>
      <c r="O59" s="115"/>
      <c r="P59" s="115"/>
      <c r="Q59" s="115"/>
      <c r="R59" s="115"/>
      <c r="S59" s="115"/>
      <c r="T59" s="115"/>
      <c r="U59" s="115"/>
      <c r="V59" s="115"/>
      <c r="W59" s="115"/>
      <c r="X59" s="115"/>
      <c r="Y59" s="115"/>
      <c r="Z59" s="115"/>
      <c r="AA59" s="115"/>
      <c r="AB59" s="115"/>
      <c r="AC59" s="115"/>
      <c r="AD59" s="115"/>
      <c r="AE59" s="115"/>
      <c r="AF59" s="115"/>
      <c r="AG59" s="115"/>
    </row>
    <row r="60" spans="1:33" ht="15" customHeight="1" x14ac:dyDescent="0.2">
      <c r="B60" s="123" t="s">
        <v>489</v>
      </c>
      <c r="C60" s="115"/>
      <c r="D60" s="115"/>
      <c r="E60" s="115"/>
      <c r="F60" s="115"/>
      <c r="G60" s="115"/>
      <c r="H60" s="115"/>
      <c r="I60" s="115"/>
      <c r="J60" s="115"/>
      <c r="K60" s="115"/>
      <c r="L60" s="115"/>
      <c r="M60" s="115"/>
      <c r="N60" s="115"/>
      <c r="O60" s="115"/>
      <c r="P60" s="115"/>
      <c r="Q60" s="115"/>
      <c r="R60" s="115"/>
      <c r="S60" s="115"/>
      <c r="T60" s="115"/>
      <c r="U60" s="115"/>
      <c r="V60" s="115"/>
      <c r="W60" s="115"/>
      <c r="X60" s="115"/>
      <c r="Y60" s="115"/>
      <c r="Z60" s="115"/>
      <c r="AA60" s="115"/>
      <c r="AB60" s="115"/>
      <c r="AC60" s="115"/>
      <c r="AD60" s="115"/>
      <c r="AE60" s="115"/>
      <c r="AF60" s="115"/>
      <c r="AG60" s="115"/>
    </row>
    <row r="61" spans="1:33" ht="15" customHeight="1" x14ac:dyDescent="0.2">
      <c r="A61" s="61" t="s">
        <v>419</v>
      </c>
      <c r="B61" s="124" t="s">
        <v>522</v>
      </c>
      <c r="C61" s="125">
        <v>2.156793</v>
      </c>
      <c r="D61" s="125">
        <v>2.1035279999999998</v>
      </c>
      <c r="E61" s="125">
        <v>1.96723</v>
      </c>
      <c r="F61" s="125">
        <v>1.9784349999999999</v>
      </c>
      <c r="G61" s="125">
        <v>1.989419</v>
      </c>
      <c r="H61" s="125">
        <v>1.996678</v>
      </c>
      <c r="I61" s="125">
        <v>1.999682</v>
      </c>
      <c r="J61" s="125">
        <v>1.996597</v>
      </c>
      <c r="K61" s="125">
        <v>1.9919659999999999</v>
      </c>
      <c r="L61" s="125">
        <v>1.9864919999999999</v>
      </c>
      <c r="M61" s="125">
        <v>1.9774799999999999</v>
      </c>
      <c r="N61" s="125">
        <v>1.9643790000000001</v>
      </c>
      <c r="O61" s="125">
        <v>1.950089</v>
      </c>
      <c r="P61" s="125">
        <v>1.9358089999999999</v>
      </c>
      <c r="Q61" s="125">
        <v>1.9225719999999999</v>
      </c>
      <c r="R61" s="125">
        <v>1.909389</v>
      </c>
      <c r="S61" s="125">
        <v>1.8954949999999999</v>
      </c>
      <c r="T61" s="125">
        <v>1.8807419999999999</v>
      </c>
      <c r="U61" s="125">
        <v>1.866055</v>
      </c>
      <c r="V61" s="125">
        <v>1.8518810000000001</v>
      </c>
      <c r="W61" s="125">
        <v>1.8371690000000001</v>
      </c>
      <c r="X61" s="125">
        <v>1.823288</v>
      </c>
      <c r="Y61" s="125">
        <v>1.8093250000000001</v>
      </c>
      <c r="Z61" s="125">
        <v>1.7955110000000001</v>
      </c>
      <c r="AA61" s="125">
        <v>1.781244</v>
      </c>
      <c r="AB61" s="125">
        <v>1.766486</v>
      </c>
      <c r="AC61" s="125">
        <v>1.7515970000000001</v>
      </c>
      <c r="AD61" s="125">
        <v>1.735789</v>
      </c>
      <c r="AE61" s="125">
        <v>1.7197849999999999</v>
      </c>
      <c r="AF61" s="126">
        <v>-8.0540000000000004E-3</v>
      </c>
      <c r="AG61" s="115"/>
    </row>
    <row r="62" spans="1:33" ht="15" customHeight="1" x14ac:dyDescent="0.2">
      <c r="A62" s="61" t="s">
        <v>420</v>
      </c>
      <c r="B62" s="124" t="s">
        <v>523</v>
      </c>
      <c r="C62" s="125">
        <v>0.56764499999999996</v>
      </c>
      <c r="D62" s="125">
        <v>0.49739100000000003</v>
      </c>
      <c r="E62" s="125">
        <v>0.57312399999999997</v>
      </c>
      <c r="F62" s="125">
        <v>0.57731200000000005</v>
      </c>
      <c r="G62" s="125">
        <v>0.58145400000000003</v>
      </c>
      <c r="H62" s="125">
        <v>0.58706400000000003</v>
      </c>
      <c r="I62" s="125">
        <v>0.59336</v>
      </c>
      <c r="J62" s="125">
        <v>0.59922600000000004</v>
      </c>
      <c r="K62" s="125">
        <v>0.60460899999999995</v>
      </c>
      <c r="L62" s="125">
        <v>0.61070000000000002</v>
      </c>
      <c r="M62" s="125">
        <v>0.61670199999999997</v>
      </c>
      <c r="N62" s="125">
        <v>0.62135099999999999</v>
      </c>
      <c r="O62" s="125">
        <v>0.62588299999999997</v>
      </c>
      <c r="P62" s="125">
        <v>0.63051199999999996</v>
      </c>
      <c r="Q62" s="125">
        <v>0.63515200000000005</v>
      </c>
      <c r="R62" s="125">
        <v>0.639235</v>
      </c>
      <c r="S62" s="125">
        <v>0.64255799999999996</v>
      </c>
      <c r="T62" s="125">
        <v>0.64521799999999996</v>
      </c>
      <c r="U62" s="125">
        <v>0.64743099999999998</v>
      </c>
      <c r="V62" s="125">
        <v>0.65062699999999996</v>
      </c>
      <c r="W62" s="125">
        <v>0.65482700000000005</v>
      </c>
      <c r="X62" s="125">
        <v>0.65960600000000003</v>
      </c>
      <c r="Y62" s="125">
        <v>0.66457299999999997</v>
      </c>
      <c r="Z62" s="125">
        <v>0.67027499999999995</v>
      </c>
      <c r="AA62" s="125">
        <v>0.67619600000000002</v>
      </c>
      <c r="AB62" s="125">
        <v>0.682141</v>
      </c>
      <c r="AC62" s="125">
        <v>0.68846700000000005</v>
      </c>
      <c r="AD62" s="125">
        <v>0.69490399999999997</v>
      </c>
      <c r="AE62" s="125">
        <v>0.70095099999999999</v>
      </c>
      <c r="AF62" s="126">
        <v>7.5620000000000001E-3</v>
      </c>
      <c r="AG62" s="115"/>
    </row>
    <row r="63" spans="1:33" ht="15" customHeight="1" x14ac:dyDescent="0.2">
      <c r="A63" s="61" t="s">
        <v>421</v>
      </c>
      <c r="B63" s="124" t="s">
        <v>524</v>
      </c>
      <c r="C63" s="125">
        <v>0.62238899999999997</v>
      </c>
      <c r="D63" s="125">
        <v>0.61152399999999996</v>
      </c>
      <c r="E63" s="125">
        <v>0.61297500000000005</v>
      </c>
      <c r="F63" s="125">
        <v>0.62036800000000003</v>
      </c>
      <c r="G63" s="125">
        <v>0.627799</v>
      </c>
      <c r="H63" s="125">
        <v>0.63461199999999995</v>
      </c>
      <c r="I63" s="125">
        <v>0.64051000000000002</v>
      </c>
      <c r="J63" s="125">
        <v>0.64532199999999995</v>
      </c>
      <c r="K63" s="125">
        <v>0.65026300000000004</v>
      </c>
      <c r="L63" s="125">
        <v>0.65486699999999998</v>
      </c>
      <c r="M63" s="125">
        <v>0.65834899999999996</v>
      </c>
      <c r="N63" s="125">
        <v>0.66057500000000002</v>
      </c>
      <c r="O63" s="125">
        <v>0.66241799999999995</v>
      </c>
      <c r="P63" s="125">
        <v>0.664323</v>
      </c>
      <c r="Q63" s="125">
        <v>0.66672900000000002</v>
      </c>
      <c r="R63" s="125">
        <v>0.66925500000000004</v>
      </c>
      <c r="S63" s="125">
        <v>0.67157299999999998</v>
      </c>
      <c r="T63" s="125">
        <v>0.67364000000000002</v>
      </c>
      <c r="U63" s="125">
        <v>0.67544800000000005</v>
      </c>
      <c r="V63" s="125">
        <v>0.67759100000000005</v>
      </c>
      <c r="W63" s="125">
        <v>0.67972699999999997</v>
      </c>
      <c r="X63" s="125">
        <v>0.68235599999999996</v>
      </c>
      <c r="Y63" s="125">
        <v>0.68501500000000004</v>
      </c>
      <c r="Z63" s="125">
        <v>0.68781099999999995</v>
      </c>
      <c r="AA63" s="125">
        <v>0.69055699999999998</v>
      </c>
      <c r="AB63" s="125">
        <v>0.69319500000000001</v>
      </c>
      <c r="AC63" s="125">
        <v>0.69589599999999996</v>
      </c>
      <c r="AD63" s="125">
        <v>0.69832700000000003</v>
      </c>
      <c r="AE63" s="125">
        <v>0.70069800000000004</v>
      </c>
      <c r="AF63" s="126">
        <v>4.2420000000000001E-3</v>
      </c>
      <c r="AG63" s="115"/>
    </row>
    <row r="64" spans="1:33" ht="15" customHeight="1" x14ac:dyDescent="0.2">
      <c r="A64" s="61" t="s">
        <v>422</v>
      </c>
      <c r="B64" s="124" t="s">
        <v>13</v>
      </c>
      <c r="C64" s="125">
        <v>0.41870600000000002</v>
      </c>
      <c r="D64" s="125">
        <v>0.40811999999999998</v>
      </c>
      <c r="E64" s="125">
        <v>0.39821899999999999</v>
      </c>
      <c r="F64" s="125">
        <v>0.38925100000000001</v>
      </c>
      <c r="G64" s="125">
        <v>0.38098199999999999</v>
      </c>
      <c r="H64" s="125">
        <v>0.37331599999999998</v>
      </c>
      <c r="I64" s="125">
        <v>0.365811</v>
      </c>
      <c r="J64" s="125">
        <v>0.35805900000000002</v>
      </c>
      <c r="K64" s="125">
        <v>0.35006199999999998</v>
      </c>
      <c r="L64" s="125">
        <v>0.34261999999999998</v>
      </c>
      <c r="M64" s="125">
        <v>0.33529900000000001</v>
      </c>
      <c r="N64" s="125">
        <v>0.327569</v>
      </c>
      <c r="O64" s="125">
        <v>0.319965</v>
      </c>
      <c r="P64" s="125">
        <v>0.31245299999999998</v>
      </c>
      <c r="Q64" s="125">
        <v>0.30532199999999998</v>
      </c>
      <c r="R64" s="125">
        <v>0.29818600000000001</v>
      </c>
      <c r="S64" s="125">
        <v>0.29096899999999998</v>
      </c>
      <c r="T64" s="125">
        <v>0.28371099999999999</v>
      </c>
      <c r="U64" s="125">
        <v>0.27654299999999998</v>
      </c>
      <c r="V64" s="125">
        <v>0.27</v>
      </c>
      <c r="W64" s="125">
        <v>0.26389000000000001</v>
      </c>
      <c r="X64" s="125">
        <v>0.25814999999999999</v>
      </c>
      <c r="Y64" s="125">
        <v>0.25256699999999999</v>
      </c>
      <c r="Z64" s="125">
        <v>0.247414</v>
      </c>
      <c r="AA64" s="125">
        <v>0.242338</v>
      </c>
      <c r="AB64" s="125">
        <v>0.23743</v>
      </c>
      <c r="AC64" s="125">
        <v>0.23264499999999999</v>
      </c>
      <c r="AD64" s="125">
        <v>0.228074</v>
      </c>
      <c r="AE64" s="125">
        <v>0.223577</v>
      </c>
      <c r="AF64" s="126">
        <v>-2.2159000000000002E-2</v>
      </c>
      <c r="AG64" s="115"/>
    </row>
    <row r="65" spans="1:33" ht="15" customHeight="1" x14ac:dyDescent="0.2">
      <c r="A65" s="61" t="s">
        <v>423</v>
      </c>
      <c r="B65" s="124" t="s">
        <v>14</v>
      </c>
      <c r="C65" s="125">
        <v>0.413024</v>
      </c>
      <c r="D65" s="125">
        <v>0.40998000000000001</v>
      </c>
      <c r="E65" s="125">
        <v>0.41378100000000001</v>
      </c>
      <c r="F65" s="125">
        <v>0.42049700000000001</v>
      </c>
      <c r="G65" s="125">
        <v>0.42671100000000001</v>
      </c>
      <c r="H65" s="125">
        <v>0.432363</v>
      </c>
      <c r="I65" s="125">
        <v>0.43748100000000001</v>
      </c>
      <c r="J65" s="125">
        <v>0.44201800000000002</v>
      </c>
      <c r="K65" s="125">
        <v>0.44658100000000001</v>
      </c>
      <c r="L65" s="125">
        <v>0.45108599999999999</v>
      </c>
      <c r="M65" s="125">
        <v>0.45477699999999999</v>
      </c>
      <c r="N65" s="125">
        <v>0.45752999999999999</v>
      </c>
      <c r="O65" s="125">
        <v>0.45989000000000002</v>
      </c>
      <c r="P65" s="125">
        <v>0.46216400000000002</v>
      </c>
      <c r="Q65" s="125">
        <v>0.46458199999999999</v>
      </c>
      <c r="R65" s="125">
        <v>0.46690199999999998</v>
      </c>
      <c r="S65" s="125">
        <v>0.46890300000000001</v>
      </c>
      <c r="T65" s="125">
        <v>0.47059899999999999</v>
      </c>
      <c r="U65" s="125">
        <v>0.472022</v>
      </c>
      <c r="V65" s="125">
        <v>0.47378300000000001</v>
      </c>
      <c r="W65" s="125">
        <v>0.475547</v>
      </c>
      <c r="X65" s="125">
        <v>0.477605</v>
      </c>
      <c r="Y65" s="125">
        <v>0.47961100000000001</v>
      </c>
      <c r="Z65" s="125">
        <v>0.481678</v>
      </c>
      <c r="AA65" s="125">
        <v>0.48366599999999998</v>
      </c>
      <c r="AB65" s="125">
        <v>0.48558800000000002</v>
      </c>
      <c r="AC65" s="125">
        <v>0.487514</v>
      </c>
      <c r="AD65" s="125">
        <v>0.489257</v>
      </c>
      <c r="AE65" s="125">
        <v>0.49092000000000002</v>
      </c>
      <c r="AF65" s="126">
        <v>6.1900000000000002E-3</v>
      </c>
      <c r="AG65" s="115"/>
    </row>
    <row r="66" spans="1:33" ht="12" x14ac:dyDescent="0.2">
      <c r="A66" s="61" t="s">
        <v>424</v>
      </c>
      <c r="B66" s="124" t="s">
        <v>15</v>
      </c>
      <c r="C66" s="125">
        <v>0.49719999999999998</v>
      </c>
      <c r="D66" s="125">
        <v>0.48891899999999999</v>
      </c>
      <c r="E66" s="125">
        <v>0.48369499999999999</v>
      </c>
      <c r="F66" s="125">
        <v>0.48131000000000002</v>
      </c>
      <c r="G66" s="125">
        <v>0.48024</v>
      </c>
      <c r="H66" s="125">
        <v>0.480244</v>
      </c>
      <c r="I66" s="125">
        <v>0.481182</v>
      </c>
      <c r="J66" s="125">
        <v>0.48242099999999999</v>
      </c>
      <c r="K66" s="125">
        <v>0.47973300000000002</v>
      </c>
      <c r="L66" s="125">
        <v>0.47793799999999997</v>
      </c>
      <c r="M66" s="125">
        <v>0.47610599999999997</v>
      </c>
      <c r="N66" s="125">
        <v>0.47356300000000001</v>
      </c>
      <c r="O66" s="125">
        <v>0.47074500000000002</v>
      </c>
      <c r="P66" s="125">
        <v>0.46761399999999997</v>
      </c>
      <c r="Q66" s="125">
        <v>0.46440700000000001</v>
      </c>
      <c r="R66" s="125">
        <v>0.460233</v>
      </c>
      <c r="S66" s="125">
        <v>0.45486399999999999</v>
      </c>
      <c r="T66" s="125">
        <v>0.44802700000000001</v>
      </c>
      <c r="U66" s="125">
        <v>0.445052</v>
      </c>
      <c r="V66" s="125">
        <v>0.44328899999999999</v>
      </c>
      <c r="W66" s="125">
        <v>0.44215199999999999</v>
      </c>
      <c r="X66" s="125">
        <v>0.441579</v>
      </c>
      <c r="Y66" s="125">
        <v>0.44122299999999998</v>
      </c>
      <c r="Z66" s="125">
        <v>0.44149300000000002</v>
      </c>
      <c r="AA66" s="125">
        <v>0.44173000000000001</v>
      </c>
      <c r="AB66" s="125">
        <v>0.442195</v>
      </c>
      <c r="AC66" s="125">
        <v>0.442722</v>
      </c>
      <c r="AD66" s="125">
        <v>0.44345800000000002</v>
      </c>
      <c r="AE66" s="125">
        <v>0.44410899999999998</v>
      </c>
      <c r="AF66" s="126">
        <v>-4.0249999999999999E-3</v>
      </c>
      <c r="AG66" s="115"/>
    </row>
    <row r="67" spans="1:33" ht="15" customHeight="1" x14ac:dyDescent="0.2">
      <c r="A67" s="61" t="s">
        <v>425</v>
      </c>
      <c r="B67" s="124" t="s">
        <v>16</v>
      </c>
      <c r="C67" s="125">
        <v>0.60330399999999995</v>
      </c>
      <c r="D67" s="125">
        <v>0.60148000000000001</v>
      </c>
      <c r="E67" s="125">
        <v>0.60156900000000002</v>
      </c>
      <c r="F67" s="125">
        <v>0.60333000000000003</v>
      </c>
      <c r="G67" s="125">
        <v>0.60517299999999996</v>
      </c>
      <c r="H67" s="125">
        <v>0.60717500000000002</v>
      </c>
      <c r="I67" s="125">
        <v>0.60976300000000005</v>
      </c>
      <c r="J67" s="125">
        <v>0.61265499999999995</v>
      </c>
      <c r="K67" s="125">
        <v>0.61477899999999996</v>
      </c>
      <c r="L67" s="125">
        <v>0.61797199999999997</v>
      </c>
      <c r="M67" s="125">
        <v>0.62115399999999998</v>
      </c>
      <c r="N67" s="125">
        <v>0.62368900000000005</v>
      </c>
      <c r="O67" s="125">
        <v>0.62589600000000001</v>
      </c>
      <c r="P67" s="125">
        <v>0.62775800000000004</v>
      </c>
      <c r="Q67" s="125">
        <v>0.62943300000000002</v>
      </c>
      <c r="R67" s="125">
        <v>0.63070700000000002</v>
      </c>
      <c r="S67" s="125">
        <v>0.63147399999999998</v>
      </c>
      <c r="T67" s="125">
        <v>0.63182799999999995</v>
      </c>
      <c r="U67" s="125">
        <v>0.63187800000000005</v>
      </c>
      <c r="V67" s="125">
        <v>0.63274600000000003</v>
      </c>
      <c r="W67" s="125">
        <v>0.63376500000000002</v>
      </c>
      <c r="X67" s="125">
        <v>0.63493599999999994</v>
      </c>
      <c r="Y67" s="125">
        <v>0.63607800000000003</v>
      </c>
      <c r="Z67" s="125">
        <v>0.63748899999999997</v>
      </c>
      <c r="AA67" s="125">
        <v>0.63885599999999998</v>
      </c>
      <c r="AB67" s="125">
        <v>0.64030600000000004</v>
      </c>
      <c r="AC67" s="125">
        <v>0.64178900000000005</v>
      </c>
      <c r="AD67" s="125">
        <v>0.64337500000000003</v>
      </c>
      <c r="AE67" s="125">
        <v>0.64491600000000004</v>
      </c>
      <c r="AF67" s="126">
        <v>2.385E-3</v>
      </c>
      <c r="AG67" s="115"/>
    </row>
    <row r="68" spans="1:33" ht="15" customHeight="1" x14ac:dyDescent="0.2">
      <c r="A68" s="61" t="s">
        <v>426</v>
      </c>
      <c r="B68" s="124" t="s">
        <v>169</v>
      </c>
      <c r="C68" s="125">
        <v>0.430724</v>
      </c>
      <c r="D68" s="125">
        <v>0.43463200000000002</v>
      </c>
      <c r="E68" s="125">
        <v>0.43955</v>
      </c>
      <c r="F68" s="125">
        <v>0.44626100000000002</v>
      </c>
      <c r="G68" s="125">
        <v>0.45272200000000001</v>
      </c>
      <c r="H68" s="125">
        <v>0.45911400000000002</v>
      </c>
      <c r="I68" s="125">
        <v>0.46689900000000001</v>
      </c>
      <c r="J68" s="125">
        <v>0.47514699999999999</v>
      </c>
      <c r="K68" s="125">
        <v>0.48422900000000002</v>
      </c>
      <c r="L68" s="125">
        <v>0.49350500000000003</v>
      </c>
      <c r="M68" s="125">
        <v>0.50314999999999999</v>
      </c>
      <c r="N68" s="125">
        <v>0.51236499999999996</v>
      </c>
      <c r="O68" s="125">
        <v>0.52179600000000004</v>
      </c>
      <c r="P68" s="125">
        <v>0.53092399999999995</v>
      </c>
      <c r="Q68" s="125">
        <v>0.54086400000000001</v>
      </c>
      <c r="R68" s="125">
        <v>0.55004500000000001</v>
      </c>
      <c r="S68" s="125">
        <v>0.55996100000000004</v>
      </c>
      <c r="T68" s="125">
        <v>0.56962100000000004</v>
      </c>
      <c r="U68" s="125">
        <v>0.57911999999999997</v>
      </c>
      <c r="V68" s="125">
        <v>0.58866099999999999</v>
      </c>
      <c r="W68" s="125">
        <v>0.59882400000000002</v>
      </c>
      <c r="X68" s="125">
        <v>0.60966799999999999</v>
      </c>
      <c r="Y68" s="125">
        <v>0.62007999999999996</v>
      </c>
      <c r="Z68" s="125">
        <v>0.63127500000000003</v>
      </c>
      <c r="AA68" s="125">
        <v>0.64313399999999998</v>
      </c>
      <c r="AB68" s="125">
        <v>0.65466599999999997</v>
      </c>
      <c r="AC68" s="125">
        <v>0.66692799999999997</v>
      </c>
      <c r="AD68" s="125">
        <v>0.67938100000000001</v>
      </c>
      <c r="AE68" s="125">
        <v>0.69195300000000004</v>
      </c>
      <c r="AF68" s="126">
        <v>1.7075E-2</v>
      </c>
      <c r="AG68" s="115"/>
    </row>
    <row r="69" spans="1:33" ht="15" customHeight="1" x14ac:dyDescent="0.2">
      <c r="A69" s="61" t="s">
        <v>427</v>
      </c>
      <c r="B69" s="124" t="s">
        <v>170</v>
      </c>
      <c r="C69" s="125">
        <v>0.174703</v>
      </c>
      <c r="D69" s="125">
        <v>0.17327699999999999</v>
      </c>
      <c r="E69" s="125">
        <v>0.172628</v>
      </c>
      <c r="F69" s="125">
        <v>0.17277100000000001</v>
      </c>
      <c r="G69" s="125">
        <v>0.17324999999999999</v>
      </c>
      <c r="H69" s="125">
        <v>0.173899</v>
      </c>
      <c r="I69" s="125">
        <v>0.17493700000000001</v>
      </c>
      <c r="J69" s="125">
        <v>0.17636399999999999</v>
      </c>
      <c r="K69" s="125">
        <v>0.178145</v>
      </c>
      <c r="L69" s="125">
        <v>0.17996100000000001</v>
      </c>
      <c r="M69" s="125">
        <v>0.18196799999999999</v>
      </c>
      <c r="N69" s="125">
        <v>0.18379200000000001</v>
      </c>
      <c r="O69" s="125">
        <v>0.18520300000000001</v>
      </c>
      <c r="P69" s="125">
        <v>0.186755</v>
      </c>
      <c r="Q69" s="125">
        <v>0.187919</v>
      </c>
      <c r="R69" s="125">
        <v>0.18895899999999999</v>
      </c>
      <c r="S69" s="125">
        <v>0.189863</v>
      </c>
      <c r="T69" s="125">
        <v>0.19006400000000001</v>
      </c>
      <c r="U69" s="125">
        <v>0.19017700000000001</v>
      </c>
      <c r="V69" s="125">
        <v>0.189971</v>
      </c>
      <c r="W69" s="125">
        <v>0.189161</v>
      </c>
      <c r="X69" s="125">
        <v>0.18804599999999999</v>
      </c>
      <c r="Y69" s="125">
        <v>0.18660499999999999</v>
      </c>
      <c r="Z69" s="125">
        <v>0.18456500000000001</v>
      </c>
      <c r="AA69" s="125">
        <v>0.18218699999999999</v>
      </c>
      <c r="AB69" s="125">
        <v>0.17918000000000001</v>
      </c>
      <c r="AC69" s="125">
        <v>0.17552000000000001</v>
      </c>
      <c r="AD69" s="125">
        <v>0.17119100000000001</v>
      </c>
      <c r="AE69" s="125">
        <v>0.16584399999999999</v>
      </c>
      <c r="AF69" s="126">
        <v>-1.8569999999999999E-3</v>
      </c>
      <c r="AG69" s="115"/>
    </row>
    <row r="70" spans="1:33" ht="15" customHeight="1" x14ac:dyDescent="0.2">
      <c r="A70" s="61" t="s">
        <v>428</v>
      </c>
      <c r="B70" s="124" t="s">
        <v>529</v>
      </c>
      <c r="C70" s="125">
        <v>3.4508960000000002</v>
      </c>
      <c r="D70" s="125">
        <v>3.556889</v>
      </c>
      <c r="E70" s="125">
        <v>3.5320990000000001</v>
      </c>
      <c r="F70" s="125">
        <v>3.4439340000000001</v>
      </c>
      <c r="G70" s="125">
        <v>3.409786</v>
      </c>
      <c r="H70" s="125">
        <v>3.374342</v>
      </c>
      <c r="I70" s="125">
        <v>3.4019089999999998</v>
      </c>
      <c r="J70" s="125">
        <v>3.4291339999999999</v>
      </c>
      <c r="K70" s="125">
        <v>3.4570829999999999</v>
      </c>
      <c r="L70" s="125">
        <v>3.4851260000000002</v>
      </c>
      <c r="M70" s="125">
        <v>3.5118360000000002</v>
      </c>
      <c r="N70" s="125">
        <v>3.536502</v>
      </c>
      <c r="O70" s="125">
        <v>3.559739</v>
      </c>
      <c r="P70" s="125">
        <v>3.5834800000000002</v>
      </c>
      <c r="Q70" s="125">
        <v>3.6071080000000002</v>
      </c>
      <c r="R70" s="125">
        <v>3.629683</v>
      </c>
      <c r="S70" s="125">
        <v>3.6518920000000001</v>
      </c>
      <c r="T70" s="125">
        <v>3.6740409999999999</v>
      </c>
      <c r="U70" s="125">
        <v>3.6972700000000001</v>
      </c>
      <c r="V70" s="125">
        <v>3.7205309999999998</v>
      </c>
      <c r="W70" s="125">
        <v>3.7441819999999999</v>
      </c>
      <c r="X70" s="125">
        <v>3.7695889999999999</v>
      </c>
      <c r="Y70" s="125">
        <v>3.7959700000000001</v>
      </c>
      <c r="Z70" s="125">
        <v>3.8237139999999998</v>
      </c>
      <c r="AA70" s="125">
        <v>3.8522110000000001</v>
      </c>
      <c r="AB70" s="125">
        <v>3.8821270000000001</v>
      </c>
      <c r="AC70" s="125">
        <v>3.9133990000000001</v>
      </c>
      <c r="AD70" s="125">
        <v>3.9455939999999998</v>
      </c>
      <c r="AE70" s="125">
        <v>3.9791379999999998</v>
      </c>
      <c r="AF70" s="126">
        <v>5.1000000000000004E-3</v>
      </c>
      <c r="AG70" s="115"/>
    </row>
    <row r="71" spans="1:33" ht="15" customHeight="1" x14ac:dyDescent="0.2">
      <c r="A71" s="61" t="s">
        <v>530</v>
      </c>
      <c r="B71" s="123" t="s">
        <v>531</v>
      </c>
      <c r="C71" s="127">
        <v>9.3353819999999992</v>
      </c>
      <c r="D71" s="127">
        <v>9.2857389999999995</v>
      </c>
      <c r="E71" s="127">
        <v>9.1948709999999991</v>
      </c>
      <c r="F71" s="127">
        <v>9.1334680000000006</v>
      </c>
      <c r="G71" s="127">
        <v>9.1275399999999998</v>
      </c>
      <c r="H71" s="127">
        <v>9.1188090000000006</v>
      </c>
      <c r="I71" s="127">
        <v>9.1715350000000004</v>
      </c>
      <c r="J71" s="127">
        <v>9.2169439999999998</v>
      </c>
      <c r="K71" s="127">
        <v>9.2574489999999994</v>
      </c>
      <c r="L71" s="127">
        <v>9.3002669999999998</v>
      </c>
      <c r="M71" s="127">
        <v>9.3368210000000005</v>
      </c>
      <c r="N71" s="127">
        <v>9.3613140000000001</v>
      </c>
      <c r="O71" s="127">
        <v>9.3816220000000001</v>
      </c>
      <c r="P71" s="127">
        <v>9.4017920000000004</v>
      </c>
      <c r="Q71" s="127">
        <v>9.4240879999999994</v>
      </c>
      <c r="R71" s="127">
        <v>9.4425939999999997</v>
      </c>
      <c r="S71" s="127">
        <v>9.4575510000000005</v>
      </c>
      <c r="T71" s="127">
        <v>9.467492</v>
      </c>
      <c r="U71" s="127">
        <v>9.4809970000000003</v>
      </c>
      <c r="V71" s="127">
        <v>9.4990790000000001</v>
      </c>
      <c r="W71" s="127">
        <v>9.5192440000000005</v>
      </c>
      <c r="X71" s="127">
        <v>9.5448240000000002</v>
      </c>
      <c r="Y71" s="127">
        <v>9.5710470000000001</v>
      </c>
      <c r="Z71" s="127">
        <v>9.6012260000000005</v>
      </c>
      <c r="AA71" s="127">
        <v>9.6321189999999994</v>
      </c>
      <c r="AB71" s="127">
        <v>9.6633139999999997</v>
      </c>
      <c r="AC71" s="127">
        <v>9.6964780000000008</v>
      </c>
      <c r="AD71" s="127">
        <v>9.7293489999999991</v>
      </c>
      <c r="AE71" s="127">
        <v>9.7618899999999993</v>
      </c>
      <c r="AF71" s="128">
        <v>1.5969999999999999E-3</v>
      </c>
      <c r="AG71" s="115"/>
    </row>
    <row r="72" spans="1:33" ht="15" customHeight="1" x14ac:dyDescent="0.2">
      <c r="A72" s="61" t="s">
        <v>532</v>
      </c>
      <c r="B72" s="124" t="s">
        <v>661</v>
      </c>
      <c r="C72" s="125">
        <v>0.120598</v>
      </c>
      <c r="D72" s="125">
        <v>0.14121700000000001</v>
      </c>
      <c r="E72" s="125">
        <v>0.15787899999999999</v>
      </c>
      <c r="F72" s="125">
        <v>0.18163399999999999</v>
      </c>
      <c r="G72" s="125">
        <v>0.19272</v>
      </c>
      <c r="H72" s="125">
        <v>0.20266700000000001</v>
      </c>
      <c r="I72" s="125">
        <v>0.211537</v>
      </c>
      <c r="J72" s="125">
        <v>0.22581100000000001</v>
      </c>
      <c r="K72" s="125">
        <v>0.23572100000000001</v>
      </c>
      <c r="L72" s="125">
        <v>0.24602399999999999</v>
      </c>
      <c r="M72" s="125">
        <v>0.254888</v>
      </c>
      <c r="N72" s="125">
        <v>0.26736300000000002</v>
      </c>
      <c r="O72" s="125">
        <v>0.27595500000000001</v>
      </c>
      <c r="P72" s="125">
        <v>0.286466</v>
      </c>
      <c r="Q72" s="125">
        <v>0.297018</v>
      </c>
      <c r="R72" s="125">
        <v>0.30473699999999998</v>
      </c>
      <c r="S72" s="125">
        <v>0.31513099999999999</v>
      </c>
      <c r="T72" s="125">
        <v>0.32654</v>
      </c>
      <c r="U72" s="125">
        <v>0.33913599999999999</v>
      </c>
      <c r="V72" s="125">
        <v>0.34690399999999999</v>
      </c>
      <c r="W72" s="125">
        <v>0.35503299999999999</v>
      </c>
      <c r="X72" s="125">
        <v>0.36058099999999998</v>
      </c>
      <c r="Y72" s="125">
        <v>0.36815599999999998</v>
      </c>
      <c r="Z72" s="125">
        <v>0.37333100000000002</v>
      </c>
      <c r="AA72" s="125">
        <v>0.38428600000000002</v>
      </c>
      <c r="AB72" s="125">
        <v>0.38949899999999998</v>
      </c>
      <c r="AC72" s="125">
        <v>0.395899</v>
      </c>
      <c r="AD72" s="125">
        <v>0.40563700000000003</v>
      </c>
      <c r="AE72" s="125">
        <v>0.41472599999999998</v>
      </c>
      <c r="AF72" s="126">
        <v>4.5100000000000001E-2</v>
      </c>
      <c r="AG72" s="115"/>
    </row>
    <row r="73" spans="1:33" ht="12" x14ac:dyDescent="0.2">
      <c r="A73" s="61" t="s">
        <v>429</v>
      </c>
      <c r="B73" s="123" t="s">
        <v>17</v>
      </c>
      <c r="C73" s="127">
        <v>9.2147839999999999</v>
      </c>
      <c r="D73" s="127">
        <v>9.1445229999999995</v>
      </c>
      <c r="E73" s="127">
        <v>9.0369910000000004</v>
      </c>
      <c r="F73" s="127">
        <v>8.9518339999999998</v>
      </c>
      <c r="G73" s="127">
        <v>8.9348189999999992</v>
      </c>
      <c r="H73" s="127">
        <v>8.9161420000000007</v>
      </c>
      <c r="I73" s="127">
        <v>8.9599980000000006</v>
      </c>
      <c r="J73" s="127">
        <v>8.9911329999999996</v>
      </c>
      <c r="K73" s="127">
        <v>9.0217290000000006</v>
      </c>
      <c r="L73" s="127">
        <v>9.0542440000000006</v>
      </c>
      <c r="M73" s="127">
        <v>9.0819329999999994</v>
      </c>
      <c r="N73" s="127">
        <v>9.0939499999999995</v>
      </c>
      <c r="O73" s="127">
        <v>9.1056670000000004</v>
      </c>
      <c r="P73" s="127">
        <v>9.1153259999999996</v>
      </c>
      <c r="Q73" s="127">
        <v>9.1270690000000005</v>
      </c>
      <c r="R73" s="127">
        <v>9.1378559999999993</v>
      </c>
      <c r="S73" s="127">
        <v>9.1424210000000006</v>
      </c>
      <c r="T73" s="127">
        <v>9.1409520000000004</v>
      </c>
      <c r="U73" s="127">
        <v>9.1418610000000005</v>
      </c>
      <c r="V73" s="127">
        <v>9.1521749999999997</v>
      </c>
      <c r="W73" s="127">
        <v>9.1642109999999999</v>
      </c>
      <c r="X73" s="127">
        <v>9.1842419999999994</v>
      </c>
      <c r="Y73" s="127">
        <v>9.2028909999999993</v>
      </c>
      <c r="Z73" s="127">
        <v>9.2278950000000002</v>
      </c>
      <c r="AA73" s="127">
        <v>9.2478320000000007</v>
      </c>
      <c r="AB73" s="127">
        <v>9.2738150000000008</v>
      </c>
      <c r="AC73" s="127">
        <v>9.3005790000000008</v>
      </c>
      <c r="AD73" s="127">
        <v>9.3237120000000004</v>
      </c>
      <c r="AE73" s="127">
        <v>9.3471639999999994</v>
      </c>
      <c r="AF73" s="128">
        <v>5.1000000000000004E-4</v>
      </c>
      <c r="AG73" s="115"/>
    </row>
    <row r="74" spans="1:33" ht="15" customHeight="1" x14ac:dyDescent="0.2">
      <c r="B74" s="115"/>
      <c r="C74" s="115"/>
      <c r="D74" s="115"/>
      <c r="E74" s="115"/>
      <c r="F74" s="115"/>
      <c r="G74" s="115"/>
      <c r="H74" s="115"/>
      <c r="I74" s="115"/>
      <c r="J74" s="115"/>
      <c r="K74" s="115"/>
      <c r="L74" s="115"/>
      <c r="M74" s="115"/>
      <c r="N74" s="115"/>
      <c r="O74" s="115"/>
      <c r="P74" s="115"/>
      <c r="Q74" s="115"/>
      <c r="R74" s="115"/>
      <c r="S74" s="115"/>
      <c r="T74" s="115"/>
      <c r="U74" s="115"/>
      <c r="V74" s="115"/>
      <c r="W74" s="115"/>
      <c r="X74" s="115"/>
      <c r="Y74" s="115"/>
      <c r="Z74" s="115"/>
      <c r="AA74" s="115"/>
      <c r="AB74" s="115"/>
      <c r="AC74" s="115"/>
      <c r="AD74" s="115"/>
      <c r="AE74" s="115"/>
      <c r="AF74" s="115"/>
      <c r="AG74" s="115"/>
    </row>
    <row r="75" spans="1:33" ht="15" customHeight="1" x14ac:dyDescent="0.2">
      <c r="A75" s="61" t="s">
        <v>430</v>
      </c>
      <c r="B75" s="123" t="s">
        <v>24</v>
      </c>
      <c r="C75" s="127">
        <v>8.4193909999999992</v>
      </c>
      <c r="D75" s="127">
        <v>8.1546979999999998</v>
      </c>
      <c r="E75" s="127">
        <v>8.2990680000000001</v>
      </c>
      <c r="F75" s="127">
        <v>8.2896959999999993</v>
      </c>
      <c r="G75" s="127">
        <v>8.3032869999999992</v>
      </c>
      <c r="H75" s="127">
        <v>8.3594860000000004</v>
      </c>
      <c r="I75" s="127">
        <v>8.4665379999999999</v>
      </c>
      <c r="J75" s="127">
        <v>8.5672110000000004</v>
      </c>
      <c r="K75" s="127">
        <v>8.6692400000000003</v>
      </c>
      <c r="L75" s="127">
        <v>8.8188370000000003</v>
      </c>
      <c r="M75" s="127">
        <v>8.8921589999999995</v>
      </c>
      <c r="N75" s="127">
        <v>8.9521630000000005</v>
      </c>
      <c r="O75" s="127">
        <v>8.9941410000000008</v>
      </c>
      <c r="P75" s="127">
        <v>9.0164019999999994</v>
      </c>
      <c r="Q75" s="127">
        <v>9.0301439999999999</v>
      </c>
      <c r="R75" s="127">
        <v>9.0714480000000002</v>
      </c>
      <c r="S75" s="127">
        <v>9.0665270000000007</v>
      </c>
      <c r="T75" s="127">
        <v>9.0283660000000001</v>
      </c>
      <c r="U75" s="127">
        <v>9.029617</v>
      </c>
      <c r="V75" s="127">
        <v>9.0356819999999995</v>
      </c>
      <c r="W75" s="127">
        <v>9.0634789999999992</v>
      </c>
      <c r="X75" s="127">
        <v>9.1042369999999995</v>
      </c>
      <c r="Y75" s="127">
        <v>9.1060789999999994</v>
      </c>
      <c r="Z75" s="127">
        <v>9.157724</v>
      </c>
      <c r="AA75" s="127">
        <v>9.2194160000000007</v>
      </c>
      <c r="AB75" s="127">
        <v>9.2871389999999998</v>
      </c>
      <c r="AC75" s="127">
        <v>9.3514219999999995</v>
      </c>
      <c r="AD75" s="127">
        <v>9.4020510000000002</v>
      </c>
      <c r="AE75" s="127">
        <v>9.4397739999999999</v>
      </c>
      <c r="AF75" s="128">
        <v>4.0940000000000004E-3</v>
      </c>
      <c r="AG75" s="115"/>
    </row>
    <row r="76" spans="1:33" ht="15" customHeight="1" x14ac:dyDescent="0.2">
      <c r="B76" s="115"/>
      <c r="C76" s="115"/>
      <c r="D76" s="115"/>
      <c r="E76" s="115"/>
      <c r="F76" s="115"/>
      <c r="G76" s="115"/>
      <c r="H76" s="115"/>
      <c r="I76" s="115"/>
      <c r="J76" s="115"/>
      <c r="K76" s="115"/>
      <c r="L76" s="115"/>
      <c r="M76" s="115"/>
      <c r="N76" s="115"/>
      <c r="O76" s="115"/>
      <c r="P76" s="115"/>
      <c r="Q76" s="115"/>
      <c r="R76" s="115"/>
      <c r="S76" s="115"/>
      <c r="T76" s="115"/>
      <c r="U76" s="115"/>
      <c r="V76" s="115"/>
      <c r="W76" s="115"/>
      <c r="X76" s="115"/>
      <c r="Y76" s="115"/>
      <c r="Z76" s="115"/>
      <c r="AA76" s="115"/>
      <c r="AB76" s="115"/>
      <c r="AC76" s="115"/>
      <c r="AD76" s="115"/>
      <c r="AE76" s="115"/>
      <c r="AF76" s="115"/>
      <c r="AG76" s="115"/>
    </row>
    <row r="77" spans="1:33" ht="15" customHeight="1" x14ac:dyDescent="0.2">
      <c r="B77" s="123" t="s">
        <v>500</v>
      </c>
      <c r="C77" s="115"/>
      <c r="D77" s="115"/>
      <c r="E77" s="115"/>
      <c r="F77" s="115"/>
      <c r="G77" s="115"/>
      <c r="H77" s="115"/>
      <c r="I77" s="115"/>
      <c r="J77" s="115"/>
      <c r="K77" s="115"/>
      <c r="L77" s="115"/>
      <c r="M77" s="115"/>
      <c r="N77" s="115"/>
      <c r="O77" s="115"/>
      <c r="P77" s="115"/>
      <c r="Q77" s="115"/>
      <c r="R77" s="115"/>
      <c r="S77" s="115"/>
      <c r="T77" s="115"/>
      <c r="U77" s="115"/>
      <c r="V77" s="115"/>
      <c r="W77" s="115"/>
      <c r="X77" s="115"/>
      <c r="Y77" s="115"/>
      <c r="Z77" s="115"/>
      <c r="AA77" s="115"/>
      <c r="AB77" s="115"/>
      <c r="AC77" s="115"/>
      <c r="AD77" s="115"/>
      <c r="AE77" s="115"/>
      <c r="AF77" s="115"/>
      <c r="AG77" s="115"/>
    </row>
    <row r="78" spans="1:33" ht="15" customHeight="1" x14ac:dyDescent="0.2">
      <c r="A78" s="61" t="s">
        <v>431</v>
      </c>
      <c r="B78" s="124" t="s">
        <v>522</v>
      </c>
      <c r="C78" s="125">
        <v>2.369764</v>
      </c>
      <c r="D78" s="125">
        <v>2.3107639999999998</v>
      </c>
      <c r="E78" s="125">
        <v>2.1621980000000001</v>
      </c>
      <c r="F78" s="125">
        <v>2.1728779999999999</v>
      </c>
      <c r="G78" s="125">
        <v>2.183271</v>
      </c>
      <c r="H78" s="125">
        <v>2.1908189999999998</v>
      </c>
      <c r="I78" s="125">
        <v>2.1939120000000001</v>
      </c>
      <c r="J78" s="125">
        <v>2.190264</v>
      </c>
      <c r="K78" s="125">
        <v>2.1851259999999999</v>
      </c>
      <c r="L78" s="125">
        <v>2.1803309999999998</v>
      </c>
      <c r="M78" s="125">
        <v>2.1702340000000002</v>
      </c>
      <c r="N78" s="125">
        <v>2.1555879999999998</v>
      </c>
      <c r="O78" s="125">
        <v>2.1393049999999998</v>
      </c>
      <c r="P78" s="125">
        <v>2.1225109999999998</v>
      </c>
      <c r="Q78" s="125">
        <v>2.1066120000000002</v>
      </c>
      <c r="R78" s="125">
        <v>2.091262</v>
      </c>
      <c r="S78" s="125">
        <v>2.074074</v>
      </c>
      <c r="T78" s="125">
        <v>2.0552350000000001</v>
      </c>
      <c r="U78" s="125">
        <v>2.03708</v>
      </c>
      <c r="V78" s="125">
        <v>2.0196260000000001</v>
      </c>
      <c r="W78" s="125">
        <v>2.002059</v>
      </c>
      <c r="X78" s="125">
        <v>1.985576</v>
      </c>
      <c r="Y78" s="125">
        <v>1.9682930000000001</v>
      </c>
      <c r="Z78" s="125">
        <v>1.9520660000000001</v>
      </c>
      <c r="AA78" s="125">
        <v>1.93547</v>
      </c>
      <c r="AB78" s="125">
        <v>1.9185080000000001</v>
      </c>
      <c r="AC78" s="125">
        <v>1.901284</v>
      </c>
      <c r="AD78" s="125">
        <v>1.88289</v>
      </c>
      <c r="AE78" s="125">
        <v>1.8640760000000001</v>
      </c>
      <c r="AF78" s="126">
        <v>-8.5360000000000002E-3</v>
      </c>
      <c r="AG78" s="115"/>
    </row>
    <row r="79" spans="1:33" ht="12" x14ac:dyDescent="0.2">
      <c r="A79" s="61" t="s">
        <v>432</v>
      </c>
      <c r="B79" s="124" t="s">
        <v>523</v>
      </c>
      <c r="C79" s="125">
        <v>1.5369360000000001</v>
      </c>
      <c r="D79" s="125">
        <v>1.3331489999999999</v>
      </c>
      <c r="E79" s="125">
        <v>1.540943</v>
      </c>
      <c r="F79" s="125">
        <v>1.5555779999999999</v>
      </c>
      <c r="G79" s="125">
        <v>1.5691630000000001</v>
      </c>
      <c r="H79" s="125">
        <v>1.591264</v>
      </c>
      <c r="I79" s="125">
        <v>1.6152500000000001</v>
      </c>
      <c r="J79" s="125">
        <v>1.63689</v>
      </c>
      <c r="K79" s="125">
        <v>1.6580809999999999</v>
      </c>
      <c r="L79" s="125">
        <v>1.6860390000000001</v>
      </c>
      <c r="M79" s="125">
        <v>1.704466</v>
      </c>
      <c r="N79" s="125">
        <v>1.7186920000000001</v>
      </c>
      <c r="O79" s="125">
        <v>1.7307710000000001</v>
      </c>
      <c r="P79" s="125">
        <v>1.7409479999999999</v>
      </c>
      <c r="Q79" s="125">
        <v>1.7499400000000001</v>
      </c>
      <c r="R79" s="125">
        <v>1.761606</v>
      </c>
      <c r="S79" s="125">
        <v>1.7660260000000001</v>
      </c>
      <c r="T79" s="125">
        <v>1.7653859999999999</v>
      </c>
      <c r="U79" s="125">
        <v>1.767781</v>
      </c>
      <c r="V79" s="125">
        <v>1.772462</v>
      </c>
      <c r="W79" s="125">
        <v>1.781881</v>
      </c>
      <c r="X79" s="125">
        <v>1.793714</v>
      </c>
      <c r="Y79" s="125">
        <v>1.8010710000000001</v>
      </c>
      <c r="Z79" s="125">
        <v>1.8157570000000001</v>
      </c>
      <c r="AA79" s="125">
        <v>1.8320730000000001</v>
      </c>
      <c r="AB79" s="125">
        <v>1.848994</v>
      </c>
      <c r="AC79" s="125">
        <v>1.866058</v>
      </c>
      <c r="AD79" s="125">
        <v>1.8814500000000001</v>
      </c>
      <c r="AE79" s="125">
        <v>1.8941669999999999</v>
      </c>
      <c r="AF79" s="126">
        <v>7.4920000000000004E-3</v>
      </c>
      <c r="AG79" s="115"/>
    </row>
    <row r="80" spans="1:33" ht="15" customHeight="1" x14ac:dyDescent="0.2">
      <c r="A80" s="61" t="s">
        <v>433</v>
      </c>
      <c r="B80" s="124" t="s">
        <v>524</v>
      </c>
      <c r="C80" s="125">
        <v>0.66562299999999996</v>
      </c>
      <c r="D80" s="125">
        <v>0.65276000000000001</v>
      </c>
      <c r="E80" s="125">
        <v>0.65361999999999998</v>
      </c>
      <c r="F80" s="125">
        <v>0.66034700000000002</v>
      </c>
      <c r="G80" s="125">
        <v>0.667215</v>
      </c>
      <c r="H80" s="125">
        <v>0.674037</v>
      </c>
      <c r="I80" s="125">
        <v>0.67995300000000003</v>
      </c>
      <c r="J80" s="125">
        <v>0.68471099999999996</v>
      </c>
      <c r="K80" s="125">
        <v>0.68961799999999995</v>
      </c>
      <c r="L80" s="125">
        <v>0.69436699999999996</v>
      </c>
      <c r="M80" s="125">
        <v>0.69761600000000001</v>
      </c>
      <c r="N80" s="125">
        <v>0.69951200000000002</v>
      </c>
      <c r="O80" s="125">
        <v>0.70093700000000003</v>
      </c>
      <c r="P80" s="125">
        <v>0.70233800000000002</v>
      </c>
      <c r="Q80" s="125">
        <v>0.704206</v>
      </c>
      <c r="R80" s="125">
        <v>0.70630400000000004</v>
      </c>
      <c r="S80" s="125">
        <v>0.70797600000000005</v>
      </c>
      <c r="T80" s="125">
        <v>0.70926199999999995</v>
      </c>
      <c r="U80" s="125">
        <v>0.71041600000000005</v>
      </c>
      <c r="V80" s="125">
        <v>0.71196400000000004</v>
      </c>
      <c r="W80" s="125">
        <v>0.71360500000000004</v>
      </c>
      <c r="X80" s="125">
        <v>0.71579199999999998</v>
      </c>
      <c r="Y80" s="125">
        <v>0.71787400000000001</v>
      </c>
      <c r="Z80" s="125">
        <v>0.72028300000000001</v>
      </c>
      <c r="AA80" s="125">
        <v>0.72266300000000006</v>
      </c>
      <c r="AB80" s="125">
        <v>0.72495900000000002</v>
      </c>
      <c r="AC80" s="125">
        <v>0.72730499999999998</v>
      </c>
      <c r="AD80" s="125">
        <v>0.72934100000000002</v>
      </c>
      <c r="AE80" s="125">
        <v>0.731271</v>
      </c>
      <c r="AF80" s="126">
        <v>3.3649999999999999E-3</v>
      </c>
      <c r="AG80" s="115"/>
    </row>
    <row r="81" spans="1:33" ht="12" x14ac:dyDescent="0.2">
      <c r="A81" s="61" t="s">
        <v>434</v>
      </c>
      <c r="B81" s="124" t="s">
        <v>13</v>
      </c>
      <c r="C81" s="125">
        <v>1.1663779999999999</v>
      </c>
      <c r="D81" s="125">
        <v>1.122242</v>
      </c>
      <c r="E81" s="125">
        <v>1.101445</v>
      </c>
      <c r="F81" s="125">
        <v>1.0788690000000001</v>
      </c>
      <c r="G81" s="125">
        <v>1.0574319999999999</v>
      </c>
      <c r="H81" s="125">
        <v>1.0405180000000001</v>
      </c>
      <c r="I81" s="125">
        <v>1.023709</v>
      </c>
      <c r="J81" s="125">
        <v>1.0052110000000001</v>
      </c>
      <c r="K81" s="125">
        <v>0.98637300000000006</v>
      </c>
      <c r="L81" s="125">
        <v>0.97165999999999997</v>
      </c>
      <c r="M81" s="125">
        <v>0.95160599999999995</v>
      </c>
      <c r="N81" s="125">
        <v>0.93010099999999996</v>
      </c>
      <c r="O81" s="125">
        <v>0.90796699999999997</v>
      </c>
      <c r="P81" s="125">
        <v>0.88502000000000003</v>
      </c>
      <c r="Q81" s="125">
        <v>0.86266299999999996</v>
      </c>
      <c r="R81" s="125">
        <v>0.84250400000000003</v>
      </c>
      <c r="S81" s="125">
        <v>0.81971400000000005</v>
      </c>
      <c r="T81" s="125">
        <v>0.79548799999999997</v>
      </c>
      <c r="U81" s="125">
        <v>0.77364299999999997</v>
      </c>
      <c r="V81" s="125">
        <v>0.75344699999999998</v>
      </c>
      <c r="W81" s="125">
        <v>0.73540099999999997</v>
      </c>
      <c r="X81" s="125">
        <v>0.71877899999999995</v>
      </c>
      <c r="Y81" s="125">
        <v>0.70066200000000001</v>
      </c>
      <c r="Z81" s="125">
        <v>0.68592299999999995</v>
      </c>
      <c r="AA81" s="125">
        <v>0.67180600000000001</v>
      </c>
      <c r="AB81" s="125">
        <v>0.65833799999999998</v>
      </c>
      <c r="AC81" s="125">
        <v>0.644899</v>
      </c>
      <c r="AD81" s="125">
        <v>0.63137600000000005</v>
      </c>
      <c r="AE81" s="125">
        <v>0.61758999999999997</v>
      </c>
      <c r="AF81" s="126">
        <v>-2.2452E-2</v>
      </c>
      <c r="AG81" s="115"/>
    </row>
    <row r="82" spans="1:33" ht="15" customHeight="1" x14ac:dyDescent="0.2">
      <c r="A82" s="61" t="s">
        <v>435</v>
      </c>
      <c r="B82" s="124" t="s">
        <v>14</v>
      </c>
      <c r="C82" s="125">
        <v>0.56010300000000002</v>
      </c>
      <c r="D82" s="125">
        <v>0.55302600000000002</v>
      </c>
      <c r="E82" s="125">
        <v>0.55762800000000001</v>
      </c>
      <c r="F82" s="125">
        <v>0.564581</v>
      </c>
      <c r="G82" s="125">
        <v>0.57089299999999998</v>
      </c>
      <c r="H82" s="125">
        <v>0.57730800000000004</v>
      </c>
      <c r="I82" s="125">
        <v>0.58321000000000001</v>
      </c>
      <c r="J82" s="125">
        <v>0.58827099999999999</v>
      </c>
      <c r="K82" s="125">
        <v>0.59337799999999996</v>
      </c>
      <c r="L82" s="125">
        <v>0.59911700000000001</v>
      </c>
      <c r="M82" s="125">
        <v>0.60259200000000002</v>
      </c>
      <c r="N82" s="125">
        <v>0.60475999999999996</v>
      </c>
      <c r="O82" s="125">
        <v>0.60617699999999997</v>
      </c>
      <c r="P82" s="125">
        <v>0.607151</v>
      </c>
      <c r="Q82" s="125">
        <v>0.60811499999999996</v>
      </c>
      <c r="R82" s="125">
        <v>0.609371</v>
      </c>
      <c r="S82" s="125">
        <v>0.60944699999999996</v>
      </c>
      <c r="T82" s="125">
        <v>0.60866500000000001</v>
      </c>
      <c r="U82" s="125">
        <v>0.60809100000000005</v>
      </c>
      <c r="V82" s="125">
        <v>0.60804000000000002</v>
      </c>
      <c r="W82" s="125">
        <v>0.60835899999999998</v>
      </c>
      <c r="X82" s="125">
        <v>0.60917699999999997</v>
      </c>
      <c r="Y82" s="125">
        <v>0.60936999999999997</v>
      </c>
      <c r="Z82" s="125">
        <v>0.610321</v>
      </c>
      <c r="AA82" s="125">
        <v>0.61127200000000004</v>
      </c>
      <c r="AB82" s="125">
        <v>0.61225600000000002</v>
      </c>
      <c r="AC82" s="125">
        <v>0.61314199999999996</v>
      </c>
      <c r="AD82" s="125">
        <v>0.61364200000000002</v>
      </c>
      <c r="AE82" s="125">
        <v>0.61385999999999996</v>
      </c>
      <c r="AF82" s="126">
        <v>3.2780000000000001E-3</v>
      </c>
      <c r="AG82" s="115"/>
    </row>
    <row r="83" spans="1:33" ht="15" customHeight="1" x14ac:dyDescent="0.2">
      <c r="A83" s="61" t="s">
        <v>436</v>
      </c>
      <c r="B83" s="124" t="s">
        <v>15</v>
      </c>
      <c r="C83" s="125">
        <v>1.3850359999999999</v>
      </c>
      <c r="D83" s="125">
        <v>1.3444240000000001</v>
      </c>
      <c r="E83" s="125">
        <v>1.3378669999999999</v>
      </c>
      <c r="F83" s="125">
        <v>1.3340270000000001</v>
      </c>
      <c r="G83" s="125">
        <v>1.3329260000000001</v>
      </c>
      <c r="H83" s="125">
        <v>1.338552</v>
      </c>
      <c r="I83" s="125">
        <v>1.346568</v>
      </c>
      <c r="J83" s="125">
        <v>1.3543430000000001</v>
      </c>
      <c r="K83" s="125">
        <v>1.35175</v>
      </c>
      <c r="L83" s="125">
        <v>1.3554170000000001</v>
      </c>
      <c r="M83" s="125">
        <v>1.3512280000000001</v>
      </c>
      <c r="N83" s="125">
        <v>1.3446400000000001</v>
      </c>
      <c r="O83" s="125">
        <v>1.3358380000000001</v>
      </c>
      <c r="P83" s="125">
        <v>1.324511</v>
      </c>
      <c r="Q83" s="125">
        <v>1.312146</v>
      </c>
      <c r="R83" s="125">
        <v>1.300357</v>
      </c>
      <c r="S83" s="125">
        <v>1.2814380000000001</v>
      </c>
      <c r="T83" s="125">
        <v>1.2562059999999999</v>
      </c>
      <c r="U83" s="125">
        <v>1.2450559999999999</v>
      </c>
      <c r="V83" s="125">
        <v>1.2370190000000001</v>
      </c>
      <c r="W83" s="125">
        <v>1.232175</v>
      </c>
      <c r="X83" s="125">
        <v>1.229509</v>
      </c>
      <c r="Y83" s="125">
        <v>1.224024</v>
      </c>
      <c r="Z83" s="125">
        <v>1.223984</v>
      </c>
      <c r="AA83" s="125">
        <v>1.2245569999999999</v>
      </c>
      <c r="AB83" s="125">
        <v>1.2261070000000001</v>
      </c>
      <c r="AC83" s="125">
        <v>1.227236</v>
      </c>
      <c r="AD83" s="125">
        <v>1.227625</v>
      </c>
      <c r="AE83" s="125">
        <v>1.226772</v>
      </c>
      <c r="AF83" s="126">
        <v>-4.3239999999999997E-3</v>
      </c>
      <c r="AG83" s="115"/>
    </row>
    <row r="84" spans="1:33" ht="15" customHeight="1" x14ac:dyDescent="0.2">
      <c r="A84" s="61" t="s">
        <v>437</v>
      </c>
      <c r="B84" s="124" t="s">
        <v>16</v>
      </c>
      <c r="C84" s="125">
        <v>1.6806080000000001</v>
      </c>
      <c r="D84" s="125">
        <v>1.6539410000000001</v>
      </c>
      <c r="E84" s="125">
        <v>1.6638980000000001</v>
      </c>
      <c r="F84" s="125">
        <v>1.672223</v>
      </c>
      <c r="G84" s="125">
        <v>1.679684</v>
      </c>
      <c r="H84" s="125">
        <v>1.692337</v>
      </c>
      <c r="I84" s="125">
        <v>1.7063969999999999</v>
      </c>
      <c r="J84" s="125">
        <v>1.719959</v>
      </c>
      <c r="K84" s="125">
        <v>1.73227</v>
      </c>
      <c r="L84" s="125">
        <v>1.752548</v>
      </c>
      <c r="M84" s="125">
        <v>1.7628889999999999</v>
      </c>
      <c r="N84" s="125">
        <v>1.7709079999999999</v>
      </c>
      <c r="O84" s="125">
        <v>1.776111</v>
      </c>
      <c r="P84" s="125">
        <v>1.7781180000000001</v>
      </c>
      <c r="Q84" s="125">
        <v>1.7784139999999999</v>
      </c>
      <c r="R84" s="125">
        <v>1.7820180000000001</v>
      </c>
      <c r="S84" s="125">
        <v>1.7789809999999999</v>
      </c>
      <c r="T84" s="125">
        <v>1.771558</v>
      </c>
      <c r="U84" s="125">
        <v>1.7677130000000001</v>
      </c>
      <c r="V84" s="125">
        <v>1.7657080000000001</v>
      </c>
      <c r="W84" s="125">
        <v>1.766157</v>
      </c>
      <c r="X84" s="125">
        <v>1.7678830000000001</v>
      </c>
      <c r="Y84" s="125">
        <v>1.76458</v>
      </c>
      <c r="Z84" s="125">
        <v>1.7673559999999999</v>
      </c>
      <c r="AA84" s="125">
        <v>1.771029</v>
      </c>
      <c r="AB84" s="125">
        <v>1.7754239999999999</v>
      </c>
      <c r="AC84" s="125">
        <v>1.779056</v>
      </c>
      <c r="AD84" s="125">
        <v>1.7810550000000001</v>
      </c>
      <c r="AE84" s="125">
        <v>1.7814639999999999</v>
      </c>
      <c r="AF84" s="126">
        <v>2.0839999999999999E-3</v>
      </c>
      <c r="AG84" s="115"/>
    </row>
    <row r="85" spans="1:33" ht="15" customHeight="1" x14ac:dyDescent="0.2">
      <c r="A85" s="61" t="s">
        <v>438</v>
      </c>
      <c r="B85" s="124" t="s">
        <v>169</v>
      </c>
      <c r="C85" s="125">
        <v>1.1998549999999999</v>
      </c>
      <c r="D85" s="125">
        <v>1.195144</v>
      </c>
      <c r="E85" s="125">
        <v>1.2157629999999999</v>
      </c>
      <c r="F85" s="125">
        <v>1.2368809999999999</v>
      </c>
      <c r="G85" s="125">
        <v>1.2565500000000001</v>
      </c>
      <c r="H85" s="125">
        <v>1.279657</v>
      </c>
      <c r="I85" s="125">
        <v>1.3065979999999999</v>
      </c>
      <c r="J85" s="125">
        <v>1.3339209999999999</v>
      </c>
      <c r="K85" s="125">
        <v>1.364417</v>
      </c>
      <c r="L85" s="125">
        <v>1.3995649999999999</v>
      </c>
      <c r="M85" s="125">
        <v>1.4279820000000001</v>
      </c>
      <c r="N85" s="125">
        <v>1.4548129999999999</v>
      </c>
      <c r="O85" s="125">
        <v>1.4807060000000001</v>
      </c>
      <c r="P85" s="125">
        <v>1.503836</v>
      </c>
      <c r="Q85" s="125">
        <v>1.5281690000000001</v>
      </c>
      <c r="R85" s="125">
        <v>1.554114</v>
      </c>
      <c r="S85" s="125">
        <v>1.577515</v>
      </c>
      <c r="T85" s="125">
        <v>1.59714</v>
      </c>
      <c r="U85" s="125">
        <v>1.6201190000000001</v>
      </c>
      <c r="V85" s="125">
        <v>1.6426879999999999</v>
      </c>
      <c r="W85" s="125">
        <v>1.668784</v>
      </c>
      <c r="X85" s="125">
        <v>1.6975260000000001</v>
      </c>
      <c r="Y85" s="125">
        <v>1.7202</v>
      </c>
      <c r="Z85" s="125">
        <v>1.75013</v>
      </c>
      <c r="AA85" s="125">
        <v>1.782888</v>
      </c>
      <c r="AB85" s="125">
        <v>1.8152410000000001</v>
      </c>
      <c r="AC85" s="125">
        <v>1.848741</v>
      </c>
      <c r="AD85" s="125">
        <v>1.8807320000000001</v>
      </c>
      <c r="AE85" s="125">
        <v>1.9113960000000001</v>
      </c>
      <c r="AF85" s="126">
        <v>1.6768999999999999E-2</v>
      </c>
      <c r="AG85" s="115"/>
    </row>
    <row r="86" spans="1:33" ht="15" customHeight="1" x14ac:dyDescent="0.2">
      <c r="A86" s="61" t="s">
        <v>439</v>
      </c>
      <c r="B86" s="124" t="s">
        <v>170</v>
      </c>
      <c r="C86" s="125">
        <v>0.48666500000000001</v>
      </c>
      <c r="D86" s="125">
        <v>0.47647499999999998</v>
      </c>
      <c r="E86" s="125">
        <v>0.47747800000000001</v>
      </c>
      <c r="F86" s="125">
        <v>0.47886200000000001</v>
      </c>
      <c r="G86" s="125">
        <v>0.48086400000000001</v>
      </c>
      <c r="H86" s="125">
        <v>0.48469800000000002</v>
      </c>
      <c r="I86" s="125">
        <v>0.48955500000000002</v>
      </c>
      <c r="J86" s="125">
        <v>0.49512099999999998</v>
      </c>
      <c r="K86" s="125">
        <v>0.50195999999999996</v>
      </c>
      <c r="L86" s="125">
        <v>0.51036400000000004</v>
      </c>
      <c r="M86" s="125">
        <v>0.51644100000000004</v>
      </c>
      <c r="N86" s="125">
        <v>0.52185999999999999</v>
      </c>
      <c r="O86" s="125">
        <v>0.52555099999999999</v>
      </c>
      <c r="P86" s="125">
        <v>0.52898199999999995</v>
      </c>
      <c r="Q86" s="125">
        <v>0.53095199999999998</v>
      </c>
      <c r="R86" s="125">
        <v>0.53388999999999998</v>
      </c>
      <c r="S86" s="125">
        <v>0.53488000000000002</v>
      </c>
      <c r="T86" s="125">
        <v>0.53291500000000003</v>
      </c>
      <c r="U86" s="125">
        <v>0.53203100000000003</v>
      </c>
      <c r="V86" s="125">
        <v>0.53012300000000001</v>
      </c>
      <c r="W86" s="125">
        <v>0.52714700000000003</v>
      </c>
      <c r="X86" s="125">
        <v>0.52358499999999997</v>
      </c>
      <c r="Y86" s="125">
        <v>0.51767099999999999</v>
      </c>
      <c r="Z86" s="125">
        <v>0.51168199999999997</v>
      </c>
      <c r="AA86" s="125">
        <v>0.50505699999999998</v>
      </c>
      <c r="AB86" s="125">
        <v>0.49682599999999999</v>
      </c>
      <c r="AC86" s="125">
        <v>0.48654599999999998</v>
      </c>
      <c r="AD86" s="125">
        <v>0.473908</v>
      </c>
      <c r="AE86" s="125">
        <v>0.45811299999999999</v>
      </c>
      <c r="AF86" s="126">
        <v>-2.1570000000000001E-3</v>
      </c>
      <c r="AG86" s="115"/>
    </row>
    <row r="87" spans="1:33" ht="15" customHeight="1" x14ac:dyDescent="0.2">
      <c r="A87" s="61" t="s">
        <v>440</v>
      </c>
      <c r="B87" s="124" t="s">
        <v>529</v>
      </c>
      <c r="C87" s="125">
        <v>6.703805</v>
      </c>
      <c r="D87" s="125">
        <v>6.7985119999999997</v>
      </c>
      <c r="E87" s="125">
        <v>6.783099</v>
      </c>
      <c r="F87" s="125">
        <v>6.6689189999999998</v>
      </c>
      <c r="G87" s="125">
        <v>6.6328259999999997</v>
      </c>
      <c r="H87" s="125">
        <v>6.6091040000000003</v>
      </c>
      <c r="I87" s="125">
        <v>6.6929210000000001</v>
      </c>
      <c r="J87" s="125">
        <v>6.7754640000000004</v>
      </c>
      <c r="K87" s="125">
        <v>6.8637180000000004</v>
      </c>
      <c r="L87" s="125">
        <v>6.9696959999999999</v>
      </c>
      <c r="M87" s="125">
        <v>7.043927</v>
      </c>
      <c r="N87" s="125">
        <v>7.1126019999999999</v>
      </c>
      <c r="O87" s="125">
        <v>7.1723999999999997</v>
      </c>
      <c r="P87" s="125">
        <v>7.2247779999999997</v>
      </c>
      <c r="Q87" s="125">
        <v>7.2730139999999999</v>
      </c>
      <c r="R87" s="125">
        <v>7.3326159999999998</v>
      </c>
      <c r="S87" s="125">
        <v>7.3740259999999997</v>
      </c>
      <c r="T87" s="125">
        <v>7.4040030000000003</v>
      </c>
      <c r="U87" s="125">
        <v>7.4486829999999999</v>
      </c>
      <c r="V87" s="125">
        <v>7.4936819999999997</v>
      </c>
      <c r="W87" s="125">
        <v>7.5471550000000001</v>
      </c>
      <c r="X87" s="125">
        <v>7.6075179999999998</v>
      </c>
      <c r="Y87" s="125">
        <v>7.6533790000000002</v>
      </c>
      <c r="Z87" s="125">
        <v>7.7214470000000004</v>
      </c>
      <c r="AA87" s="125">
        <v>7.794721</v>
      </c>
      <c r="AB87" s="125">
        <v>7.8738000000000001</v>
      </c>
      <c r="AC87" s="125">
        <v>7.9536319999999998</v>
      </c>
      <c r="AD87" s="125">
        <v>8.0293849999999996</v>
      </c>
      <c r="AE87" s="125">
        <v>8.1029520000000002</v>
      </c>
      <c r="AF87" s="126">
        <v>6.7930000000000004E-3</v>
      </c>
      <c r="AG87" s="115"/>
    </row>
    <row r="88" spans="1:33" ht="15" customHeight="1" x14ac:dyDescent="0.2">
      <c r="A88" s="61" t="s">
        <v>441</v>
      </c>
      <c r="B88" s="123" t="s">
        <v>533</v>
      </c>
      <c r="C88" s="127">
        <v>17.754771999999999</v>
      </c>
      <c r="D88" s="127">
        <v>17.440436999999999</v>
      </c>
      <c r="E88" s="127">
        <v>17.493938</v>
      </c>
      <c r="F88" s="127">
        <v>17.423164</v>
      </c>
      <c r="G88" s="127">
        <v>17.430826</v>
      </c>
      <c r="H88" s="127">
        <v>17.478294000000002</v>
      </c>
      <c r="I88" s="127">
        <v>17.638072999999999</v>
      </c>
      <c r="J88" s="127">
        <v>17.784154999999998</v>
      </c>
      <c r="K88" s="127">
        <v>17.926689</v>
      </c>
      <c r="L88" s="127">
        <v>18.119104</v>
      </c>
      <c r="M88" s="127">
        <v>18.228981000000001</v>
      </c>
      <c r="N88" s="127">
        <v>18.313476999999999</v>
      </c>
      <c r="O88" s="127">
        <v>18.375762999999999</v>
      </c>
      <c r="P88" s="127">
        <v>18.418194</v>
      </c>
      <c r="Q88" s="127">
        <v>18.454231</v>
      </c>
      <c r="R88" s="127">
        <v>18.514042</v>
      </c>
      <c r="S88" s="127">
        <v>18.524077999999999</v>
      </c>
      <c r="T88" s="127">
        <v>18.495857000000001</v>
      </c>
      <c r="U88" s="127">
        <v>18.510614</v>
      </c>
      <c r="V88" s="127">
        <v>18.534759999999999</v>
      </c>
      <c r="W88" s="127">
        <v>18.582723999999999</v>
      </c>
      <c r="X88" s="127">
        <v>18.649059000000001</v>
      </c>
      <c r="Y88" s="127">
        <v>18.677126000000001</v>
      </c>
      <c r="Z88" s="127">
        <v>18.758949000000001</v>
      </c>
      <c r="AA88" s="127">
        <v>18.851535999999999</v>
      </c>
      <c r="AB88" s="127">
        <v>18.950453</v>
      </c>
      <c r="AC88" s="127">
        <v>19.047901</v>
      </c>
      <c r="AD88" s="127">
        <v>19.131401</v>
      </c>
      <c r="AE88" s="127">
        <v>19.201664000000001</v>
      </c>
      <c r="AF88" s="128">
        <v>2.8019999999999998E-3</v>
      </c>
      <c r="AG88" s="115"/>
    </row>
    <row r="89" spans="1:33" ht="15" customHeight="1" x14ac:dyDescent="0.2">
      <c r="A89" s="61" t="s">
        <v>534</v>
      </c>
      <c r="B89" s="124" t="s">
        <v>661</v>
      </c>
      <c r="C89" s="125">
        <v>0.120598</v>
      </c>
      <c r="D89" s="125">
        <v>0.14121700000000001</v>
      </c>
      <c r="E89" s="125">
        <v>0.15787899999999999</v>
      </c>
      <c r="F89" s="125">
        <v>0.18163399999999999</v>
      </c>
      <c r="G89" s="125">
        <v>0.19272</v>
      </c>
      <c r="H89" s="125">
        <v>0.20266700000000001</v>
      </c>
      <c r="I89" s="125">
        <v>0.211537</v>
      </c>
      <c r="J89" s="125">
        <v>0.22581100000000001</v>
      </c>
      <c r="K89" s="125">
        <v>0.23572100000000001</v>
      </c>
      <c r="L89" s="125">
        <v>0.24602399999999999</v>
      </c>
      <c r="M89" s="125">
        <v>0.254888</v>
      </c>
      <c r="N89" s="125">
        <v>0.26736300000000002</v>
      </c>
      <c r="O89" s="125">
        <v>0.27595500000000001</v>
      </c>
      <c r="P89" s="125">
        <v>0.286466</v>
      </c>
      <c r="Q89" s="125">
        <v>0.297018</v>
      </c>
      <c r="R89" s="125">
        <v>0.30473699999999998</v>
      </c>
      <c r="S89" s="125">
        <v>0.31513099999999999</v>
      </c>
      <c r="T89" s="125">
        <v>0.32654</v>
      </c>
      <c r="U89" s="125">
        <v>0.33913599999999999</v>
      </c>
      <c r="V89" s="125">
        <v>0.34690399999999999</v>
      </c>
      <c r="W89" s="125">
        <v>0.35503299999999999</v>
      </c>
      <c r="X89" s="125">
        <v>0.36058099999999998</v>
      </c>
      <c r="Y89" s="125">
        <v>0.36815599999999998</v>
      </c>
      <c r="Z89" s="125">
        <v>0.37333100000000002</v>
      </c>
      <c r="AA89" s="125">
        <v>0.38428600000000002</v>
      </c>
      <c r="AB89" s="125">
        <v>0.38949899999999998</v>
      </c>
      <c r="AC89" s="125">
        <v>0.395899</v>
      </c>
      <c r="AD89" s="125">
        <v>0.40563700000000003</v>
      </c>
      <c r="AE89" s="125">
        <v>0.41472599999999998</v>
      </c>
      <c r="AF89" s="126">
        <v>4.5100000000000001E-2</v>
      </c>
      <c r="AG89" s="115"/>
    </row>
    <row r="90" spans="1:33" ht="15" customHeight="1" x14ac:dyDescent="0.2">
      <c r="A90" s="61" t="s">
        <v>535</v>
      </c>
      <c r="B90" s="123" t="s">
        <v>505</v>
      </c>
      <c r="C90" s="127">
        <v>17.634174000000002</v>
      </c>
      <c r="D90" s="127">
        <v>17.299220999999999</v>
      </c>
      <c r="E90" s="127">
        <v>17.33606</v>
      </c>
      <c r="F90" s="127">
        <v>17.241529</v>
      </c>
      <c r="G90" s="127">
        <v>17.238105999999998</v>
      </c>
      <c r="H90" s="127">
        <v>17.275627</v>
      </c>
      <c r="I90" s="127">
        <v>17.426537</v>
      </c>
      <c r="J90" s="127">
        <v>17.558344000000002</v>
      </c>
      <c r="K90" s="127">
        <v>17.690968000000002</v>
      </c>
      <c r="L90" s="127">
        <v>17.873080999999999</v>
      </c>
      <c r="M90" s="127">
        <v>17.974091999999999</v>
      </c>
      <c r="N90" s="127">
        <v>18.046112000000001</v>
      </c>
      <c r="O90" s="127">
        <v>18.099807999999999</v>
      </c>
      <c r="P90" s="127">
        <v>18.131729</v>
      </c>
      <c r="Q90" s="127">
        <v>18.157212999999999</v>
      </c>
      <c r="R90" s="127">
        <v>18.209305000000001</v>
      </c>
      <c r="S90" s="127">
        <v>18.208947999999999</v>
      </c>
      <c r="T90" s="127">
        <v>18.169319000000002</v>
      </c>
      <c r="U90" s="127">
        <v>18.171478</v>
      </c>
      <c r="V90" s="127">
        <v>18.187857000000001</v>
      </c>
      <c r="W90" s="127">
        <v>18.227692000000001</v>
      </c>
      <c r="X90" s="127">
        <v>18.288478999999999</v>
      </c>
      <c r="Y90" s="127">
        <v>18.308971</v>
      </c>
      <c r="Z90" s="127">
        <v>18.385619999999999</v>
      </c>
      <c r="AA90" s="127">
        <v>18.467247</v>
      </c>
      <c r="AB90" s="127">
        <v>18.560955</v>
      </c>
      <c r="AC90" s="127">
        <v>18.652000000000001</v>
      </c>
      <c r="AD90" s="127">
        <v>18.725763000000001</v>
      </c>
      <c r="AE90" s="127">
        <v>18.786937999999999</v>
      </c>
      <c r="AF90" s="128">
        <v>2.264E-3</v>
      </c>
      <c r="AG90" s="115"/>
    </row>
    <row r="91" spans="1:33" ht="15" customHeight="1" x14ac:dyDescent="0.2">
      <c r="B91" s="115"/>
      <c r="C91" s="115"/>
      <c r="D91" s="115"/>
      <c r="E91" s="115"/>
      <c r="F91" s="115"/>
      <c r="G91" s="115"/>
      <c r="H91" s="115"/>
      <c r="I91" s="115"/>
      <c r="J91" s="115"/>
      <c r="K91" s="115"/>
      <c r="L91" s="115"/>
      <c r="M91" s="115"/>
      <c r="N91" s="115"/>
      <c r="O91" s="115"/>
      <c r="P91" s="115"/>
      <c r="Q91" s="115"/>
      <c r="R91" s="115"/>
      <c r="S91" s="115"/>
      <c r="T91" s="115"/>
      <c r="U91" s="115"/>
      <c r="V91" s="115"/>
      <c r="W91" s="115"/>
      <c r="X91" s="115"/>
      <c r="Y91" s="115"/>
      <c r="Z91" s="115"/>
      <c r="AA91" s="115"/>
      <c r="AB91" s="115"/>
      <c r="AC91" s="115"/>
      <c r="AD91" s="115"/>
      <c r="AE91" s="115"/>
      <c r="AF91" s="115"/>
      <c r="AG91" s="115"/>
    </row>
    <row r="92" spans="1:33" ht="12" x14ac:dyDescent="0.2">
      <c r="B92" s="123" t="s">
        <v>536</v>
      </c>
      <c r="C92" s="115"/>
      <c r="D92" s="115"/>
      <c r="E92" s="115"/>
      <c r="F92" s="115"/>
      <c r="G92" s="115"/>
      <c r="H92" s="115"/>
      <c r="I92" s="115"/>
      <c r="J92" s="115"/>
      <c r="K92" s="115"/>
      <c r="L92" s="115"/>
      <c r="M92" s="115"/>
      <c r="N92" s="115"/>
      <c r="O92" s="115"/>
      <c r="P92" s="115"/>
      <c r="Q92" s="115"/>
      <c r="R92" s="115"/>
      <c r="S92" s="115"/>
      <c r="T92" s="115"/>
      <c r="U92" s="115"/>
      <c r="V92" s="115"/>
      <c r="W92" s="115"/>
      <c r="X92" s="115"/>
      <c r="Y92" s="115"/>
      <c r="Z92" s="115"/>
      <c r="AA92" s="115"/>
      <c r="AB92" s="115"/>
      <c r="AC92" s="115"/>
      <c r="AD92" s="115"/>
      <c r="AE92" s="115"/>
      <c r="AF92" s="115"/>
      <c r="AG92" s="115"/>
    </row>
    <row r="93" spans="1:33" ht="15" customHeight="1" x14ac:dyDescent="0.2">
      <c r="A93" s="61" t="s">
        <v>442</v>
      </c>
      <c r="B93" s="124" t="s">
        <v>26</v>
      </c>
      <c r="C93" s="125">
        <v>7.3924000000000004E-2</v>
      </c>
      <c r="D93" s="125">
        <v>7.4343000000000006E-2</v>
      </c>
      <c r="E93" s="125">
        <v>7.6671000000000003E-2</v>
      </c>
      <c r="F93" s="125">
        <v>7.7836000000000002E-2</v>
      </c>
      <c r="G93" s="125">
        <v>7.8808000000000003E-2</v>
      </c>
      <c r="H93" s="125">
        <v>7.9603999999999994E-2</v>
      </c>
      <c r="I93" s="125">
        <v>8.0161999999999997E-2</v>
      </c>
      <c r="J93" s="125">
        <v>8.0879000000000006E-2</v>
      </c>
      <c r="K93" s="125">
        <v>8.1920999999999994E-2</v>
      </c>
      <c r="L93" s="125">
        <v>8.2170000000000007E-2</v>
      </c>
      <c r="M93" s="125">
        <v>8.2211000000000006E-2</v>
      </c>
      <c r="N93" s="125">
        <v>8.2159999999999997E-2</v>
      </c>
      <c r="O93" s="125">
        <v>8.1931000000000004E-2</v>
      </c>
      <c r="P93" s="125">
        <v>8.1818000000000002E-2</v>
      </c>
      <c r="Q93" s="125">
        <v>8.2013000000000003E-2</v>
      </c>
      <c r="R93" s="125">
        <v>8.1803000000000001E-2</v>
      </c>
      <c r="S93" s="125">
        <v>8.1138000000000002E-2</v>
      </c>
      <c r="T93" s="125">
        <v>8.0945000000000003E-2</v>
      </c>
      <c r="U93" s="125">
        <v>8.0700999999999995E-2</v>
      </c>
      <c r="V93" s="125">
        <v>8.0593999999999999E-2</v>
      </c>
      <c r="W93" s="125">
        <v>8.0572000000000005E-2</v>
      </c>
      <c r="X93" s="125">
        <v>8.0319000000000002E-2</v>
      </c>
      <c r="Y93" s="125">
        <v>8.0213000000000007E-2</v>
      </c>
      <c r="Z93" s="125">
        <v>8.0082E-2</v>
      </c>
      <c r="AA93" s="125">
        <v>7.9984E-2</v>
      </c>
      <c r="AB93" s="125">
        <v>8.0058000000000004E-2</v>
      </c>
      <c r="AC93" s="125">
        <v>7.9944000000000001E-2</v>
      </c>
      <c r="AD93" s="125">
        <v>7.9887E-2</v>
      </c>
      <c r="AE93" s="125">
        <v>7.9566999999999999E-2</v>
      </c>
      <c r="AF93" s="126">
        <v>2.6310000000000001E-3</v>
      </c>
      <c r="AG93" s="115"/>
    </row>
    <row r="94" spans="1:33" ht="15" customHeight="1" x14ac:dyDescent="0.2">
      <c r="A94" s="61" t="s">
        <v>443</v>
      </c>
      <c r="B94" s="124" t="s">
        <v>27</v>
      </c>
      <c r="C94" s="125">
        <v>0.26184000000000002</v>
      </c>
      <c r="D94" s="125">
        <v>0.30873400000000001</v>
      </c>
      <c r="E94" s="125">
        <v>0.35120299999999999</v>
      </c>
      <c r="F94" s="125">
        <v>0.409445</v>
      </c>
      <c r="G94" s="125">
        <v>0.43645800000000001</v>
      </c>
      <c r="H94" s="125">
        <v>0.46579199999999998</v>
      </c>
      <c r="I94" s="125">
        <v>0.49184099999999997</v>
      </c>
      <c r="J94" s="125">
        <v>0.53307899999999997</v>
      </c>
      <c r="K94" s="125">
        <v>0.56491999999999998</v>
      </c>
      <c r="L94" s="125">
        <v>0.59236100000000003</v>
      </c>
      <c r="M94" s="125">
        <v>0.61519699999999999</v>
      </c>
      <c r="N94" s="125">
        <v>0.64686999999999995</v>
      </c>
      <c r="O94" s="125">
        <v>0.66723299999999997</v>
      </c>
      <c r="P94" s="125">
        <v>0.69353500000000001</v>
      </c>
      <c r="Q94" s="125">
        <v>0.72275900000000004</v>
      </c>
      <c r="R94" s="125">
        <v>0.74259500000000001</v>
      </c>
      <c r="S94" s="125">
        <v>0.76606200000000002</v>
      </c>
      <c r="T94" s="125">
        <v>0.795485</v>
      </c>
      <c r="U94" s="125">
        <v>0.825878</v>
      </c>
      <c r="V94" s="125">
        <v>0.84681099999999998</v>
      </c>
      <c r="W94" s="125">
        <v>0.86790999999999996</v>
      </c>
      <c r="X94" s="125">
        <v>0.88083500000000003</v>
      </c>
      <c r="Y94" s="125">
        <v>0.89919700000000002</v>
      </c>
      <c r="Z94" s="125">
        <v>0.91321600000000003</v>
      </c>
      <c r="AA94" s="125">
        <v>0.94179999999999997</v>
      </c>
      <c r="AB94" s="125">
        <v>0.95572100000000004</v>
      </c>
      <c r="AC94" s="125">
        <v>0.97114</v>
      </c>
      <c r="AD94" s="125">
        <v>0.99589300000000003</v>
      </c>
      <c r="AE94" s="125">
        <v>1.0153730000000001</v>
      </c>
      <c r="AF94" s="126">
        <v>4.9592999999999998E-2</v>
      </c>
      <c r="AG94" s="115"/>
    </row>
    <row r="95" spans="1:33" ht="15" customHeight="1" x14ac:dyDescent="0.2">
      <c r="A95" s="61" t="s">
        <v>444</v>
      </c>
      <c r="B95" s="124" t="s">
        <v>28</v>
      </c>
      <c r="C95" s="125">
        <v>6.7980000000000002E-3</v>
      </c>
      <c r="D95" s="125">
        <v>6.783E-3</v>
      </c>
      <c r="E95" s="125">
        <v>6.9389999999999999E-3</v>
      </c>
      <c r="F95" s="125">
        <v>6.9220000000000002E-3</v>
      </c>
      <c r="G95" s="125">
        <v>6.9470000000000001E-3</v>
      </c>
      <c r="H95" s="125">
        <v>7.0239999999999999E-3</v>
      </c>
      <c r="I95" s="125">
        <v>7.0809999999999996E-3</v>
      </c>
      <c r="J95" s="125">
        <v>7.2269999999999999E-3</v>
      </c>
      <c r="K95" s="125">
        <v>7.3099999999999997E-3</v>
      </c>
      <c r="L95" s="125">
        <v>7.3439999999999998E-3</v>
      </c>
      <c r="M95" s="125">
        <v>7.3480000000000004E-3</v>
      </c>
      <c r="N95" s="125">
        <v>7.3509999999999999E-3</v>
      </c>
      <c r="O95" s="125">
        <v>7.3460000000000001E-3</v>
      </c>
      <c r="P95" s="125">
        <v>7.3460000000000001E-3</v>
      </c>
      <c r="Q95" s="125">
        <v>7.3709999999999999E-3</v>
      </c>
      <c r="R95" s="125">
        <v>7.3569999999999998E-3</v>
      </c>
      <c r="S95" s="125">
        <v>7.3400000000000002E-3</v>
      </c>
      <c r="T95" s="125">
        <v>7.339E-3</v>
      </c>
      <c r="U95" s="125">
        <v>7.4029999999999999E-3</v>
      </c>
      <c r="V95" s="125">
        <v>7.4120000000000002E-3</v>
      </c>
      <c r="W95" s="125">
        <v>7.4330000000000004E-3</v>
      </c>
      <c r="X95" s="125">
        <v>7.4219999999999998E-3</v>
      </c>
      <c r="Y95" s="125">
        <v>7.4539999999999997E-3</v>
      </c>
      <c r="Z95" s="125">
        <v>7.4520000000000003E-3</v>
      </c>
      <c r="AA95" s="125">
        <v>7.4910000000000003E-3</v>
      </c>
      <c r="AB95" s="125">
        <v>7.4999999999999997E-3</v>
      </c>
      <c r="AC95" s="125">
        <v>7.5059999999999997E-3</v>
      </c>
      <c r="AD95" s="125">
        <v>7.6059999999999999E-3</v>
      </c>
      <c r="AE95" s="125">
        <v>7.5900000000000004E-3</v>
      </c>
      <c r="AF95" s="126">
        <v>3.9449999999999997E-3</v>
      </c>
      <c r="AG95" s="115"/>
    </row>
    <row r="96" spans="1:33" ht="15" customHeight="1" x14ac:dyDescent="0.2">
      <c r="A96" s="61" t="s">
        <v>445</v>
      </c>
      <c r="B96" s="123" t="s">
        <v>29</v>
      </c>
      <c r="C96" s="127">
        <v>0.34256199999999998</v>
      </c>
      <c r="D96" s="127">
        <v>0.38985999999999998</v>
      </c>
      <c r="E96" s="127">
        <v>0.43481399999999998</v>
      </c>
      <c r="F96" s="127">
        <v>0.49420199999999997</v>
      </c>
      <c r="G96" s="127">
        <v>0.52221300000000004</v>
      </c>
      <c r="H96" s="127">
        <v>0.55241899999999999</v>
      </c>
      <c r="I96" s="127">
        <v>0.57908300000000001</v>
      </c>
      <c r="J96" s="127">
        <v>0.62118499999999999</v>
      </c>
      <c r="K96" s="127">
        <v>0.65415100000000004</v>
      </c>
      <c r="L96" s="127">
        <v>0.68187500000000001</v>
      </c>
      <c r="M96" s="127">
        <v>0.70475600000000005</v>
      </c>
      <c r="N96" s="127">
        <v>0.73638199999999998</v>
      </c>
      <c r="O96" s="127">
        <v>0.75650899999999999</v>
      </c>
      <c r="P96" s="127">
        <v>0.78269900000000003</v>
      </c>
      <c r="Q96" s="127">
        <v>0.81214299999999995</v>
      </c>
      <c r="R96" s="127">
        <v>0.83175500000000002</v>
      </c>
      <c r="S96" s="127">
        <v>0.854541</v>
      </c>
      <c r="T96" s="127">
        <v>0.88376900000000003</v>
      </c>
      <c r="U96" s="127">
        <v>0.91398100000000004</v>
      </c>
      <c r="V96" s="127">
        <v>0.93481800000000004</v>
      </c>
      <c r="W96" s="127">
        <v>0.95591599999999999</v>
      </c>
      <c r="X96" s="127">
        <v>0.96857599999999999</v>
      </c>
      <c r="Y96" s="127">
        <v>0.98686399999999996</v>
      </c>
      <c r="Z96" s="127">
        <v>1.0007490000000001</v>
      </c>
      <c r="AA96" s="127">
        <v>1.0292749999999999</v>
      </c>
      <c r="AB96" s="127">
        <v>1.0432779999999999</v>
      </c>
      <c r="AC96" s="127">
        <v>1.0585910000000001</v>
      </c>
      <c r="AD96" s="127">
        <v>1.083386</v>
      </c>
      <c r="AE96" s="127">
        <v>1.10253</v>
      </c>
      <c r="AF96" s="128">
        <v>4.2630000000000001E-2</v>
      </c>
      <c r="AG96" s="115"/>
    </row>
    <row r="97" spans="1:33" ht="15" customHeight="1" x14ac:dyDescent="0.2">
      <c r="B97" s="115"/>
      <c r="C97" s="115"/>
      <c r="D97" s="115"/>
      <c r="E97" s="115"/>
      <c r="F97" s="115"/>
      <c r="G97" s="115"/>
      <c r="H97" s="115"/>
      <c r="I97" s="115"/>
      <c r="J97" s="115"/>
      <c r="K97" s="115"/>
      <c r="L97" s="115"/>
      <c r="M97" s="115"/>
      <c r="N97" s="115"/>
      <c r="O97" s="115"/>
      <c r="P97" s="115"/>
      <c r="Q97" s="115"/>
      <c r="R97" s="115"/>
      <c r="S97" s="115"/>
      <c r="T97" s="115"/>
      <c r="U97" s="115"/>
      <c r="V97" s="115"/>
      <c r="W97" s="115"/>
      <c r="X97" s="115"/>
      <c r="Y97" s="115"/>
      <c r="Z97" s="115"/>
      <c r="AA97" s="115"/>
      <c r="AB97" s="115"/>
      <c r="AC97" s="115"/>
      <c r="AD97" s="115"/>
      <c r="AE97" s="115"/>
      <c r="AF97" s="115"/>
      <c r="AG97" s="115"/>
    </row>
    <row r="98" spans="1:33" ht="15" customHeight="1" x14ac:dyDescent="0.2">
      <c r="B98" s="123" t="s">
        <v>30</v>
      </c>
      <c r="C98" s="115"/>
      <c r="D98" s="115"/>
      <c r="E98" s="115"/>
      <c r="F98" s="115"/>
      <c r="G98" s="115"/>
      <c r="H98" s="115"/>
      <c r="I98" s="115"/>
      <c r="J98" s="115"/>
      <c r="K98" s="115"/>
      <c r="L98" s="115"/>
      <c r="M98" s="115"/>
      <c r="N98" s="115"/>
      <c r="O98" s="115"/>
      <c r="P98" s="115"/>
      <c r="Q98" s="115"/>
      <c r="R98" s="115"/>
      <c r="S98" s="115"/>
      <c r="T98" s="115"/>
      <c r="U98" s="115"/>
      <c r="V98" s="115"/>
      <c r="W98" s="115"/>
      <c r="X98" s="115"/>
      <c r="Y98" s="115"/>
      <c r="Z98" s="115"/>
      <c r="AA98" s="115"/>
      <c r="AB98" s="115"/>
      <c r="AC98" s="115"/>
      <c r="AD98" s="115"/>
      <c r="AE98" s="115"/>
      <c r="AF98" s="115"/>
      <c r="AG98" s="115"/>
    </row>
    <row r="99" spans="1:33" ht="15" customHeight="1" x14ac:dyDescent="0.2">
      <c r="A99" s="61" t="s">
        <v>446</v>
      </c>
      <c r="B99" s="124" t="s">
        <v>31</v>
      </c>
      <c r="C99" s="129">
        <v>6198</v>
      </c>
      <c r="D99" s="129">
        <v>6420</v>
      </c>
      <c r="E99" s="129">
        <v>5972</v>
      </c>
      <c r="F99" s="129">
        <v>5949</v>
      </c>
      <c r="G99" s="129">
        <v>5925</v>
      </c>
      <c r="H99" s="129">
        <v>5902</v>
      </c>
      <c r="I99" s="129">
        <v>5878</v>
      </c>
      <c r="J99" s="129">
        <v>5854</v>
      </c>
      <c r="K99" s="129">
        <v>5830</v>
      </c>
      <c r="L99" s="129">
        <v>5807</v>
      </c>
      <c r="M99" s="129">
        <v>5783</v>
      </c>
      <c r="N99" s="129">
        <v>5759</v>
      </c>
      <c r="O99" s="129">
        <v>5735</v>
      </c>
      <c r="P99" s="129">
        <v>5711</v>
      </c>
      <c r="Q99" s="129">
        <v>5687</v>
      </c>
      <c r="R99" s="129">
        <v>5663</v>
      </c>
      <c r="S99" s="129">
        <v>5639</v>
      </c>
      <c r="T99" s="129">
        <v>5615</v>
      </c>
      <c r="U99" s="129">
        <v>5591</v>
      </c>
      <c r="V99" s="129">
        <v>5567</v>
      </c>
      <c r="W99" s="129">
        <v>5543</v>
      </c>
      <c r="X99" s="129">
        <v>5519</v>
      </c>
      <c r="Y99" s="129">
        <v>5495</v>
      </c>
      <c r="Z99" s="129">
        <v>5471</v>
      </c>
      <c r="AA99" s="129">
        <v>5447</v>
      </c>
      <c r="AB99" s="129">
        <v>5423</v>
      </c>
      <c r="AC99" s="129">
        <v>5399</v>
      </c>
      <c r="AD99" s="129">
        <v>5374</v>
      </c>
      <c r="AE99" s="129">
        <v>5350</v>
      </c>
      <c r="AF99" s="126">
        <v>-5.241E-3</v>
      </c>
      <c r="AG99" s="115"/>
    </row>
    <row r="100" spans="1:33" ht="15" customHeight="1" x14ac:dyDescent="0.2">
      <c r="A100" s="61" t="s">
        <v>447</v>
      </c>
      <c r="B100" s="124" t="s">
        <v>32</v>
      </c>
      <c r="C100" s="129">
        <v>5742</v>
      </c>
      <c r="D100" s="129">
        <v>5779</v>
      </c>
      <c r="E100" s="129">
        <v>5348</v>
      </c>
      <c r="F100" s="129">
        <v>5325</v>
      </c>
      <c r="G100" s="129">
        <v>5303</v>
      </c>
      <c r="H100" s="129">
        <v>5281</v>
      </c>
      <c r="I100" s="129">
        <v>5259</v>
      </c>
      <c r="J100" s="129">
        <v>5236</v>
      </c>
      <c r="K100" s="129">
        <v>5214</v>
      </c>
      <c r="L100" s="129">
        <v>5192</v>
      </c>
      <c r="M100" s="129">
        <v>5169</v>
      </c>
      <c r="N100" s="129">
        <v>5147</v>
      </c>
      <c r="O100" s="129">
        <v>5125</v>
      </c>
      <c r="P100" s="129">
        <v>5102</v>
      </c>
      <c r="Q100" s="129">
        <v>5080</v>
      </c>
      <c r="R100" s="129">
        <v>5058</v>
      </c>
      <c r="S100" s="129">
        <v>5036</v>
      </c>
      <c r="T100" s="129">
        <v>5013</v>
      </c>
      <c r="U100" s="129">
        <v>4991</v>
      </c>
      <c r="V100" s="129">
        <v>4969</v>
      </c>
      <c r="W100" s="129">
        <v>4947</v>
      </c>
      <c r="X100" s="129">
        <v>4924</v>
      </c>
      <c r="Y100" s="129">
        <v>4902</v>
      </c>
      <c r="Z100" s="129">
        <v>4880</v>
      </c>
      <c r="AA100" s="129">
        <v>4858</v>
      </c>
      <c r="AB100" s="129">
        <v>4835</v>
      </c>
      <c r="AC100" s="129">
        <v>4813</v>
      </c>
      <c r="AD100" s="129">
        <v>4791</v>
      </c>
      <c r="AE100" s="129">
        <v>4769</v>
      </c>
      <c r="AF100" s="126">
        <v>-6.6090000000000003E-3</v>
      </c>
      <c r="AG100" s="115"/>
    </row>
    <row r="101" spans="1:33" ht="12" x14ac:dyDescent="0.2">
      <c r="A101" s="61" t="s">
        <v>448</v>
      </c>
      <c r="B101" s="124" t="s">
        <v>33</v>
      </c>
      <c r="C101" s="129">
        <v>6427</v>
      </c>
      <c r="D101" s="129">
        <v>6306</v>
      </c>
      <c r="E101" s="129">
        <v>5982</v>
      </c>
      <c r="F101" s="129">
        <v>5967</v>
      </c>
      <c r="G101" s="129">
        <v>5953</v>
      </c>
      <c r="H101" s="129">
        <v>5938</v>
      </c>
      <c r="I101" s="129">
        <v>5923</v>
      </c>
      <c r="J101" s="129">
        <v>5908</v>
      </c>
      <c r="K101" s="129">
        <v>5893</v>
      </c>
      <c r="L101" s="129">
        <v>5879</v>
      </c>
      <c r="M101" s="129">
        <v>5864</v>
      </c>
      <c r="N101" s="129">
        <v>5849</v>
      </c>
      <c r="O101" s="129">
        <v>5834</v>
      </c>
      <c r="P101" s="129">
        <v>5819</v>
      </c>
      <c r="Q101" s="129">
        <v>5804</v>
      </c>
      <c r="R101" s="129">
        <v>5790</v>
      </c>
      <c r="S101" s="129">
        <v>5775</v>
      </c>
      <c r="T101" s="129">
        <v>5760</v>
      </c>
      <c r="U101" s="129">
        <v>5745</v>
      </c>
      <c r="V101" s="129">
        <v>5730</v>
      </c>
      <c r="W101" s="129">
        <v>5715</v>
      </c>
      <c r="X101" s="129">
        <v>5701</v>
      </c>
      <c r="Y101" s="129">
        <v>5686</v>
      </c>
      <c r="Z101" s="129">
        <v>5671</v>
      </c>
      <c r="AA101" s="129">
        <v>5656</v>
      </c>
      <c r="AB101" s="129">
        <v>5641</v>
      </c>
      <c r="AC101" s="129">
        <v>5626</v>
      </c>
      <c r="AD101" s="129">
        <v>5611</v>
      </c>
      <c r="AE101" s="129">
        <v>5597</v>
      </c>
      <c r="AF101" s="126">
        <v>-4.9259999999999998E-3</v>
      </c>
      <c r="AG101" s="115"/>
    </row>
    <row r="102" spans="1:33" ht="12" x14ac:dyDescent="0.2">
      <c r="A102" s="61" t="s">
        <v>449</v>
      </c>
      <c r="B102" s="124" t="s">
        <v>34</v>
      </c>
      <c r="C102" s="129">
        <v>6845</v>
      </c>
      <c r="D102" s="129">
        <v>6601</v>
      </c>
      <c r="E102" s="129">
        <v>6349</v>
      </c>
      <c r="F102" s="129">
        <v>6340</v>
      </c>
      <c r="G102" s="129">
        <v>6330</v>
      </c>
      <c r="H102" s="129">
        <v>6321</v>
      </c>
      <c r="I102" s="129">
        <v>6311</v>
      </c>
      <c r="J102" s="129">
        <v>6301</v>
      </c>
      <c r="K102" s="129">
        <v>6291</v>
      </c>
      <c r="L102" s="129">
        <v>6281</v>
      </c>
      <c r="M102" s="129">
        <v>6271</v>
      </c>
      <c r="N102" s="129">
        <v>6261</v>
      </c>
      <c r="O102" s="129">
        <v>6250</v>
      </c>
      <c r="P102" s="129">
        <v>6240</v>
      </c>
      <c r="Q102" s="129">
        <v>6230</v>
      </c>
      <c r="R102" s="129">
        <v>6219</v>
      </c>
      <c r="S102" s="129">
        <v>6209</v>
      </c>
      <c r="T102" s="129">
        <v>6198</v>
      </c>
      <c r="U102" s="129">
        <v>6188</v>
      </c>
      <c r="V102" s="129">
        <v>6177</v>
      </c>
      <c r="W102" s="129">
        <v>6167</v>
      </c>
      <c r="X102" s="129">
        <v>6156</v>
      </c>
      <c r="Y102" s="129">
        <v>6145</v>
      </c>
      <c r="Z102" s="129">
        <v>6135</v>
      </c>
      <c r="AA102" s="129">
        <v>6124</v>
      </c>
      <c r="AB102" s="129">
        <v>6113</v>
      </c>
      <c r="AC102" s="129">
        <v>6103</v>
      </c>
      <c r="AD102" s="129">
        <v>6092</v>
      </c>
      <c r="AE102" s="129">
        <v>6081</v>
      </c>
      <c r="AF102" s="126">
        <v>-4.2180000000000004E-3</v>
      </c>
      <c r="AG102" s="115"/>
    </row>
    <row r="103" spans="1:33" ht="15" customHeight="1" x14ac:dyDescent="0.2">
      <c r="A103" s="61" t="s">
        <v>450</v>
      </c>
      <c r="B103" s="124" t="s">
        <v>35</v>
      </c>
      <c r="C103" s="129">
        <v>2566</v>
      </c>
      <c r="D103" s="129">
        <v>2600</v>
      </c>
      <c r="E103" s="129">
        <v>2375</v>
      </c>
      <c r="F103" s="129">
        <v>2358</v>
      </c>
      <c r="G103" s="129">
        <v>2342</v>
      </c>
      <c r="H103" s="129">
        <v>2326</v>
      </c>
      <c r="I103" s="129">
        <v>2310</v>
      </c>
      <c r="J103" s="129">
        <v>2294</v>
      </c>
      <c r="K103" s="129">
        <v>2277</v>
      </c>
      <c r="L103" s="129">
        <v>2261</v>
      </c>
      <c r="M103" s="129">
        <v>2245</v>
      </c>
      <c r="N103" s="129">
        <v>2229</v>
      </c>
      <c r="O103" s="129">
        <v>2213</v>
      </c>
      <c r="P103" s="129">
        <v>2197</v>
      </c>
      <c r="Q103" s="129">
        <v>2180</v>
      </c>
      <c r="R103" s="129">
        <v>2164</v>
      </c>
      <c r="S103" s="129">
        <v>2148</v>
      </c>
      <c r="T103" s="129">
        <v>2132</v>
      </c>
      <c r="U103" s="129">
        <v>2116</v>
      </c>
      <c r="V103" s="129">
        <v>2100</v>
      </c>
      <c r="W103" s="129">
        <v>2084</v>
      </c>
      <c r="X103" s="129">
        <v>2068</v>
      </c>
      <c r="Y103" s="129">
        <v>2052</v>
      </c>
      <c r="Z103" s="129">
        <v>2036</v>
      </c>
      <c r="AA103" s="129">
        <v>2020</v>
      </c>
      <c r="AB103" s="129">
        <v>2005</v>
      </c>
      <c r="AC103" s="129">
        <v>1989</v>
      </c>
      <c r="AD103" s="129">
        <v>1973</v>
      </c>
      <c r="AE103" s="129">
        <v>1957</v>
      </c>
      <c r="AF103" s="126">
        <v>-9.6299999999999997E-3</v>
      </c>
      <c r="AG103" s="115"/>
    </row>
    <row r="104" spans="1:33" ht="15" customHeight="1" x14ac:dyDescent="0.2">
      <c r="A104" s="61" t="s">
        <v>451</v>
      </c>
      <c r="B104" s="124" t="s">
        <v>36</v>
      </c>
      <c r="C104" s="129">
        <v>3487</v>
      </c>
      <c r="D104" s="129">
        <v>3442</v>
      </c>
      <c r="E104" s="129">
        <v>3180</v>
      </c>
      <c r="F104" s="129">
        <v>3168</v>
      </c>
      <c r="G104" s="129">
        <v>3156</v>
      </c>
      <c r="H104" s="129">
        <v>3144</v>
      </c>
      <c r="I104" s="129">
        <v>3131</v>
      </c>
      <c r="J104" s="129">
        <v>3119</v>
      </c>
      <c r="K104" s="129">
        <v>3106</v>
      </c>
      <c r="L104" s="129">
        <v>3094</v>
      </c>
      <c r="M104" s="129">
        <v>3081</v>
      </c>
      <c r="N104" s="129">
        <v>3069</v>
      </c>
      <c r="O104" s="129">
        <v>3056</v>
      </c>
      <c r="P104" s="129">
        <v>3043</v>
      </c>
      <c r="Q104" s="129">
        <v>3031</v>
      </c>
      <c r="R104" s="129">
        <v>3018</v>
      </c>
      <c r="S104" s="129">
        <v>3005</v>
      </c>
      <c r="T104" s="129">
        <v>2992</v>
      </c>
      <c r="U104" s="129">
        <v>2980</v>
      </c>
      <c r="V104" s="129">
        <v>2967</v>
      </c>
      <c r="W104" s="129">
        <v>2954</v>
      </c>
      <c r="X104" s="129">
        <v>2941</v>
      </c>
      <c r="Y104" s="129">
        <v>2929</v>
      </c>
      <c r="Z104" s="129">
        <v>2916</v>
      </c>
      <c r="AA104" s="129">
        <v>2903</v>
      </c>
      <c r="AB104" s="129">
        <v>2890</v>
      </c>
      <c r="AC104" s="129">
        <v>2877</v>
      </c>
      <c r="AD104" s="129">
        <v>2865</v>
      </c>
      <c r="AE104" s="129">
        <v>2852</v>
      </c>
      <c r="AF104" s="126">
        <v>-7.1539999999999998E-3</v>
      </c>
      <c r="AG104" s="115"/>
    </row>
    <row r="105" spans="1:33" ht="15" customHeight="1" x14ac:dyDescent="0.2">
      <c r="A105" s="61" t="s">
        <v>452</v>
      </c>
      <c r="B105" s="124" t="s">
        <v>37</v>
      </c>
      <c r="C105" s="129">
        <v>2195</v>
      </c>
      <c r="D105" s="129">
        <v>2056</v>
      </c>
      <c r="E105" s="129">
        <v>1942</v>
      </c>
      <c r="F105" s="129">
        <v>1934</v>
      </c>
      <c r="G105" s="129">
        <v>1925</v>
      </c>
      <c r="H105" s="129">
        <v>1916</v>
      </c>
      <c r="I105" s="129">
        <v>1908</v>
      </c>
      <c r="J105" s="129">
        <v>1899</v>
      </c>
      <c r="K105" s="129">
        <v>1891</v>
      </c>
      <c r="L105" s="129">
        <v>1882</v>
      </c>
      <c r="M105" s="129">
        <v>1874</v>
      </c>
      <c r="N105" s="129">
        <v>1865</v>
      </c>
      <c r="O105" s="129">
        <v>1857</v>
      </c>
      <c r="P105" s="129">
        <v>1849</v>
      </c>
      <c r="Q105" s="129">
        <v>1840</v>
      </c>
      <c r="R105" s="129">
        <v>1832</v>
      </c>
      <c r="S105" s="129">
        <v>1824</v>
      </c>
      <c r="T105" s="129">
        <v>1815</v>
      </c>
      <c r="U105" s="129">
        <v>1807</v>
      </c>
      <c r="V105" s="129">
        <v>1799</v>
      </c>
      <c r="W105" s="129">
        <v>1791</v>
      </c>
      <c r="X105" s="129">
        <v>1783</v>
      </c>
      <c r="Y105" s="129">
        <v>1774</v>
      </c>
      <c r="Z105" s="129">
        <v>1766</v>
      </c>
      <c r="AA105" s="129">
        <v>1758</v>
      </c>
      <c r="AB105" s="129">
        <v>1750</v>
      </c>
      <c r="AC105" s="129">
        <v>1742</v>
      </c>
      <c r="AD105" s="129">
        <v>1734</v>
      </c>
      <c r="AE105" s="129">
        <v>1726</v>
      </c>
      <c r="AF105" s="126">
        <v>-8.548E-3</v>
      </c>
      <c r="AG105" s="115"/>
    </row>
    <row r="106" spans="1:33" ht="15" customHeight="1" x14ac:dyDescent="0.2">
      <c r="A106" s="61" t="s">
        <v>453</v>
      </c>
      <c r="B106" s="124" t="s">
        <v>38</v>
      </c>
      <c r="C106" s="129">
        <v>4970</v>
      </c>
      <c r="D106" s="129">
        <v>4978</v>
      </c>
      <c r="E106" s="129">
        <v>4789</v>
      </c>
      <c r="F106" s="129">
        <v>4776</v>
      </c>
      <c r="G106" s="129">
        <v>4763</v>
      </c>
      <c r="H106" s="129">
        <v>4751</v>
      </c>
      <c r="I106" s="129">
        <v>4738</v>
      </c>
      <c r="J106" s="129">
        <v>4725</v>
      </c>
      <c r="K106" s="129">
        <v>4712</v>
      </c>
      <c r="L106" s="129">
        <v>4698</v>
      </c>
      <c r="M106" s="129">
        <v>4685</v>
      </c>
      <c r="N106" s="129">
        <v>4672</v>
      </c>
      <c r="O106" s="129">
        <v>4658</v>
      </c>
      <c r="P106" s="129">
        <v>4645</v>
      </c>
      <c r="Q106" s="129">
        <v>4632</v>
      </c>
      <c r="R106" s="129">
        <v>4619</v>
      </c>
      <c r="S106" s="129">
        <v>4606</v>
      </c>
      <c r="T106" s="129">
        <v>4593</v>
      </c>
      <c r="U106" s="129">
        <v>4580</v>
      </c>
      <c r="V106" s="129">
        <v>4568</v>
      </c>
      <c r="W106" s="129">
        <v>4555</v>
      </c>
      <c r="X106" s="129">
        <v>4542</v>
      </c>
      <c r="Y106" s="129">
        <v>4530</v>
      </c>
      <c r="Z106" s="129">
        <v>4517</v>
      </c>
      <c r="AA106" s="129">
        <v>4504</v>
      </c>
      <c r="AB106" s="129">
        <v>4492</v>
      </c>
      <c r="AC106" s="129">
        <v>4479</v>
      </c>
      <c r="AD106" s="129">
        <v>4467</v>
      </c>
      <c r="AE106" s="129">
        <v>4454</v>
      </c>
      <c r="AF106" s="126">
        <v>-3.9069999999999999E-3</v>
      </c>
      <c r="AG106" s="115"/>
    </row>
    <row r="107" spans="1:33" ht="15" customHeight="1" x14ac:dyDescent="0.2">
      <c r="A107" s="61" t="s">
        <v>454</v>
      </c>
      <c r="B107" s="124" t="s">
        <v>39</v>
      </c>
      <c r="C107" s="129">
        <v>3212</v>
      </c>
      <c r="D107" s="129">
        <v>3503</v>
      </c>
      <c r="E107" s="129">
        <v>3250</v>
      </c>
      <c r="F107" s="129">
        <v>3241</v>
      </c>
      <c r="G107" s="129">
        <v>3232</v>
      </c>
      <c r="H107" s="129">
        <v>3223</v>
      </c>
      <c r="I107" s="129">
        <v>3213</v>
      </c>
      <c r="J107" s="129">
        <v>3204</v>
      </c>
      <c r="K107" s="129">
        <v>3195</v>
      </c>
      <c r="L107" s="129">
        <v>3185</v>
      </c>
      <c r="M107" s="129">
        <v>3176</v>
      </c>
      <c r="N107" s="129">
        <v>3166</v>
      </c>
      <c r="O107" s="129">
        <v>3157</v>
      </c>
      <c r="P107" s="129">
        <v>3147</v>
      </c>
      <c r="Q107" s="129">
        <v>3137</v>
      </c>
      <c r="R107" s="129">
        <v>3128</v>
      </c>
      <c r="S107" s="129">
        <v>3118</v>
      </c>
      <c r="T107" s="129">
        <v>3108</v>
      </c>
      <c r="U107" s="129">
        <v>3098</v>
      </c>
      <c r="V107" s="129">
        <v>3089</v>
      </c>
      <c r="W107" s="129">
        <v>3079</v>
      </c>
      <c r="X107" s="129">
        <v>3069</v>
      </c>
      <c r="Y107" s="129">
        <v>3059</v>
      </c>
      <c r="Z107" s="129">
        <v>3049</v>
      </c>
      <c r="AA107" s="129">
        <v>3040</v>
      </c>
      <c r="AB107" s="129">
        <v>3030</v>
      </c>
      <c r="AC107" s="129">
        <v>3020</v>
      </c>
      <c r="AD107" s="129">
        <v>3010</v>
      </c>
      <c r="AE107" s="129">
        <v>3000</v>
      </c>
      <c r="AF107" s="126">
        <v>-2.4359999999999998E-3</v>
      </c>
      <c r="AG107" s="115"/>
    </row>
    <row r="108" spans="1:33" ht="15" customHeight="1" x14ac:dyDescent="0.2">
      <c r="A108" s="61" t="s">
        <v>455</v>
      </c>
      <c r="B108" s="123" t="s">
        <v>40</v>
      </c>
      <c r="C108" s="131">
        <v>4234.6137699999999</v>
      </c>
      <c r="D108" s="131">
        <v>4246.6186520000001</v>
      </c>
      <c r="E108" s="131">
        <v>3976.1059570000002</v>
      </c>
      <c r="F108" s="131">
        <v>3957.180664</v>
      </c>
      <c r="G108" s="131">
        <v>3938.5415039999998</v>
      </c>
      <c r="H108" s="131">
        <v>3920.0117190000001</v>
      </c>
      <c r="I108" s="131">
        <v>3901.2561040000001</v>
      </c>
      <c r="J108" s="131">
        <v>3882.5219729999999</v>
      </c>
      <c r="K108" s="131">
        <v>3863.8103030000002</v>
      </c>
      <c r="L108" s="131">
        <v>3845.1889649999998</v>
      </c>
      <c r="M108" s="131">
        <v>3826.626221</v>
      </c>
      <c r="N108" s="131">
        <v>3807.9733890000002</v>
      </c>
      <c r="O108" s="131">
        <v>3789.4521479999999</v>
      </c>
      <c r="P108" s="131">
        <v>3770.821289</v>
      </c>
      <c r="Q108" s="131">
        <v>3752.0329590000001</v>
      </c>
      <c r="R108" s="131">
        <v>3733.780029</v>
      </c>
      <c r="S108" s="131">
        <v>3715.305664</v>
      </c>
      <c r="T108" s="131">
        <v>3696.5273440000001</v>
      </c>
      <c r="U108" s="131">
        <v>3678.117432</v>
      </c>
      <c r="V108" s="131">
        <v>3659.850586</v>
      </c>
      <c r="W108" s="131">
        <v>3641.3955080000001</v>
      </c>
      <c r="X108" s="131">
        <v>3622.8991700000001</v>
      </c>
      <c r="Y108" s="131">
        <v>3604.398682</v>
      </c>
      <c r="Z108" s="131">
        <v>3585.969482</v>
      </c>
      <c r="AA108" s="131">
        <v>3567.7004390000002</v>
      </c>
      <c r="AB108" s="131">
        <v>3549.5581050000001</v>
      </c>
      <c r="AC108" s="131">
        <v>3531.4091800000001</v>
      </c>
      <c r="AD108" s="131">
        <v>3513.482422</v>
      </c>
      <c r="AE108" s="131">
        <v>3495.6748050000001</v>
      </c>
      <c r="AF108" s="128">
        <v>-6.8250000000000003E-3</v>
      </c>
      <c r="AG108" s="115"/>
    </row>
    <row r="109" spans="1:33" ht="15" customHeight="1" x14ac:dyDescent="0.2">
      <c r="B109" s="115"/>
      <c r="C109" s="115"/>
      <c r="D109" s="115"/>
      <c r="E109" s="115"/>
      <c r="F109" s="115"/>
      <c r="G109" s="115"/>
      <c r="H109" s="115"/>
      <c r="I109" s="115"/>
      <c r="J109" s="115"/>
      <c r="K109" s="115"/>
      <c r="L109" s="115"/>
      <c r="M109" s="115"/>
      <c r="N109" s="115"/>
      <c r="O109" s="115"/>
      <c r="P109" s="115"/>
      <c r="Q109" s="115"/>
      <c r="R109" s="115"/>
      <c r="S109" s="115"/>
      <c r="T109" s="115"/>
      <c r="U109" s="115"/>
      <c r="V109" s="115"/>
      <c r="W109" s="115"/>
      <c r="X109" s="115"/>
      <c r="Y109" s="115"/>
      <c r="Z109" s="115"/>
      <c r="AA109" s="115"/>
      <c r="AB109" s="115"/>
      <c r="AC109" s="115"/>
      <c r="AD109" s="115"/>
      <c r="AE109" s="115"/>
      <c r="AF109" s="115"/>
      <c r="AG109" s="115"/>
    </row>
    <row r="110" spans="1:33" ht="15" customHeight="1" x14ac:dyDescent="0.2">
      <c r="B110" s="123" t="s">
        <v>41</v>
      </c>
      <c r="C110" s="115"/>
      <c r="D110" s="115"/>
      <c r="E110" s="115"/>
      <c r="F110" s="115"/>
      <c r="G110" s="115"/>
      <c r="H110" s="115"/>
      <c r="I110" s="115"/>
      <c r="J110" s="115"/>
      <c r="K110" s="115"/>
      <c r="L110" s="115"/>
      <c r="M110" s="115"/>
      <c r="N110" s="115"/>
      <c r="O110" s="115"/>
      <c r="P110" s="115"/>
      <c r="Q110" s="115"/>
      <c r="R110" s="115"/>
      <c r="S110" s="115"/>
      <c r="T110" s="115"/>
      <c r="U110" s="115"/>
      <c r="V110" s="115"/>
      <c r="W110" s="115"/>
      <c r="X110" s="115"/>
      <c r="Y110" s="115"/>
      <c r="Z110" s="115"/>
      <c r="AA110" s="115"/>
      <c r="AB110" s="115"/>
      <c r="AC110" s="115"/>
      <c r="AD110" s="115"/>
      <c r="AE110" s="115"/>
      <c r="AF110" s="115"/>
      <c r="AG110" s="115"/>
    </row>
    <row r="111" spans="1:33" ht="15" customHeight="1" x14ac:dyDescent="0.2">
      <c r="A111" s="61" t="s">
        <v>456</v>
      </c>
      <c r="B111" s="124" t="s">
        <v>31</v>
      </c>
      <c r="C111" s="129">
        <v>639</v>
      </c>
      <c r="D111" s="129">
        <v>500</v>
      </c>
      <c r="E111" s="129">
        <v>614</v>
      </c>
      <c r="F111" s="129">
        <v>621</v>
      </c>
      <c r="G111" s="129">
        <v>629</v>
      </c>
      <c r="H111" s="129">
        <v>636</v>
      </c>
      <c r="I111" s="129">
        <v>643</v>
      </c>
      <c r="J111" s="129">
        <v>651</v>
      </c>
      <c r="K111" s="129">
        <v>658</v>
      </c>
      <c r="L111" s="129">
        <v>665</v>
      </c>
      <c r="M111" s="129">
        <v>673</v>
      </c>
      <c r="N111" s="129">
        <v>680</v>
      </c>
      <c r="O111" s="129">
        <v>687</v>
      </c>
      <c r="P111" s="129">
        <v>695</v>
      </c>
      <c r="Q111" s="129">
        <v>702</v>
      </c>
      <c r="R111" s="129">
        <v>710</v>
      </c>
      <c r="S111" s="129">
        <v>717</v>
      </c>
      <c r="T111" s="129">
        <v>724</v>
      </c>
      <c r="U111" s="129">
        <v>732</v>
      </c>
      <c r="V111" s="129">
        <v>739</v>
      </c>
      <c r="W111" s="129">
        <v>747</v>
      </c>
      <c r="X111" s="129">
        <v>754</v>
      </c>
      <c r="Y111" s="129">
        <v>761</v>
      </c>
      <c r="Z111" s="129">
        <v>769</v>
      </c>
      <c r="AA111" s="129">
        <v>776</v>
      </c>
      <c r="AB111" s="129">
        <v>784</v>
      </c>
      <c r="AC111" s="129">
        <v>791</v>
      </c>
      <c r="AD111" s="129">
        <v>799</v>
      </c>
      <c r="AE111" s="129">
        <v>806</v>
      </c>
      <c r="AF111" s="126">
        <v>8.3269999999999993E-3</v>
      </c>
      <c r="AG111" s="115"/>
    </row>
    <row r="112" spans="1:33" ht="15" customHeight="1" x14ac:dyDescent="0.2">
      <c r="A112" s="61" t="s">
        <v>457</v>
      </c>
      <c r="B112" s="124" t="s">
        <v>32</v>
      </c>
      <c r="C112" s="81">
        <v>835</v>
      </c>
      <c r="D112" s="81">
        <v>692</v>
      </c>
      <c r="E112" s="81">
        <v>864</v>
      </c>
      <c r="F112" s="81">
        <v>874</v>
      </c>
      <c r="G112" s="81">
        <v>883</v>
      </c>
      <c r="H112" s="81">
        <v>893</v>
      </c>
      <c r="I112" s="81">
        <v>902</v>
      </c>
      <c r="J112" s="81">
        <v>912</v>
      </c>
      <c r="K112" s="81">
        <v>922</v>
      </c>
      <c r="L112" s="81">
        <v>931</v>
      </c>
      <c r="M112" s="81">
        <v>941</v>
      </c>
      <c r="N112" s="81">
        <v>950</v>
      </c>
      <c r="O112" s="81">
        <v>960</v>
      </c>
      <c r="P112" s="81">
        <v>970</v>
      </c>
      <c r="Q112" s="81">
        <v>979</v>
      </c>
      <c r="R112" s="81">
        <v>989</v>
      </c>
      <c r="S112" s="81">
        <v>999</v>
      </c>
      <c r="T112" s="81">
        <v>1008</v>
      </c>
      <c r="U112" s="81">
        <v>1018</v>
      </c>
      <c r="V112" s="81">
        <v>1027</v>
      </c>
      <c r="W112" s="81">
        <v>1037</v>
      </c>
      <c r="X112" s="81">
        <v>1047</v>
      </c>
      <c r="Y112" s="81">
        <v>1056</v>
      </c>
      <c r="Z112" s="81">
        <v>1066</v>
      </c>
      <c r="AA112" s="81">
        <v>1076</v>
      </c>
      <c r="AB112" s="81">
        <v>1085</v>
      </c>
      <c r="AC112" s="81">
        <v>1095</v>
      </c>
      <c r="AD112" s="81">
        <v>1104</v>
      </c>
      <c r="AE112" s="81">
        <v>1114</v>
      </c>
      <c r="AF112" s="82">
        <v>1.0349000000000001E-2</v>
      </c>
      <c r="AG112" s="115"/>
    </row>
    <row r="113" spans="1:34" ht="15" customHeight="1" x14ac:dyDescent="0.2">
      <c r="A113" s="61" t="s">
        <v>458</v>
      </c>
      <c r="B113" s="124" t="s">
        <v>33</v>
      </c>
      <c r="C113" s="129">
        <v>813</v>
      </c>
      <c r="D113" s="129">
        <v>752</v>
      </c>
      <c r="E113" s="129">
        <v>892</v>
      </c>
      <c r="F113" s="129">
        <v>900</v>
      </c>
      <c r="G113" s="129">
        <v>908</v>
      </c>
      <c r="H113" s="129">
        <v>916</v>
      </c>
      <c r="I113" s="129">
        <v>924</v>
      </c>
      <c r="J113" s="129">
        <v>932</v>
      </c>
      <c r="K113" s="129">
        <v>939</v>
      </c>
      <c r="L113" s="129">
        <v>947</v>
      </c>
      <c r="M113" s="129">
        <v>955</v>
      </c>
      <c r="N113" s="129">
        <v>963</v>
      </c>
      <c r="O113" s="129">
        <v>971</v>
      </c>
      <c r="P113" s="129">
        <v>979</v>
      </c>
      <c r="Q113" s="129">
        <v>987</v>
      </c>
      <c r="R113" s="129">
        <v>994</v>
      </c>
      <c r="S113" s="129">
        <v>1002</v>
      </c>
      <c r="T113" s="129">
        <v>1010</v>
      </c>
      <c r="U113" s="129">
        <v>1018</v>
      </c>
      <c r="V113" s="129">
        <v>1026</v>
      </c>
      <c r="W113" s="129">
        <v>1034</v>
      </c>
      <c r="X113" s="129">
        <v>1042</v>
      </c>
      <c r="Y113" s="129">
        <v>1050</v>
      </c>
      <c r="Z113" s="129">
        <v>1058</v>
      </c>
      <c r="AA113" s="129">
        <v>1066</v>
      </c>
      <c r="AB113" s="129">
        <v>1073</v>
      </c>
      <c r="AC113" s="129">
        <v>1081</v>
      </c>
      <c r="AD113" s="129">
        <v>1089</v>
      </c>
      <c r="AE113" s="129">
        <v>1097</v>
      </c>
      <c r="AF113" s="126">
        <v>1.0758E-2</v>
      </c>
      <c r="AG113" s="115"/>
    </row>
    <row r="114" spans="1:34" ht="15" customHeight="1" x14ac:dyDescent="0.2">
      <c r="A114" s="61" t="s">
        <v>459</v>
      </c>
      <c r="B114" s="124" t="s">
        <v>34</v>
      </c>
      <c r="C114" s="129">
        <v>1050</v>
      </c>
      <c r="D114" s="129">
        <v>944</v>
      </c>
      <c r="E114" s="129">
        <v>1069</v>
      </c>
      <c r="F114" s="129">
        <v>1077</v>
      </c>
      <c r="G114" s="129">
        <v>1084</v>
      </c>
      <c r="H114" s="129">
        <v>1091</v>
      </c>
      <c r="I114" s="129">
        <v>1099</v>
      </c>
      <c r="J114" s="129">
        <v>1106</v>
      </c>
      <c r="K114" s="129">
        <v>1114</v>
      </c>
      <c r="L114" s="129">
        <v>1121</v>
      </c>
      <c r="M114" s="129">
        <v>1129</v>
      </c>
      <c r="N114" s="129">
        <v>1136</v>
      </c>
      <c r="O114" s="129">
        <v>1144</v>
      </c>
      <c r="P114" s="129">
        <v>1151</v>
      </c>
      <c r="Q114" s="129">
        <v>1159</v>
      </c>
      <c r="R114" s="129">
        <v>1166</v>
      </c>
      <c r="S114" s="129">
        <v>1174</v>
      </c>
      <c r="T114" s="129">
        <v>1182</v>
      </c>
      <c r="U114" s="129">
        <v>1189</v>
      </c>
      <c r="V114" s="129">
        <v>1197</v>
      </c>
      <c r="W114" s="129">
        <v>1204</v>
      </c>
      <c r="X114" s="129">
        <v>1212</v>
      </c>
      <c r="Y114" s="129">
        <v>1220</v>
      </c>
      <c r="Z114" s="129">
        <v>1227</v>
      </c>
      <c r="AA114" s="129">
        <v>1235</v>
      </c>
      <c r="AB114" s="129">
        <v>1243</v>
      </c>
      <c r="AC114" s="129">
        <v>1250</v>
      </c>
      <c r="AD114" s="129">
        <v>1258</v>
      </c>
      <c r="AE114" s="129">
        <v>1266</v>
      </c>
      <c r="AF114" s="126">
        <v>6.7029999999999998E-3</v>
      </c>
      <c r="AG114" s="115"/>
    </row>
    <row r="115" spans="1:34" ht="15" customHeight="1" x14ac:dyDescent="0.2">
      <c r="A115" s="61" t="s">
        <v>460</v>
      </c>
      <c r="B115" s="124" t="s">
        <v>35</v>
      </c>
      <c r="C115" s="129">
        <v>2264</v>
      </c>
      <c r="D115" s="129">
        <v>2150</v>
      </c>
      <c r="E115" s="129">
        <v>2408</v>
      </c>
      <c r="F115" s="129">
        <v>2426</v>
      </c>
      <c r="G115" s="129">
        <v>2442</v>
      </c>
      <c r="H115" s="129">
        <v>2459</v>
      </c>
      <c r="I115" s="129">
        <v>2476</v>
      </c>
      <c r="J115" s="129">
        <v>2494</v>
      </c>
      <c r="K115" s="129">
        <v>2511</v>
      </c>
      <c r="L115" s="129">
        <v>2528</v>
      </c>
      <c r="M115" s="129">
        <v>2545</v>
      </c>
      <c r="N115" s="129">
        <v>2562</v>
      </c>
      <c r="O115" s="129">
        <v>2579</v>
      </c>
      <c r="P115" s="129">
        <v>2597</v>
      </c>
      <c r="Q115" s="129">
        <v>2614</v>
      </c>
      <c r="R115" s="129">
        <v>2632</v>
      </c>
      <c r="S115" s="129">
        <v>2649</v>
      </c>
      <c r="T115" s="129">
        <v>2666</v>
      </c>
      <c r="U115" s="129">
        <v>2684</v>
      </c>
      <c r="V115" s="129">
        <v>2701</v>
      </c>
      <c r="W115" s="129">
        <v>2719</v>
      </c>
      <c r="X115" s="129">
        <v>2736</v>
      </c>
      <c r="Y115" s="129">
        <v>2754</v>
      </c>
      <c r="Z115" s="129">
        <v>2771</v>
      </c>
      <c r="AA115" s="129">
        <v>2789</v>
      </c>
      <c r="AB115" s="129">
        <v>2806</v>
      </c>
      <c r="AC115" s="129">
        <v>2824</v>
      </c>
      <c r="AD115" s="129">
        <v>2842</v>
      </c>
      <c r="AE115" s="129">
        <v>2859</v>
      </c>
      <c r="AF115" s="126">
        <v>8.3680000000000004E-3</v>
      </c>
      <c r="AG115" s="115"/>
    </row>
    <row r="116" spans="1:34" ht="15" customHeight="1" x14ac:dyDescent="0.2">
      <c r="A116" s="61" t="s">
        <v>461</v>
      </c>
      <c r="B116" s="124" t="s">
        <v>36</v>
      </c>
      <c r="C116" s="129">
        <v>1730</v>
      </c>
      <c r="D116" s="129">
        <v>1637</v>
      </c>
      <c r="E116" s="129">
        <v>1805</v>
      </c>
      <c r="F116" s="129">
        <v>1814</v>
      </c>
      <c r="G116" s="129">
        <v>1824</v>
      </c>
      <c r="H116" s="129">
        <v>1834</v>
      </c>
      <c r="I116" s="129">
        <v>1844</v>
      </c>
      <c r="J116" s="129">
        <v>1854</v>
      </c>
      <c r="K116" s="129">
        <v>1864</v>
      </c>
      <c r="L116" s="129">
        <v>1874</v>
      </c>
      <c r="M116" s="129">
        <v>1884</v>
      </c>
      <c r="N116" s="129">
        <v>1894</v>
      </c>
      <c r="O116" s="129">
        <v>1904</v>
      </c>
      <c r="P116" s="129">
        <v>1914</v>
      </c>
      <c r="Q116" s="129">
        <v>1924</v>
      </c>
      <c r="R116" s="129">
        <v>1934</v>
      </c>
      <c r="S116" s="129">
        <v>1944</v>
      </c>
      <c r="T116" s="129">
        <v>1954</v>
      </c>
      <c r="U116" s="129">
        <v>1964</v>
      </c>
      <c r="V116" s="129">
        <v>1974</v>
      </c>
      <c r="W116" s="129">
        <v>1984</v>
      </c>
      <c r="X116" s="129">
        <v>1994</v>
      </c>
      <c r="Y116" s="129">
        <v>2004</v>
      </c>
      <c r="Z116" s="129">
        <v>2014</v>
      </c>
      <c r="AA116" s="129">
        <v>2024</v>
      </c>
      <c r="AB116" s="129">
        <v>2034</v>
      </c>
      <c r="AC116" s="129">
        <v>2044</v>
      </c>
      <c r="AD116" s="129">
        <v>2054</v>
      </c>
      <c r="AE116" s="129">
        <v>2064</v>
      </c>
      <c r="AF116" s="126">
        <v>6.3239999999999998E-3</v>
      </c>
      <c r="AG116" s="115"/>
    </row>
    <row r="117" spans="1:34" ht="15" customHeight="1" x14ac:dyDescent="0.2">
      <c r="A117" s="61" t="s">
        <v>462</v>
      </c>
      <c r="B117" s="124" t="s">
        <v>37</v>
      </c>
      <c r="C117" s="129">
        <v>3000</v>
      </c>
      <c r="D117" s="129">
        <v>2658</v>
      </c>
      <c r="E117" s="129">
        <v>2860</v>
      </c>
      <c r="F117" s="129">
        <v>2874</v>
      </c>
      <c r="G117" s="129">
        <v>2887</v>
      </c>
      <c r="H117" s="129">
        <v>2901</v>
      </c>
      <c r="I117" s="129">
        <v>2915</v>
      </c>
      <c r="J117" s="129">
        <v>2928</v>
      </c>
      <c r="K117" s="129">
        <v>2942</v>
      </c>
      <c r="L117" s="129">
        <v>2955</v>
      </c>
      <c r="M117" s="129">
        <v>2969</v>
      </c>
      <c r="N117" s="129">
        <v>2982</v>
      </c>
      <c r="O117" s="129">
        <v>2996</v>
      </c>
      <c r="P117" s="129">
        <v>3009</v>
      </c>
      <c r="Q117" s="129">
        <v>3023</v>
      </c>
      <c r="R117" s="129">
        <v>3036</v>
      </c>
      <c r="S117" s="129">
        <v>3050</v>
      </c>
      <c r="T117" s="129">
        <v>3063</v>
      </c>
      <c r="U117" s="129">
        <v>3076</v>
      </c>
      <c r="V117" s="129">
        <v>3090</v>
      </c>
      <c r="W117" s="129">
        <v>3103</v>
      </c>
      <c r="X117" s="129">
        <v>3117</v>
      </c>
      <c r="Y117" s="129">
        <v>3130</v>
      </c>
      <c r="Z117" s="129">
        <v>3144</v>
      </c>
      <c r="AA117" s="129">
        <v>3157</v>
      </c>
      <c r="AB117" s="129">
        <v>3170</v>
      </c>
      <c r="AC117" s="129">
        <v>3184</v>
      </c>
      <c r="AD117" s="129">
        <v>3197</v>
      </c>
      <c r="AE117" s="129">
        <v>3210</v>
      </c>
      <c r="AF117" s="126">
        <v>2.4190000000000001E-3</v>
      </c>
      <c r="AG117" s="115"/>
    </row>
    <row r="118" spans="1:34" ht="15" customHeight="1" x14ac:dyDescent="0.2">
      <c r="A118" s="61" t="s">
        <v>463</v>
      </c>
      <c r="B118" s="124" t="s">
        <v>38</v>
      </c>
      <c r="C118" s="129">
        <v>1578</v>
      </c>
      <c r="D118" s="129">
        <v>1415</v>
      </c>
      <c r="E118" s="129">
        <v>1580</v>
      </c>
      <c r="F118" s="129">
        <v>1589</v>
      </c>
      <c r="G118" s="129">
        <v>1599</v>
      </c>
      <c r="H118" s="129">
        <v>1608</v>
      </c>
      <c r="I118" s="129">
        <v>1618</v>
      </c>
      <c r="J118" s="129">
        <v>1628</v>
      </c>
      <c r="K118" s="129">
        <v>1638</v>
      </c>
      <c r="L118" s="129">
        <v>1647</v>
      </c>
      <c r="M118" s="129">
        <v>1657</v>
      </c>
      <c r="N118" s="129">
        <v>1667</v>
      </c>
      <c r="O118" s="129">
        <v>1677</v>
      </c>
      <c r="P118" s="129">
        <v>1687</v>
      </c>
      <c r="Q118" s="129">
        <v>1697</v>
      </c>
      <c r="R118" s="129">
        <v>1706</v>
      </c>
      <c r="S118" s="129">
        <v>1716</v>
      </c>
      <c r="T118" s="129">
        <v>1726</v>
      </c>
      <c r="U118" s="129">
        <v>1735</v>
      </c>
      <c r="V118" s="129">
        <v>1745</v>
      </c>
      <c r="W118" s="129">
        <v>1755</v>
      </c>
      <c r="X118" s="129">
        <v>1764</v>
      </c>
      <c r="Y118" s="129">
        <v>1774</v>
      </c>
      <c r="Z118" s="129">
        <v>1783</v>
      </c>
      <c r="AA118" s="129">
        <v>1793</v>
      </c>
      <c r="AB118" s="129">
        <v>1802</v>
      </c>
      <c r="AC118" s="129">
        <v>1812</v>
      </c>
      <c r="AD118" s="129">
        <v>1822</v>
      </c>
      <c r="AE118" s="129">
        <v>1831</v>
      </c>
      <c r="AF118" s="126">
        <v>5.3249999999999999E-3</v>
      </c>
      <c r="AG118" s="115"/>
    </row>
    <row r="119" spans="1:34" ht="15" customHeight="1" x14ac:dyDescent="0.2">
      <c r="A119" s="61" t="s">
        <v>464</v>
      </c>
      <c r="B119" s="124" t="s">
        <v>39</v>
      </c>
      <c r="C119" s="129">
        <v>1098</v>
      </c>
      <c r="D119" s="129">
        <v>825</v>
      </c>
      <c r="E119" s="129">
        <v>1006</v>
      </c>
      <c r="F119" s="129">
        <v>1013</v>
      </c>
      <c r="G119" s="129">
        <v>1020</v>
      </c>
      <c r="H119" s="129">
        <v>1028</v>
      </c>
      <c r="I119" s="129">
        <v>1035</v>
      </c>
      <c r="J119" s="129">
        <v>1043</v>
      </c>
      <c r="K119" s="129">
        <v>1050</v>
      </c>
      <c r="L119" s="129">
        <v>1058</v>
      </c>
      <c r="M119" s="129">
        <v>1066</v>
      </c>
      <c r="N119" s="129">
        <v>1073</v>
      </c>
      <c r="O119" s="129">
        <v>1081</v>
      </c>
      <c r="P119" s="129">
        <v>1088</v>
      </c>
      <c r="Q119" s="129">
        <v>1096</v>
      </c>
      <c r="R119" s="129">
        <v>1104</v>
      </c>
      <c r="S119" s="129">
        <v>1111</v>
      </c>
      <c r="T119" s="129">
        <v>1119</v>
      </c>
      <c r="U119" s="129">
        <v>1127</v>
      </c>
      <c r="V119" s="129">
        <v>1134</v>
      </c>
      <c r="W119" s="129">
        <v>1142</v>
      </c>
      <c r="X119" s="129">
        <v>1150</v>
      </c>
      <c r="Y119" s="129">
        <v>1157</v>
      </c>
      <c r="Z119" s="129">
        <v>1165</v>
      </c>
      <c r="AA119" s="129">
        <v>1173</v>
      </c>
      <c r="AB119" s="129">
        <v>1181</v>
      </c>
      <c r="AC119" s="129">
        <v>1188</v>
      </c>
      <c r="AD119" s="129">
        <v>1196</v>
      </c>
      <c r="AE119" s="129">
        <v>1204</v>
      </c>
      <c r="AF119" s="126">
        <v>3.297E-3</v>
      </c>
      <c r="AG119" s="115"/>
    </row>
    <row r="120" spans="1:34" ht="15" customHeight="1" x14ac:dyDescent="0.2">
      <c r="A120" s="61" t="s">
        <v>465</v>
      </c>
      <c r="B120" s="123" t="s">
        <v>40</v>
      </c>
      <c r="C120" s="131">
        <v>1549.955811</v>
      </c>
      <c r="D120" s="131">
        <v>1383.8479</v>
      </c>
      <c r="E120" s="131">
        <v>1570.0424800000001</v>
      </c>
      <c r="F120" s="131">
        <v>1583.3448490000001</v>
      </c>
      <c r="G120" s="131">
        <v>1596.1142580000001</v>
      </c>
      <c r="H120" s="131">
        <v>1609.38501</v>
      </c>
      <c r="I120" s="131">
        <v>1622.5207519999999</v>
      </c>
      <c r="J120" s="131">
        <v>1636.0070800000001</v>
      </c>
      <c r="K120" s="131">
        <v>1649.149048</v>
      </c>
      <c r="L120" s="131">
        <v>1662.2188719999999</v>
      </c>
      <c r="M120" s="131">
        <v>1675.7426760000001</v>
      </c>
      <c r="N120" s="131">
        <v>1688.762207</v>
      </c>
      <c r="O120" s="131">
        <v>1702.278198</v>
      </c>
      <c r="P120" s="131">
        <v>1715.7017820000001</v>
      </c>
      <c r="Q120" s="131">
        <v>1729.1450199999999</v>
      </c>
      <c r="R120" s="131">
        <v>1742.5604249999999</v>
      </c>
      <c r="S120" s="131">
        <v>1755.9835210000001</v>
      </c>
      <c r="T120" s="131">
        <v>1769.3446039999999</v>
      </c>
      <c r="U120" s="131">
        <v>1782.940063</v>
      </c>
      <c r="V120" s="131">
        <v>1796.302124</v>
      </c>
      <c r="W120" s="131">
        <v>1810.015259</v>
      </c>
      <c r="X120" s="131">
        <v>1823.60437</v>
      </c>
      <c r="Y120" s="131">
        <v>1837.094971</v>
      </c>
      <c r="Z120" s="131">
        <v>1850.6906739999999</v>
      </c>
      <c r="AA120" s="131">
        <v>1864.471436</v>
      </c>
      <c r="AB120" s="131">
        <v>1877.7441409999999</v>
      </c>
      <c r="AC120" s="131">
        <v>1891.3885499999999</v>
      </c>
      <c r="AD120" s="131">
        <v>1904.9642329999999</v>
      </c>
      <c r="AE120" s="131">
        <v>1918.225586</v>
      </c>
      <c r="AF120" s="128">
        <v>7.6420000000000004E-3</v>
      </c>
      <c r="AG120" s="115"/>
    </row>
    <row r="121" spans="1:34" ht="15" customHeight="1" thickBot="1" x14ac:dyDescent="0.25">
      <c r="B121" s="115"/>
      <c r="C121" s="115"/>
      <c r="D121" s="115"/>
      <c r="E121" s="115"/>
      <c r="F121" s="115"/>
      <c r="G121" s="115"/>
      <c r="H121" s="115"/>
      <c r="I121" s="115"/>
      <c r="J121" s="115"/>
      <c r="K121" s="115"/>
      <c r="L121" s="115"/>
      <c r="M121" s="115"/>
      <c r="N121" s="115"/>
      <c r="O121" s="115"/>
      <c r="P121" s="115"/>
      <c r="Q121" s="115"/>
      <c r="R121" s="115"/>
      <c r="S121" s="115"/>
      <c r="T121" s="115"/>
      <c r="U121" s="115"/>
      <c r="V121" s="115"/>
      <c r="W121" s="115"/>
      <c r="X121" s="115"/>
      <c r="Y121" s="115"/>
      <c r="Z121" s="115"/>
      <c r="AA121" s="115"/>
      <c r="AB121" s="115"/>
      <c r="AC121" s="115"/>
      <c r="AD121" s="115"/>
      <c r="AE121" s="115"/>
      <c r="AF121" s="115"/>
      <c r="AG121" s="115"/>
    </row>
    <row r="122" spans="1:34" ht="15" customHeight="1" x14ac:dyDescent="0.25">
      <c r="B122" s="143" t="s">
        <v>507</v>
      </c>
      <c r="C122" s="144"/>
      <c r="D122" s="144"/>
      <c r="E122" s="144"/>
      <c r="F122" s="144"/>
      <c r="G122" s="144"/>
      <c r="H122" s="144"/>
      <c r="I122" s="144"/>
      <c r="J122" s="144"/>
      <c r="K122" s="144"/>
      <c r="L122" s="144"/>
      <c r="M122" s="144"/>
      <c r="N122" s="144"/>
      <c r="O122" s="144"/>
      <c r="P122" s="144"/>
      <c r="Q122" s="144"/>
      <c r="R122" s="144"/>
      <c r="S122" s="144"/>
      <c r="T122" s="144"/>
      <c r="U122" s="144"/>
      <c r="V122" s="144"/>
      <c r="W122" s="144"/>
      <c r="X122" s="144"/>
      <c r="Y122" s="144"/>
      <c r="Z122" s="144"/>
      <c r="AA122" s="144"/>
      <c r="AB122" s="144"/>
      <c r="AC122" s="144"/>
      <c r="AD122" s="144"/>
      <c r="AE122" s="144"/>
      <c r="AF122" s="144"/>
      <c r="AG122" s="144"/>
      <c r="AH122" s="80"/>
    </row>
    <row r="123" spans="1:34" ht="15" customHeight="1" x14ac:dyDescent="0.2">
      <c r="B123" s="115" t="s">
        <v>662</v>
      </c>
      <c r="C123" s="115"/>
      <c r="D123" s="115"/>
      <c r="E123" s="115"/>
      <c r="F123" s="115"/>
      <c r="G123" s="115"/>
      <c r="H123" s="115"/>
      <c r="I123" s="115"/>
      <c r="J123" s="115"/>
      <c r="K123" s="115"/>
      <c r="L123" s="115"/>
      <c r="M123" s="115"/>
      <c r="N123" s="115"/>
      <c r="O123" s="115"/>
      <c r="P123" s="115"/>
      <c r="Q123" s="115"/>
      <c r="R123" s="115"/>
      <c r="S123" s="115"/>
      <c r="T123" s="115"/>
      <c r="U123" s="115"/>
      <c r="V123" s="115"/>
      <c r="W123" s="115"/>
      <c r="X123" s="115"/>
      <c r="Y123" s="115"/>
      <c r="Z123" s="115"/>
      <c r="AA123" s="115"/>
      <c r="AB123" s="115"/>
      <c r="AC123" s="115"/>
      <c r="AD123" s="115"/>
      <c r="AE123" s="115"/>
      <c r="AF123" s="115"/>
      <c r="AG123" s="115"/>
    </row>
    <row r="124" spans="1:34" ht="15" customHeight="1" x14ac:dyDescent="0.2">
      <c r="B124" s="115" t="s">
        <v>537</v>
      </c>
      <c r="C124" s="115"/>
      <c r="D124" s="115"/>
      <c r="E124" s="115"/>
      <c r="F124" s="115"/>
      <c r="G124" s="115"/>
      <c r="H124" s="115"/>
      <c r="I124" s="115"/>
      <c r="J124" s="115"/>
      <c r="K124" s="115"/>
      <c r="L124" s="115"/>
      <c r="M124" s="115"/>
      <c r="N124" s="115"/>
      <c r="O124" s="115"/>
      <c r="P124" s="115"/>
      <c r="Q124" s="115"/>
      <c r="R124" s="115"/>
      <c r="S124" s="115"/>
      <c r="T124" s="115"/>
      <c r="U124" s="115"/>
      <c r="V124" s="115"/>
      <c r="W124" s="115"/>
      <c r="X124" s="115"/>
      <c r="Y124" s="115"/>
      <c r="Z124" s="115"/>
      <c r="AA124" s="115"/>
      <c r="AB124" s="115"/>
      <c r="AC124" s="115"/>
      <c r="AD124" s="115"/>
      <c r="AE124" s="115"/>
      <c r="AF124" s="115"/>
      <c r="AG124" s="115"/>
    </row>
    <row r="125" spans="1:34" ht="15" customHeight="1" x14ac:dyDescent="0.2">
      <c r="B125" s="115" t="s">
        <v>538</v>
      </c>
      <c r="C125" s="115"/>
      <c r="D125" s="115"/>
      <c r="E125" s="115"/>
      <c r="F125" s="115"/>
      <c r="G125" s="115"/>
      <c r="H125" s="115"/>
      <c r="I125" s="115"/>
      <c r="J125" s="115"/>
      <c r="K125" s="115"/>
      <c r="L125" s="115"/>
      <c r="M125" s="115"/>
      <c r="N125" s="115"/>
      <c r="O125" s="115"/>
      <c r="P125" s="115"/>
      <c r="Q125" s="115"/>
      <c r="R125" s="115"/>
      <c r="S125" s="115"/>
      <c r="T125" s="115"/>
      <c r="U125" s="115"/>
      <c r="V125" s="115"/>
      <c r="W125" s="115"/>
      <c r="X125" s="115"/>
      <c r="Y125" s="115"/>
      <c r="Z125" s="115"/>
      <c r="AA125" s="115"/>
      <c r="AB125" s="115"/>
      <c r="AC125" s="115"/>
      <c r="AD125" s="115"/>
      <c r="AE125" s="115"/>
      <c r="AF125" s="115"/>
      <c r="AG125" s="115"/>
    </row>
    <row r="126" spans="1:34" ht="15" customHeight="1" x14ac:dyDescent="0.2">
      <c r="B126" s="115" t="s">
        <v>42</v>
      </c>
      <c r="C126" s="115"/>
      <c r="D126" s="115"/>
      <c r="E126" s="115"/>
      <c r="F126" s="115"/>
      <c r="G126" s="115"/>
      <c r="H126" s="115"/>
      <c r="I126" s="115"/>
      <c r="J126" s="115"/>
      <c r="K126" s="115"/>
      <c r="L126" s="115"/>
      <c r="M126" s="115"/>
      <c r="N126" s="115"/>
      <c r="O126" s="115"/>
      <c r="P126" s="115"/>
      <c r="Q126" s="115"/>
      <c r="R126" s="115"/>
      <c r="S126" s="115"/>
      <c r="T126" s="115"/>
      <c r="U126" s="115"/>
      <c r="V126" s="115"/>
      <c r="W126" s="115"/>
      <c r="X126" s="115"/>
      <c r="Y126" s="115"/>
      <c r="Z126" s="115"/>
      <c r="AA126" s="115"/>
      <c r="AB126" s="115"/>
      <c r="AC126" s="115"/>
      <c r="AD126" s="115"/>
      <c r="AE126" s="115"/>
      <c r="AF126" s="115"/>
      <c r="AG126" s="115"/>
    </row>
    <row r="127" spans="1:34" ht="15" customHeight="1" x14ac:dyDescent="0.2">
      <c r="B127" s="115" t="s">
        <v>539</v>
      </c>
      <c r="C127" s="115"/>
      <c r="D127" s="115"/>
      <c r="E127" s="115"/>
      <c r="F127" s="115"/>
      <c r="G127" s="115"/>
      <c r="H127" s="115"/>
      <c r="I127" s="115"/>
      <c r="J127" s="115"/>
      <c r="K127" s="115"/>
      <c r="L127" s="115"/>
      <c r="M127" s="115"/>
      <c r="N127" s="115"/>
      <c r="O127" s="115"/>
      <c r="P127" s="115"/>
      <c r="Q127" s="115"/>
      <c r="R127" s="115"/>
      <c r="S127" s="115"/>
      <c r="T127" s="115"/>
      <c r="U127" s="115"/>
      <c r="V127" s="115"/>
      <c r="W127" s="115"/>
      <c r="X127" s="115"/>
      <c r="Y127" s="115"/>
      <c r="Z127" s="115"/>
      <c r="AA127" s="115"/>
      <c r="AB127" s="115"/>
      <c r="AC127" s="115"/>
      <c r="AD127" s="115"/>
      <c r="AE127" s="115"/>
      <c r="AF127" s="115"/>
      <c r="AG127" s="115"/>
    </row>
    <row r="128" spans="1:34" ht="15" customHeight="1" x14ac:dyDescent="0.2">
      <c r="B128" s="115" t="s">
        <v>43</v>
      </c>
      <c r="C128" s="115"/>
      <c r="D128" s="115"/>
      <c r="E128" s="115"/>
      <c r="F128" s="115"/>
      <c r="G128" s="115"/>
      <c r="H128" s="115"/>
      <c r="I128" s="115"/>
      <c r="J128" s="115"/>
      <c r="K128" s="115"/>
      <c r="L128" s="115"/>
      <c r="M128" s="115"/>
      <c r="N128" s="115"/>
      <c r="O128" s="115"/>
      <c r="P128" s="115"/>
      <c r="Q128" s="115"/>
      <c r="R128" s="115"/>
      <c r="S128" s="115"/>
      <c r="T128" s="115"/>
      <c r="U128" s="115"/>
      <c r="V128" s="115"/>
      <c r="W128" s="115"/>
      <c r="X128" s="115"/>
      <c r="Y128" s="115"/>
      <c r="Z128" s="115"/>
      <c r="AA128" s="115"/>
      <c r="AB128" s="115"/>
      <c r="AC128" s="115"/>
      <c r="AD128" s="115"/>
      <c r="AE128" s="115"/>
      <c r="AF128" s="115"/>
      <c r="AG128" s="115"/>
    </row>
    <row r="129" spans="2:33" ht="15" customHeight="1" x14ac:dyDescent="0.2">
      <c r="B129" s="115" t="s">
        <v>540</v>
      </c>
      <c r="C129" s="115"/>
      <c r="D129" s="115"/>
      <c r="E129" s="115"/>
      <c r="F129" s="115"/>
      <c r="G129" s="115"/>
      <c r="H129" s="115"/>
      <c r="I129" s="115"/>
      <c r="J129" s="115"/>
      <c r="K129" s="115"/>
      <c r="L129" s="115"/>
      <c r="M129" s="115"/>
      <c r="N129" s="115"/>
      <c r="O129" s="115"/>
      <c r="P129" s="115"/>
      <c r="Q129" s="115"/>
      <c r="R129" s="115"/>
      <c r="S129" s="115"/>
      <c r="T129" s="115"/>
      <c r="U129" s="115"/>
      <c r="V129" s="115"/>
      <c r="W129" s="115"/>
      <c r="X129" s="115"/>
      <c r="Y129" s="115"/>
      <c r="Z129" s="115"/>
      <c r="AA129" s="115"/>
      <c r="AB129" s="115"/>
      <c r="AC129" s="115"/>
      <c r="AD129" s="115"/>
      <c r="AE129" s="115"/>
      <c r="AF129" s="115"/>
      <c r="AG129" s="115"/>
    </row>
    <row r="130" spans="2:33" ht="15" customHeight="1" x14ac:dyDescent="0.2">
      <c r="B130" s="115" t="s">
        <v>541</v>
      </c>
      <c r="C130" s="115"/>
      <c r="D130" s="115"/>
      <c r="E130" s="115"/>
      <c r="F130" s="115"/>
      <c r="G130" s="115"/>
      <c r="H130" s="115"/>
      <c r="I130" s="115"/>
      <c r="J130" s="115"/>
      <c r="K130" s="115"/>
      <c r="L130" s="115"/>
      <c r="M130" s="115"/>
      <c r="N130" s="115"/>
      <c r="O130" s="115"/>
      <c r="P130" s="115"/>
      <c r="Q130" s="115"/>
      <c r="R130" s="115"/>
      <c r="S130" s="115"/>
      <c r="T130" s="115"/>
      <c r="U130" s="115"/>
      <c r="V130" s="115"/>
      <c r="W130" s="115"/>
      <c r="X130" s="115"/>
      <c r="Y130" s="115"/>
      <c r="Z130" s="115"/>
      <c r="AA130" s="115"/>
      <c r="AB130" s="115"/>
      <c r="AC130" s="115"/>
      <c r="AD130" s="115"/>
      <c r="AE130" s="115"/>
      <c r="AF130" s="115"/>
      <c r="AG130" s="115"/>
    </row>
    <row r="131" spans="2:33" ht="15" customHeight="1" x14ac:dyDescent="0.2">
      <c r="B131" s="115" t="s">
        <v>542</v>
      </c>
      <c r="C131" s="115"/>
      <c r="D131" s="115"/>
      <c r="E131" s="115"/>
      <c r="F131" s="115"/>
      <c r="G131" s="115"/>
      <c r="H131" s="115"/>
      <c r="I131" s="115"/>
      <c r="J131" s="115"/>
      <c r="K131" s="115"/>
      <c r="L131" s="115"/>
      <c r="M131" s="115"/>
      <c r="N131" s="115"/>
      <c r="O131" s="115"/>
      <c r="P131" s="115"/>
      <c r="Q131" s="115"/>
      <c r="R131" s="115"/>
      <c r="S131" s="115"/>
      <c r="T131" s="115"/>
      <c r="U131" s="115"/>
      <c r="V131" s="115"/>
      <c r="W131" s="115"/>
      <c r="X131" s="115"/>
      <c r="Y131" s="115"/>
      <c r="Z131" s="115"/>
      <c r="AA131" s="115"/>
      <c r="AB131" s="115"/>
      <c r="AC131" s="115"/>
      <c r="AD131" s="115"/>
      <c r="AE131" s="115"/>
      <c r="AF131" s="115"/>
      <c r="AG131" s="115"/>
    </row>
    <row r="132" spans="2:33" ht="15" customHeight="1" x14ac:dyDescent="0.2">
      <c r="B132" s="115" t="s">
        <v>119</v>
      </c>
      <c r="C132" s="115"/>
      <c r="D132" s="115"/>
      <c r="E132" s="115"/>
      <c r="F132" s="115"/>
      <c r="G132" s="115"/>
      <c r="H132" s="115"/>
      <c r="I132" s="115"/>
      <c r="J132" s="115"/>
      <c r="K132" s="115"/>
      <c r="L132" s="115"/>
      <c r="M132" s="115"/>
      <c r="N132" s="115"/>
      <c r="O132" s="115"/>
      <c r="P132" s="115"/>
      <c r="Q132" s="115"/>
      <c r="R132" s="115"/>
      <c r="S132" s="115"/>
      <c r="T132" s="115"/>
      <c r="U132" s="115"/>
      <c r="V132" s="115"/>
      <c r="W132" s="115"/>
      <c r="X132" s="115"/>
      <c r="Y132" s="115"/>
      <c r="Z132" s="115"/>
      <c r="AA132" s="115"/>
      <c r="AB132" s="115"/>
      <c r="AC132" s="115"/>
      <c r="AD132" s="115"/>
      <c r="AE132" s="115"/>
      <c r="AF132" s="115"/>
      <c r="AG132" s="115"/>
    </row>
    <row r="133" spans="2:33" ht="15" customHeight="1" x14ac:dyDescent="0.2">
      <c r="B133" s="115" t="s">
        <v>276</v>
      </c>
      <c r="C133" s="115"/>
      <c r="D133" s="115"/>
      <c r="E133" s="115"/>
      <c r="F133" s="115"/>
      <c r="G133" s="115"/>
      <c r="H133" s="115"/>
      <c r="I133" s="115"/>
      <c r="J133" s="115"/>
      <c r="K133" s="115"/>
      <c r="L133" s="115"/>
      <c r="M133" s="115"/>
      <c r="N133" s="115"/>
      <c r="O133" s="115"/>
      <c r="P133" s="115"/>
      <c r="Q133" s="115"/>
      <c r="R133" s="115"/>
      <c r="S133" s="115"/>
      <c r="T133" s="115"/>
      <c r="U133" s="115"/>
      <c r="V133" s="115"/>
      <c r="W133" s="115"/>
      <c r="X133" s="115"/>
      <c r="Y133" s="115"/>
      <c r="Z133" s="115"/>
      <c r="AA133" s="115"/>
      <c r="AB133" s="115"/>
      <c r="AC133" s="115"/>
      <c r="AD133" s="115"/>
      <c r="AE133" s="115"/>
      <c r="AF133" s="115"/>
      <c r="AG133" s="115"/>
    </row>
    <row r="134" spans="2:33" ht="15" customHeight="1" x14ac:dyDescent="0.2">
      <c r="B134" s="115" t="s">
        <v>277</v>
      </c>
      <c r="C134" s="115"/>
      <c r="D134" s="115"/>
      <c r="E134" s="115"/>
      <c r="F134" s="115"/>
      <c r="G134" s="115"/>
      <c r="H134" s="115"/>
      <c r="I134" s="115"/>
      <c r="J134" s="115"/>
      <c r="K134" s="115"/>
      <c r="L134" s="115"/>
      <c r="M134" s="115"/>
      <c r="N134" s="115"/>
      <c r="O134" s="115"/>
      <c r="P134" s="115"/>
      <c r="Q134" s="115"/>
      <c r="R134" s="115"/>
      <c r="S134" s="115"/>
      <c r="T134" s="115"/>
      <c r="U134" s="115"/>
      <c r="V134" s="115"/>
      <c r="W134" s="115"/>
      <c r="X134" s="115"/>
      <c r="Y134" s="115"/>
      <c r="Z134" s="115"/>
      <c r="AA134" s="115"/>
      <c r="AB134" s="115"/>
      <c r="AC134" s="115"/>
      <c r="AD134" s="115"/>
      <c r="AE134" s="115"/>
      <c r="AF134" s="115"/>
      <c r="AG134" s="115"/>
    </row>
    <row r="135" spans="2:33" ht="15" customHeight="1" x14ac:dyDescent="0.2">
      <c r="B135" s="115" t="s">
        <v>543</v>
      </c>
      <c r="C135" s="115"/>
      <c r="D135" s="115"/>
      <c r="E135" s="115"/>
      <c r="F135" s="115"/>
      <c r="G135" s="115"/>
      <c r="H135" s="115"/>
      <c r="I135" s="115"/>
      <c r="J135" s="115"/>
      <c r="K135" s="115"/>
      <c r="L135" s="115"/>
      <c r="M135" s="115"/>
      <c r="N135" s="115"/>
      <c r="O135" s="115"/>
      <c r="P135" s="115"/>
      <c r="Q135" s="115"/>
      <c r="R135" s="115"/>
      <c r="S135" s="115"/>
      <c r="T135" s="115"/>
      <c r="U135" s="115"/>
      <c r="V135" s="115"/>
      <c r="W135" s="115"/>
      <c r="X135" s="115"/>
      <c r="Y135" s="115"/>
      <c r="Z135" s="115"/>
      <c r="AA135" s="115"/>
      <c r="AB135" s="115"/>
      <c r="AC135" s="115"/>
      <c r="AD135" s="115"/>
      <c r="AE135" s="115"/>
      <c r="AF135" s="115"/>
      <c r="AG135" s="115"/>
    </row>
    <row r="136" spans="2:33" ht="15" customHeight="1" x14ac:dyDescent="0.2">
      <c r="B136" s="115" t="s">
        <v>519</v>
      </c>
      <c r="C136" s="115"/>
      <c r="D136" s="115"/>
      <c r="E136" s="115"/>
      <c r="F136" s="115"/>
      <c r="G136" s="115"/>
      <c r="H136" s="115"/>
      <c r="I136" s="115"/>
      <c r="J136" s="115"/>
      <c r="K136" s="115"/>
      <c r="L136" s="115"/>
      <c r="M136" s="115"/>
      <c r="N136" s="115"/>
      <c r="O136" s="115"/>
      <c r="P136" s="115"/>
      <c r="Q136" s="115"/>
      <c r="R136" s="115"/>
      <c r="S136" s="115"/>
      <c r="T136" s="115"/>
      <c r="U136" s="115"/>
      <c r="V136" s="115"/>
      <c r="W136" s="115"/>
      <c r="X136" s="115"/>
      <c r="Y136" s="115"/>
      <c r="Z136" s="115"/>
      <c r="AA136" s="115"/>
      <c r="AB136" s="115"/>
      <c r="AC136" s="115"/>
      <c r="AD136" s="115"/>
      <c r="AE136" s="115"/>
      <c r="AF136" s="115"/>
      <c r="AG136" s="115"/>
    </row>
    <row r="137" spans="2:33" ht="15" customHeight="1" x14ac:dyDescent="0.2">
      <c r="B137" s="115" t="s">
        <v>520</v>
      </c>
      <c r="C137" s="115"/>
      <c r="D137" s="115"/>
      <c r="E137" s="115"/>
      <c r="F137" s="115"/>
      <c r="G137" s="115"/>
      <c r="H137" s="115"/>
      <c r="I137" s="115"/>
      <c r="J137" s="115"/>
      <c r="K137" s="115"/>
      <c r="L137" s="115"/>
      <c r="M137" s="115"/>
      <c r="N137" s="115"/>
      <c r="O137" s="115"/>
      <c r="P137" s="115"/>
      <c r="Q137" s="115"/>
      <c r="R137" s="115"/>
      <c r="S137" s="115"/>
      <c r="T137" s="115"/>
      <c r="U137" s="115"/>
      <c r="V137" s="115"/>
      <c r="W137" s="115"/>
      <c r="X137" s="115"/>
      <c r="Y137" s="115"/>
      <c r="Z137" s="115"/>
      <c r="AA137" s="115"/>
      <c r="AB137" s="115"/>
      <c r="AC137" s="115"/>
      <c r="AD137" s="115"/>
      <c r="AE137" s="115"/>
      <c r="AF137" s="115"/>
      <c r="AG137" s="115"/>
    </row>
    <row r="138" spans="2:33" ht="15" customHeight="1" x14ac:dyDescent="0.2">
      <c r="B138" s="115" t="s">
        <v>521</v>
      </c>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c r="AA138" s="115"/>
      <c r="AB138" s="115"/>
      <c r="AC138" s="115"/>
      <c r="AD138" s="115"/>
      <c r="AE138" s="115"/>
      <c r="AF138" s="115"/>
      <c r="AG138" s="115"/>
    </row>
    <row r="139" spans="2:33" ht="15" customHeight="1" x14ac:dyDescent="0.2">
      <c r="B139" s="115" t="s">
        <v>671</v>
      </c>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c r="AA139" s="115"/>
      <c r="AB139" s="115"/>
      <c r="AC139" s="115"/>
      <c r="AD139" s="115"/>
      <c r="AE139" s="115"/>
      <c r="AF139" s="115"/>
      <c r="AG139" s="115"/>
    </row>
    <row r="140" spans="2:33" ht="15" customHeight="1" x14ac:dyDescent="0.2">
      <c r="B140" s="115" t="s">
        <v>715</v>
      </c>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c r="AA140" s="115"/>
      <c r="AB140" s="115"/>
      <c r="AC140" s="115"/>
      <c r="AD140" s="115"/>
      <c r="AE140" s="115"/>
      <c r="AF140" s="115"/>
      <c r="AG140" s="115"/>
    </row>
    <row r="141" spans="2:33" ht="12" x14ac:dyDescent="0.2">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c r="AA141" s="115"/>
      <c r="AB141" s="115"/>
      <c r="AC141" s="115"/>
      <c r="AD141" s="115"/>
      <c r="AE141" s="115"/>
      <c r="AF141" s="115"/>
      <c r="AG141" s="115"/>
    </row>
    <row r="142" spans="2:33" ht="12" x14ac:dyDescent="0.2">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c r="AA142" s="115"/>
      <c r="AB142" s="115"/>
      <c r="AC142" s="115"/>
      <c r="AD142" s="115"/>
      <c r="AE142" s="115"/>
      <c r="AF142" s="115"/>
      <c r="AG142" s="115"/>
    </row>
    <row r="143" spans="2:33" ht="12" x14ac:dyDescent="0.2">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c r="AA143" s="115"/>
      <c r="AB143" s="115"/>
      <c r="AC143" s="115"/>
      <c r="AD143" s="115"/>
      <c r="AE143" s="115"/>
      <c r="AF143" s="115"/>
      <c r="AG143" s="115"/>
    </row>
    <row r="144" spans="2:33" ht="12" x14ac:dyDescent="0.2">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c r="AA144" s="115"/>
      <c r="AB144" s="115"/>
      <c r="AC144" s="115"/>
      <c r="AD144" s="115"/>
      <c r="AE144" s="115"/>
      <c r="AF144" s="115"/>
      <c r="AG144" s="115"/>
    </row>
    <row r="145" spans="2:33" ht="12" x14ac:dyDescent="0.2">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c r="AA145" s="115"/>
      <c r="AB145" s="115"/>
      <c r="AC145" s="115"/>
      <c r="AD145" s="115"/>
      <c r="AE145" s="115"/>
      <c r="AF145" s="115"/>
      <c r="AG145" s="115"/>
    </row>
    <row r="146" spans="2:33" ht="12" x14ac:dyDescent="0.2">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c r="AA146" s="115"/>
      <c r="AB146" s="115"/>
      <c r="AC146" s="115"/>
      <c r="AD146" s="115"/>
      <c r="AE146" s="115"/>
      <c r="AF146" s="115"/>
      <c r="AG146" s="115"/>
    </row>
    <row r="147" spans="2:33" ht="12" x14ac:dyDescent="0.2">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c r="AA147" s="115"/>
      <c r="AB147" s="115"/>
      <c r="AC147" s="115"/>
      <c r="AD147" s="115"/>
      <c r="AE147" s="115"/>
      <c r="AF147" s="115"/>
      <c r="AG147" s="115"/>
    </row>
    <row r="148" spans="2:33" ht="12" x14ac:dyDescent="0.2">
      <c r="B148" s="115"/>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c r="AA148" s="115"/>
      <c r="AB148" s="115"/>
      <c r="AC148" s="115"/>
      <c r="AD148" s="115"/>
      <c r="AE148" s="115"/>
      <c r="AF148" s="115"/>
      <c r="AG148" s="115"/>
    </row>
    <row r="149" spans="2:33" ht="12" x14ac:dyDescent="0.2">
      <c r="B149" s="115"/>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c r="AA149" s="115"/>
      <c r="AB149" s="115"/>
      <c r="AC149" s="115"/>
      <c r="AD149" s="115"/>
      <c r="AE149" s="115"/>
      <c r="AF149" s="115"/>
      <c r="AG149" s="115"/>
    </row>
    <row r="150" spans="2:33" ht="15" customHeight="1" x14ac:dyDescent="0.2">
      <c r="B150" s="115"/>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c r="AA150" s="115"/>
      <c r="AB150" s="115"/>
      <c r="AC150" s="115"/>
      <c r="AD150" s="115"/>
      <c r="AE150" s="115"/>
      <c r="AF150" s="115"/>
      <c r="AG150" s="115"/>
    </row>
    <row r="151" spans="2:33" ht="15" customHeight="1" x14ac:dyDescent="0.2">
      <c r="B151" s="115"/>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c r="AA151" s="115"/>
      <c r="AB151" s="115"/>
      <c r="AC151" s="115"/>
      <c r="AD151" s="115"/>
      <c r="AE151" s="115"/>
      <c r="AF151" s="115"/>
      <c r="AG151" s="115"/>
    </row>
    <row r="152" spans="2:33" ht="15" customHeight="1" x14ac:dyDescent="0.2">
      <c r="B152" s="115"/>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c r="AA152" s="115"/>
      <c r="AB152" s="115"/>
      <c r="AC152" s="115"/>
      <c r="AD152" s="115"/>
      <c r="AE152" s="115"/>
      <c r="AF152" s="115"/>
      <c r="AG152" s="115"/>
    </row>
    <row r="153" spans="2:33" ht="15" customHeight="1" x14ac:dyDescent="0.2">
      <c r="B153" s="115"/>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c r="AA153" s="115"/>
      <c r="AB153" s="115"/>
      <c r="AC153" s="115"/>
      <c r="AD153" s="115"/>
      <c r="AE153" s="115"/>
      <c r="AF153" s="115"/>
      <c r="AG153" s="115"/>
    </row>
    <row r="154" spans="2:33" ht="15" customHeight="1" x14ac:dyDescent="0.2">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c r="AA154" s="115"/>
      <c r="AB154" s="115"/>
      <c r="AC154" s="115"/>
      <c r="AD154" s="115"/>
      <c r="AE154" s="115"/>
      <c r="AF154" s="115"/>
      <c r="AG154" s="115"/>
    </row>
    <row r="155" spans="2:33" ht="15" customHeight="1" x14ac:dyDescent="0.2">
      <c r="B155" s="115"/>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c r="AA155" s="115"/>
      <c r="AB155" s="115"/>
      <c r="AC155" s="115"/>
      <c r="AD155" s="115"/>
      <c r="AE155" s="115"/>
      <c r="AF155" s="115"/>
      <c r="AG155" s="115"/>
    </row>
    <row r="156" spans="2:33" ht="15" customHeight="1" x14ac:dyDescent="0.2">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c r="AA156" s="115"/>
      <c r="AB156" s="115"/>
      <c r="AC156" s="115"/>
      <c r="AD156" s="115"/>
      <c r="AE156" s="115"/>
      <c r="AF156" s="115"/>
      <c r="AG156" s="115"/>
    </row>
    <row r="157" spans="2:33" ht="15" customHeight="1" x14ac:dyDescent="0.2">
      <c r="B157" s="115"/>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c r="AA157" s="115"/>
      <c r="AB157" s="115"/>
      <c r="AC157" s="115"/>
      <c r="AD157" s="115"/>
      <c r="AE157" s="115"/>
      <c r="AF157" s="115"/>
      <c r="AG157" s="115"/>
    </row>
    <row r="158" spans="2:33" ht="15" customHeight="1" x14ac:dyDescent="0.2">
      <c r="B158" s="115"/>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c r="AA158" s="115"/>
      <c r="AB158" s="115"/>
      <c r="AC158" s="115"/>
      <c r="AD158" s="115"/>
      <c r="AE158" s="115"/>
      <c r="AF158" s="115"/>
      <c r="AG158" s="115"/>
    </row>
    <row r="159" spans="2:33" ht="15" customHeight="1" x14ac:dyDescent="0.2">
      <c r="B159" s="115"/>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c r="AA159" s="115"/>
      <c r="AB159" s="115"/>
      <c r="AC159" s="115"/>
      <c r="AD159" s="115"/>
      <c r="AE159" s="115"/>
      <c r="AF159" s="115"/>
      <c r="AG159" s="115"/>
    </row>
    <row r="160" spans="2:33" ht="15" customHeight="1" x14ac:dyDescent="0.2">
      <c r="B160" s="115"/>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c r="AA160" s="115"/>
      <c r="AB160" s="115"/>
      <c r="AC160" s="115"/>
      <c r="AD160" s="115"/>
      <c r="AE160" s="115"/>
      <c r="AF160" s="115"/>
      <c r="AG160" s="115"/>
    </row>
    <row r="161" spans="2:33" ht="15" customHeight="1" x14ac:dyDescent="0.2">
      <c r="B161" s="115"/>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c r="AA161" s="115"/>
      <c r="AB161" s="115"/>
      <c r="AC161" s="115"/>
      <c r="AD161" s="115"/>
      <c r="AE161" s="115"/>
      <c r="AF161" s="115"/>
      <c r="AG161" s="115"/>
    </row>
    <row r="162" spans="2:33" ht="15" customHeight="1" x14ac:dyDescent="0.2">
      <c r="B162" s="115"/>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c r="AA162" s="115"/>
      <c r="AB162" s="115"/>
      <c r="AC162" s="115"/>
      <c r="AD162" s="115"/>
      <c r="AE162" s="115"/>
      <c r="AF162" s="115"/>
      <c r="AG162" s="115"/>
    </row>
    <row r="163" spans="2:33" ht="15" customHeight="1" x14ac:dyDescent="0.2">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c r="AA163" s="115"/>
      <c r="AB163" s="115"/>
      <c r="AC163" s="115"/>
      <c r="AD163" s="115"/>
      <c r="AE163" s="115"/>
      <c r="AF163" s="115"/>
      <c r="AG163" s="115"/>
    </row>
    <row r="164" spans="2:33" ht="15" customHeight="1" x14ac:dyDescent="0.2">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c r="AA164" s="115"/>
      <c r="AB164" s="115"/>
      <c r="AC164" s="115"/>
      <c r="AD164" s="115"/>
      <c r="AE164" s="115"/>
      <c r="AF164" s="115"/>
      <c r="AG164" s="115"/>
    </row>
    <row r="165" spans="2:33" ht="12" x14ac:dyDescent="0.2">
      <c r="B165" s="115"/>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c r="AA165" s="115"/>
      <c r="AB165" s="115"/>
      <c r="AC165" s="115"/>
      <c r="AD165" s="115"/>
      <c r="AE165" s="115"/>
      <c r="AF165" s="115"/>
      <c r="AG165" s="115"/>
    </row>
    <row r="166" spans="2:33" ht="15" customHeight="1" x14ac:dyDescent="0.2">
      <c r="B166" s="115"/>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c r="AA166" s="115"/>
      <c r="AB166" s="115"/>
      <c r="AC166" s="115"/>
      <c r="AD166" s="115"/>
      <c r="AE166" s="115"/>
      <c r="AF166" s="115"/>
      <c r="AG166" s="115"/>
    </row>
    <row r="167" spans="2:33" ht="15" customHeight="1" x14ac:dyDescent="0.2">
      <c r="B167" s="115"/>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c r="AA167" s="115"/>
      <c r="AB167" s="115"/>
      <c r="AC167" s="115"/>
      <c r="AD167" s="115"/>
      <c r="AE167" s="115"/>
      <c r="AF167" s="115"/>
      <c r="AG167" s="115"/>
    </row>
    <row r="168" spans="2:33" ht="15" customHeight="1" x14ac:dyDescent="0.2">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c r="AA168" s="115"/>
      <c r="AB168" s="115"/>
      <c r="AC168" s="115"/>
      <c r="AD168" s="115"/>
      <c r="AE168" s="115"/>
      <c r="AF168" s="115"/>
      <c r="AG168" s="115"/>
    </row>
    <row r="169" spans="2:33" ht="15" customHeight="1" x14ac:dyDescent="0.2">
      <c r="B169" s="115"/>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c r="AA169" s="115"/>
      <c r="AB169" s="115"/>
      <c r="AC169" s="115"/>
      <c r="AD169" s="115"/>
      <c r="AE169" s="115"/>
      <c r="AF169" s="115"/>
      <c r="AG169" s="115"/>
    </row>
    <row r="170" spans="2:33" ht="15" customHeight="1" x14ac:dyDescent="0.2">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c r="AA170" s="115"/>
      <c r="AB170" s="115"/>
      <c r="AC170" s="115"/>
      <c r="AD170" s="115"/>
      <c r="AE170" s="115"/>
      <c r="AF170" s="115"/>
      <c r="AG170" s="115"/>
    </row>
    <row r="171" spans="2:33" ht="15" customHeight="1" x14ac:dyDescent="0.2">
      <c r="B171" s="115"/>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c r="AA171" s="115"/>
      <c r="AB171" s="115"/>
      <c r="AC171" s="115"/>
      <c r="AD171" s="115"/>
      <c r="AE171" s="115"/>
      <c r="AF171" s="115"/>
      <c r="AG171" s="115"/>
    </row>
    <row r="172" spans="2:33" ht="15" customHeight="1" x14ac:dyDescent="0.2">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c r="AA172" s="115"/>
      <c r="AB172" s="115"/>
      <c r="AC172" s="115"/>
      <c r="AD172" s="115"/>
      <c r="AE172" s="115"/>
      <c r="AF172" s="115"/>
      <c r="AG172" s="115"/>
    </row>
    <row r="173" spans="2:33" ht="15" customHeight="1" x14ac:dyDescent="0.2">
      <c r="B173" s="115"/>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c r="AA173" s="115"/>
      <c r="AB173" s="115"/>
      <c r="AC173" s="115"/>
      <c r="AD173" s="115"/>
      <c r="AE173" s="115"/>
      <c r="AF173" s="115"/>
      <c r="AG173" s="115"/>
    </row>
    <row r="174" spans="2:33" ht="15" customHeight="1" x14ac:dyDescent="0.2">
      <c r="B174" s="115"/>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c r="AA174" s="115"/>
      <c r="AB174" s="115"/>
      <c r="AC174" s="115"/>
      <c r="AD174" s="115"/>
      <c r="AE174" s="115"/>
      <c r="AF174" s="115"/>
      <c r="AG174" s="115"/>
    </row>
    <row r="175" spans="2:33" ht="15" customHeight="1" x14ac:dyDescent="0.2">
      <c r="B175" s="115"/>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c r="AA175" s="115"/>
      <c r="AB175" s="115"/>
      <c r="AC175" s="115"/>
      <c r="AD175" s="115"/>
      <c r="AE175" s="115"/>
      <c r="AF175" s="115"/>
      <c r="AG175" s="115"/>
    </row>
    <row r="176" spans="2:33" ht="15" customHeight="1" x14ac:dyDescent="0.2">
      <c r="B176" s="115"/>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c r="AA176" s="115"/>
      <c r="AB176" s="115"/>
      <c r="AC176" s="115"/>
      <c r="AD176" s="115"/>
      <c r="AE176" s="115"/>
      <c r="AF176" s="115"/>
      <c r="AG176" s="115"/>
    </row>
    <row r="177" spans="2:33" ht="15" customHeight="1" x14ac:dyDescent="0.2">
      <c r="B177" s="115"/>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c r="AA177" s="115"/>
      <c r="AB177" s="115"/>
      <c r="AC177" s="115"/>
      <c r="AD177" s="115"/>
      <c r="AE177" s="115"/>
      <c r="AF177" s="115"/>
      <c r="AG177" s="115"/>
    </row>
    <row r="178" spans="2:33" ht="15" customHeight="1" x14ac:dyDescent="0.2">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c r="AA178" s="115"/>
      <c r="AB178" s="115"/>
      <c r="AC178" s="115"/>
      <c r="AD178" s="115"/>
      <c r="AE178" s="115"/>
      <c r="AF178" s="115"/>
      <c r="AG178" s="115"/>
    </row>
    <row r="179" spans="2:33" ht="15" customHeight="1" x14ac:dyDescent="0.2">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c r="AA179" s="115"/>
      <c r="AB179" s="115"/>
      <c r="AC179" s="115"/>
      <c r="AD179" s="115"/>
      <c r="AE179" s="115"/>
      <c r="AF179" s="115"/>
      <c r="AG179" s="115"/>
    </row>
    <row r="180" spans="2:33" ht="12" x14ac:dyDescent="0.2">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c r="AA180" s="115"/>
      <c r="AB180" s="115"/>
      <c r="AC180" s="115"/>
      <c r="AD180" s="115"/>
      <c r="AE180" s="115"/>
      <c r="AF180" s="115"/>
      <c r="AG180" s="115"/>
    </row>
    <row r="181" spans="2:33" ht="15" customHeight="1" x14ac:dyDescent="0.2">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c r="AA181" s="115"/>
      <c r="AB181" s="115"/>
      <c r="AC181" s="115"/>
      <c r="AD181" s="115"/>
      <c r="AE181" s="115"/>
      <c r="AF181" s="115"/>
      <c r="AG181" s="115"/>
    </row>
    <row r="182" spans="2:33" ht="15" customHeight="1" x14ac:dyDescent="0.2">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c r="AA182" s="115"/>
      <c r="AB182" s="115"/>
      <c r="AC182" s="115"/>
      <c r="AD182" s="115"/>
      <c r="AE182" s="115"/>
      <c r="AF182" s="115"/>
      <c r="AG182" s="115"/>
    </row>
    <row r="183" spans="2:33" ht="15" customHeight="1" x14ac:dyDescent="0.2">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c r="AA183" s="115"/>
      <c r="AB183" s="115"/>
      <c r="AC183" s="115"/>
      <c r="AD183" s="115"/>
      <c r="AE183" s="115"/>
      <c r="AF183" s="115"/>
      <c r="AG183" s="115"/>
    </row>
    <row r="184" spans="2:33" ht="15" customHeight="1" x14ac:dyDescent="0.2">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c r="AA184" s="115"/>
      <c r="AB184" s="115"/>
      <c r="AC184" s="115"/>
      <c r="AD184" s="115"/>
      <c r="AE184" s="115"/>
      <c r="AF184" s="115"/>
      <c r="AG184" s="115"/>
    </row>
    <row r="185" spans="2:33" ht="15" customHeight="1" x14ac:dyDescent="0.25">
      <c r="B185"/>
      <c r="C185"/>
      <c r="D185"/>
      <c r="E185"/>
      <c r="F185"/>
      <c r="G185"/>
      <c r="H185"/>
      <c r="I185"/>
      <c r="J185"/>
      <c r="K185"/>
      <c r="L185"/>
      <c r="M185"/>
      <c r="N185"/>
      <c r="O185"/>
      <c r="P185"/>
      <c r="Q185"/>
      <c r="R185"/>
      <c r="S185"/>
      <c r="T185"/>
      <c r="U185"/>
      <c r="V185"/>
      <c r="W185"/>
      <c r="X185"/>
      <c r="Y185"/>
      <c r="Z185"/>
      <c r="AA185"/>
      <c r="AB185"/>
      <c r="AC185"/>
      <c r="AD185"/>
      <c r="AE185"/>
      <c r="AF185"/>
      <c r="AG185"/>
    </row>
    <row r="186" spans="2:33" ht="15" customHeight="1" x14ac:dyDescent="0.25">
      <c r="B186"/>
      <c r="C186"/>
      <c r="D186"/>
      <c r="E186"/>
      <c r="F186"/>
      <c r="G186"/>
      <c r="H186"/>
      <c r="I186"/>
      <c r="J186"/>
      <c r="K186"/>
      <c r="L186"/>
      <c r="M186"/>
      <c r="N186"/>
      <c r="O186"/>
      <c r="P186"/>
      <c r="Q186"/>
      <c r="R186"/>
      <c r="S186"/>
      <c r="T186"/>
      <c r="U186"/>
      <c r="V186"/>
      <c r="W186"/>
      <c r="X186"/>
      <c r="Y186"/>
      <c r="Z186"/>
      <c r="AA186"/>
      <c r="AB186"/>
      <c r="AC186"/>
      <c r="AD186"/>
      <c r="AE186"/>
      <c r="AF186"/>
      <c r="AG186"/>
    </row>
    <row r="187" spans="2:33" ht="15" customHeight="1" x14ac:dyDescent="0.25">
      <c r="B187"/>
      <c r="C187"/>
      <c r="D187"/>
      <c r="E187"/>
      <c r="F187"/>
      <c r="G187"/>
      <c r="H187"/>
      <c r="I187"/>
      <c r="J187"/>
      <c r="K187"/>
      <c r="L187"/>
      <c r="M187"/>
      <c r="N187"/>
      <c r="O187"/>
      <c r="P187"/>
      <c r="Q187"/>
      <c r="R187"/>
      <c r="S187"/>
      <c r="T187"/>
      <c r="U187"/>
      <c r="V187"/>
      <c r="W187"/>
      <c r="X187"/>
      <c r="Y187"/>
      <c r="Z187"/>
      <c r="AA187"/>
      <c r="AB187"/>
      <c r="AC187"/>
      <c r="AD187"/>
      <c r="AE187"/>
      <c r="AF187"/>
      <c r="AG187"/>
    </row>
    <row r="188" spans="2:33" ht="15" customHeight="1" x14ac:dyDescent="0.25">
      <c r="B188"/>
      <c r="C188"/>
      <c r="D188"/>
      <c r="E188"/>
      <c r="F188"/>
      <c r="G188"/>
      <c r="H188"/>
      <c r="I188"/>
      <c r="J188"/>
      <c r="K188"/>
      <c r="L188"/>
      <c r="M188"/>
      <c r="N188"/>
      <c r="O188"/>
      <c r="P188"/>
      <c r="Q188"/>
      <c r="R188"/>
      <c r="S188"/>
      <c r="T188"/>
      <c r="U188"/>
      <c r="V188"/>
      <c r="W188"/>
      <c r="X188"/>
      <c r="Y188"/>
      <c r="Z188"/>
      <c r="AA188"/>
      <c r="AB188"/>
      <c r="AC188"/>
      <c r="AD188"/>
      <c r="AE188"/>
      <c r="AF188"/>
      <c r="AG188"/>
    </row>
    <row r="189" spans="2:33" ht="15" customHeight="1" x14ac:dyDescent="0.25">
      <c r="B189"/>
      <c r="C189"/>
      <c r="D189"/>
      <c r="E189"/>
      <c r="F189"/>
      <c r="G189"/>
      <c r="H189"/>
      <c r="I189"/>
      <c r="J189"/>
      <c r="K189"/>
      <c r="L189"/>
      <c r="M189"/>
      <c r="N189"/>
      <c r="O189"/>
      <c r="P189"/>
      <c r="Q189"/>
      <c r="R189"/>
      <c r="S189"/>
      <c r="T189"/>
      <c r="U189"/>
      <c r="V189"/>
      <c r="W189"/>
      <c r="X189"/>
      <c r="Y189"/>
      <c r="Z189"/>
      <c r="AA189"/>
      <c r="AB189"/>
      <c r="AC189"/>
      <c r="AD189"/>
      <c r="AE189"/>
      <c r="AF189"/>
      <c r="AG189"/>
    </row>
    <row r="190" spans="2:33" ht="15" customHeight="1" x14ac:dyDescent="0.25">
      <c r="B190"/>
      <c r="C190"/>
      <c r="D190"/>
      <c r="E190"/>
      <c r="F190"/>
      <c r="G190"/>
      <c r="H190"/>
      <c r="I190"/>
      <c r="J190"/>
      <c r="K190"/>
      <c r="L190"/>
      <c r="M190"/>
      <c r="N190"/>
      <c r="O190"/>
      <c r="P190"/>
      <c r="Q190"/>
      <c r="R190"/>
      <c r="S190"/>
      <c r="T190"/>
      <c r="U190"/>
      <c r="V190"/>
      <c r="W190"/>
      <c r="X190"/>
      <c r="Y190"/>
      <c r="Z190"/>
      <c r="AA190"/>
      <c r="AB190"/>
      <c r="AC190"/>
      <c r="AD190"/>
      <c r="AE190"/>
      <c r="AF190"/>
      <c r="AG190"/>
    </row>
    <row r="191" spans="2:33" ht="15" customHeight="1" x14ac:dyDescent="0.25">
      <c r="B191"/>
      <c r="C191"/>
      <c r="D191"/>
      <c r="E191"/>
      <c r="F191"/>
      <c r="G191"/>
      <c r="H191"/>
      <c r="I191"/>
      <c r="J191"/>
      <c r="K191"/>
      <c r="L191"/>
      <c r="M191"/>
      <c r="N191"/>
      <c r="O191"/>
      <c r="P191"/>
      <c r="Q191"/>
      <c r="R191"/>
      <c r="S191"/>
      <c r="T191"/>
      <c r="U191"/>
      <c r="V191"/>
      <c r="W191"/>
      <c r="X191"/>
      <c r="Y191"/>
      <c r="Z191"/>
      <c r="AA191"/>
      <c r="AB191"/>
      <c r="AC191"/>
      <c r="AD191"/>
      <c r="AE191"/>
      <c r="AF191"/>
      <c r="AG191"/>
    </row>
    <row r="192" spans="2:33" ht="15" customHeight="1" x14ac:dyDescent="0.25">
      <c r="B192"/>
      <c r="C192"/>
      <c r="D192"/>
      <c r="E192"/>
      <c r="F192"/>
      <c r="G192"/>
      <c r="H192"/>
      <c r="I192"/>
      <c r="J192"/>
      <c r="K192"/>
      <c r="L192"/>
      <c r="M192"/>
      <c r="N192"/>
      <c r="O192"/>
      <c r="P192"/>
      <c r="Q192"/>
      <c r="R192"/>
      <c r="S192"/>
      <c r="T192"/>
      <c r="U192"/>
      <c r="V192"/>
      <c r="W192"/>
      <c r="X192"/>
      <c r="Y192"/>
      <c r="Z192"/>
      <c r="AA192"/>
      <c r="AB192"/>
      <c r="AC192"/>
      <c r="AD192"/>
      <c r="AE192"/>
      <c r="AF192"/>
      <c r="AG192"/>
    </row>
    <row r="193" spans="2:33" ht="15" customHeight="1" x14ac:dyDescent="0.25">
      <c r="B193"/>
      <c r="C193"/>
      <c r="D193"/>
      <c r="E193"/>
      <c r="F193"/>
      <c r="G193"/>
      <c r="H193"/>
      <c r="I193"/>
      <c r="J193"/>
      <c r="K193"/>
      <c r="L193"/>
      <c r="M193"/>
      <c r="N193"/>
      <c r="O193"/>
      <c r="P193"/>
      <c r="Q193"/>
      <c r="R193"/>
      <c r="S193"/>
      <c r="T193"/>
      <c r="U193"/>
      <c r="V193"/>
      <c r="W193"/>
      <c r="X193"/>
      <c r="Y193"/>
      <c r="Z193"/>
      <c r="AA193"/>
      <c r="AB193"/>
      <c r="AC193"/>
      <c r="AD193"/>
      <c r="AE193"/>
      <c r="AF193"/>
      <c r="AG193"/>
    </row>
    <row r="194" spans="2:33" ht="15" customHeight="1" x14ac:dyDescent="0.25">
      <c r="B194"/>
      <c r="C194"/>
      <c r="D194"/>
      <c r="E194"/>
      <c r="F194"/>
      <c r="G194"/>
      <c r="H194"/>
      <c r="I194"/>
      <c r="J194"/>
      <c r="K194"/>
      <c r="L194"/>
      <c r="M194"/>
      <c r="N194"/>
      <c r="O194"/>
      <c r="P194"/>
      <c r="Q194"/>
      <c r="R194"/>
      <c r="S194"/>
      <c r="T194"/>
      <c r="U194"/>
      <c r="V194"/>
      <c r="W194"/>
      <c r="X194"/>
      <c r="Y194"/>
      <c r="Z194"/>
      <c r="AA194"/>
      <c r="AB194"/>
      <c r="AC194"/>
      <c r="AD194"/>
      <c r="AE194"/>
      <c r="AF194"/>
      <c r="AG194"/>
    </row>
    <row r="195" spans="2:33" ht="15" customHeight="1" x14ac:dyDescent="0.25">
      <c r="B195"/>
      <c r="C195"/>
      <c r="D195"/>
      <c r="E195"/>
      <c r="F195"/>
      <c r="G195"/>
      <c r="H195"/>
      <c r="I195"/>
      <c r="J195"/>
      <c r="K195"/>
      <c r="L195"/>
      <c r="M195"/>
      <c r="N195"/>
      <c r="O195"/>
      <c r="P195"/>
      <c r="Q195"/>
      <c r="R195"/>
      <c r="S195"/>
      <c r="T195"/>
      <c r="U195"/>
      <c r="V195"/>
      <c r="W195"/>
      <c r="X195"/>
      <c r="Y195"/>
      <c r="Z195"/>
      <c r="AA195"/>
      <c r="AB195"/>
      <c r="AC195"/>
      <c r="AD195"/>
      <c r="AE195"/>
      <c r="AF195"/>
      <c r="AG195"/>
    </row>
    <row r="196" spans="2:33" ht="15" customHeight="1" x14ac:dyDescent="0.25">
      <c r="B196"/>
      <c r="C196"/>
      <c r="D196"/>
      <c r="E196"/>
      <c r="F196"/>
      <c r="G196"/>
      <c r="H196"/>
      <c r="I196"/>
      <c r="J196"/>
      <c r="K196"/>
      <c r="L196"/>
      <c r="M196"/>
      <c r="N196"/>
      <c r="O196"/>
      <c r="P196"/>
      <c r="Q196"/>
      <c r="R196"/>
      <c r="S196"/>
      <c r="T196"/>
      <c r="U196"/>
      <c r="V196"/>
      <c r="W196"/>
      <c r="X196"/>
      <c r="Y196"/>
      <c r="Z196"/>
      <c r="AA196"/>
      <c r="AB196"/>
      <c r="AC196"/>
      <c r="AD196"/>
      <c r="AE196"/>
      <c r="AF196"/>
      <c r="AG196"/>
    </row>
    <row r="197" spans="2:33" ht="15" customHeight="1" x14ac:dyDescent="0.25">
      <c r="B197"/>
      <c r="C197"/>
      <c r="D197"/>
      <c r="E197"/>
      <c r="F197"/>
      <c r="G197"/>
      <c r="H197"/>
      <c r="I197"/>
      <c r="J197"/>
      <c r="K197"/>
      <c r="L197"/>
      <c r="M197"/>
      <c r="N197"/>
      <c r="O197"/>
      <c r="P197"/>
      <c r="Q197"/>
      <c r="R197"/>
      <c r="S197"/>
      <c r="T197"/>
      <c r="U197"/>
      <c r="V197"/>
      <c r="W197"/>
      <c r="X197"/>
      <c r="Y197"/>
      <c r="Z197"/>
      <c r="AA197"/>
      <c r="AB197"/>
      <c r="AC197"/>
      <c r="AD197"/>
      <c r="AE197"/>
      <c r="AF197"/>
      <c r="AG197"/>
    </row>
    <row r="198" spans="2:33" ht="15" customHeight="1" x14ac:dyDescent="0.25">
      <c r="B198"/>
      <c r="C198"/>
      <c r="D198"/>
      <c r="E198"/>
      <c r="F198"/>
      <c r="G198"/>
      <c r="H198"/>
      <c r="I198"/>
      <c r="J198"/>
      <c r="K198"/>
      <c r="L198"/>
      <c r="M198"/>
      <c r="N198"/>
      <c r="O198"/>
      <c r="P198"/>
      <c r="Q198"/>
      <c r="R198"/>
      <c r="S198"/>
      <c r="T198"/>
      <c r="U198"/>
      <c r="V198"/>
      <c r="W198"/>
      <c r="X198"/>
      <c r="Y198"/>
      <c r="Z198"/>
      <c r="AA198"/>
      <c r="AB198"/>
      <c r="AC198"/>
      <c r="AD198"/>
      <c r="AE198"/>
      <c r="AF198"/>
      <c r="AG198"/>
    </row>
    <row r="199" spans="2:33" ht="15" customHeight="1" x14ac:dyDescent="0.25">
      <c r="B199"/>
      <c r="C199"/>
      <c r="D199"/>
      <c r="E199"/>
      <c r="F199"/>
      <c r="G199"/>
      <c r="H199"/>
      <c r="I199"/>
      <c r="J199"/>
      <c r="K199"/>
      <c r="L199"/>
      <c r="M199"/>
      <c r="N199"/>
      <c r="O199"/>
      <c r="P199"/>
      <c r="Q199"/>
      <c r="R199"/>
      <c r="S199"/>
      <c r="T199"/>
      <c r="U199"/>
      <c r="V199"/>
      <c r="W199"/>
      <c r="X199"/>
      <c r="Y199"/>
      <c r="Z199"/>
      <c r="AA199"/>
      <c r="AB199"/>
      <c r="AC199"/>
      <c r="AD199"/>
      <c r="AE199"/>
      <c r="AF199"/>
      <c r="AG199"/>
    </row>
    <row r="200" spans="2:33" ht="15" customHeight="1" x14ac:dyDescent="0.25">
      <c r="B200"/>
      <c r="C200"/>
      <c r="D200"/>
      <c r="E200"/>
      <c r="F200"/>
      <c r="G200"/>
      <c r="H200"/>
      <c r="I200"/>
      <c r="J200"/>
      <c r="K200"/>
      <c r="L200"/>
      <c r="M200"/>
      <c r="N200"/>
      <c r="O200"/>
      <c r="P200"/>
      <c r="Q200"/>
      <c r="R200"/>
      <c r="S200"/>
      <c r="T200"/>
      <c r="U200"/>
      <c r="V200"/>
      <c r="W200"/>
      <c r="X200"/>
      <c r="Y200"/>
      <c r="Z200"/>
      <c r="AA200"/>
      <c r="AB200"/>
      <c r="AC200"/>
      <c r="AD200"/>
      <c r="AE200"/>
      <c r="AF200"/>
      <c r="AG200"/>
    </row>
    <row r="201" spans="2:33" ht="15" customHeight="1" x14ac:dyDescent="0.25">
      <c r="B201"/>
      <c r="C201"/>
      <c r="D201"/>
      <c r="E201"/>
      <c r="F201"/>
      <c r="G201"/>
      <c r="H201"/>
      <c r="I201"/>
      <c r="J201"/>
      <c r="K201"/>
      <c r="L201"/>
      <c r="M201"/>
      <c r="N201"/>
      <c r="O201"/>
      <c r="P201"/>
      <c r="Q201"/>
      <c r="R201"/>
      <c r="S201"/>
      <c r="T201"/>
      <c r="U201"/>
      <c r="V201"/>
      <c r="W201"/>
      <c r="X201"/>
      <c r="Y201"/>
      <c r="Z201"/>
      <c r="AA201"/>
      <c r="AB201"/>
      <c r="AC201"/>
      <c r="AD201"/>
      <c r="AE201"/>
      <c r="AF201"/>
      <c r="AG201"/>
    </row>
    <row r="202" spans="2:33" ht="15" customHeight="1" x14ac:dyDescent="0.25">
      <c r="B202"/>
      <c r="C202"/>
      <c r="D202"/>
      <c r="E202"/>
      <c r="F202"/>
      <c r="G202"/>
      <c r="H202"/>
      <c r="I202"/>
      <c r="J202"/>
      <c r="K202"/>
      <c r="L202"/>
      <c r="M202"/>
      <c r="N202"/>
      <c r="O202"/>
      <c r="P202"/>
      <c r="Q202"/>
      <c r="R202"/>
      <c r="S202"/>
      <c r="T202"/>
      <c r="U202"/>
      <c r="V202"/>
      <c r="W202"/>
      <c r="X202"/>
      <c r="Y202"/>
      <c r="Z202"/>
      <c r="AA202"/>
      <c r="AB202"/>
      <c r="AC202"/>
      <c r="AD202"/>
      <c r="AE202"/>
      <c r="AF202"/>
      <c r="AG202"/>
    </row>
    <row r="203" spans="2:33" ht="15" customHeight="1" x14ac:dyDescent="0.25">
      <c r="B203"/>
      <c r="C203"/>
      <c r="D203"/>
      <c r="E203"/>
      <c r="F203"/>
      <c r="G203"/>
      <c r="H203"/>
      <c r="I203"/>
      <c r="J203"/>
      <c r="K203"/>
      <c r="L203"/>
      <c r="M203"/>
      <c r="N203"/>
      <c r="O203"/>
      <c r="P203"/>
      <c r="Q203"/>
      <c r="R203"/>
      <c r="S203"/>
      <c r="T203"/>
      <c r="U203"/>
      <c r="V203"/>
      <c r="W203"/>
      <c r="X203"/>
      <c r="Y203"/>
      <c r="Z203"/>
      <c r="AA203"/>
      <c r="AB203"/>
      <c r="AC203"/>
      <c r="AD203"/>
      <c r="AE203"/>
      <c r="AF203"/>
      <c r="AG203"/>
    </row>
    <row r="204" spans="2:33" ht="15" customHeight="1" x14ac:dyDescent="0.25">
      <c r="B204"/>
      <c r="C204"/>
      <c r="D204"/>
      <c r="E204"/>
      <c r="F204"/>
      <c r="G204"/>
      <c r="H204"/>
      <c r="I204"/>
      <c r="J204"/>
      <c r="K204"/>
      <c r="L204"/>
      <c r="M204"/>
      <c r="N204"/>
      <c r="O204"/>
      <c r="P204"/>
      <c r="Q204"/>
      <c r="R204"/>
      <c r="S204"/>
      <c r="T204"/>
      <c r="U204"/>
      <c r="V204"/>
      <c r="W204"/>
      <c r="X204"/>
      <c r="Y204"/>
      <c r="Z204"/>
      <c r="AA204"/>
      <c r="AB204"/>
      <c r="AC204"/>
      <c r="AD204"/>
      <c r="AE204"/>
      <c r="AF204"/>
      <c r="AG204"/>
    </row>
    <row r="205" spans="2:33" ht="15" customHeight="1" x14ac:dyDescent="0.25">
      <c r="B205"/>
      <c r="C205"/>
      <c r="D205"/>
      <c r="E205"/>
      <c r="F205"/>
      <c r="G205"/>
      <c r="H205"/>
      <c r="I205"/>
      <c r="J205"/>
      <c r="K205"/>
      <c r="L205"/>
      <c r="M205"/>
      <c r="N205"/>
      <c r="O205"/>
      <c r="P205"/>
      <c r="Q205"/>
      <c r="R205"/>
      <c r="S205"/>
      <c r="T205"/>
      <c r="U205"/>
      <c r="V205"/>
      <c r="W205"/>
      <c r="X205"/>
      <c r="Y205"/>
      <c r="Z205"/>
      <c r="AA205"/>
      <c r="AB205"/>
      <c r="AC205"/>
      <c r="AD205"/>
      <c r="AE205"/>
      <c r="AF205"/>
      <c r="AG205"/>
    </row>
    <row r="206" spans="2:33" ht="15" customHeight="1" x14ac:dyDescent="0.25">
      <c r="B206"/>
      <c r="C206"/>
      <c r="D206"/>
      <c r="E206"/>
      <c r="F206"/>
      <c r="G206"/>
      <c r="H206"/>
      <c r="I206"/>
      <c r="J206"/>
      <c r="K206"/>
      <c r="L206"/>
      <c r="M206"/>
      <c r="N206"/>
      <c r="O206"/>
      <c r="P206"/>
      <c r="Q206"/>
      <c r="R206"/>
      <c r="S206"/>
      <c r="T206"/>
      <c r="U206"/>
      <c r="V206"/>
      <c r="W206"/>
      <c r="X206"/>
      <c r="Y206"/>
      <c r="Z206"/>
      <c r="AA206"/>
      <c r="AB206"/>
      <c r="AC206"/>
      <c r="AD206"/>
      <c r="AE206"/>
      <c r="AF206"/>
      <c r="AG206"/>
    </row>
    <row r="207" spans="2:33" ht="15" customHeight="1" x14ac:dyDescent="0.25">
      <c r="B207"/>
      <c r="C207"/>
      <c r="D207"/>
      <c r="E207"/>
      <c r="F207"/>
      <c r="G207"/>
      <c r="H207"/>
      <c r="I207"/>
      <c r="J207"/>
      <c r="K207"/>
      <c r="L207"/>
      <c r="M207"/>
      <c r="N207"/>
      <c r="O207"/>
      <c r="P207"/>
      <c r="Q207"/>
      <c r="R207"/>
      <c r="S207"/>
      <c r="T207"/>
      <c r="U207"/>
      <c r="V207"/>
      <c r="W207"/>
      <c r="X207"/>
      <c r="Y207"/>
      <c r="Z207"/>
      <c r="AA207"/>
      <c r="AB207"/>
      <c r="AC207"/>
      <c r="AD207"/>
      <c r="AE207"/>
      <c r="AF207"/>
      <c r="AG207"/>
    </row>
    <row r="208" spans="2:33" ht="15" customHeight="1" x14ac:dyDescent="0.25">
      <c r="B208"/>
      <c r="C208"/>
      <c r="D208"/>
      <c r="E208"/>
      <c r="F208"/>
      <c r="G208"/>
      <c r="H208"/>
      <c r="I208"/>
      <c r="J208"/>
      <c r="K208"/>
      <c r="L208"/>
      <c r="M208"/>
      <c r="N208"/>
      <c r="O208"/>
      <c r="P208"/>
      <c r="Q208"/>
      <c r="R208"/>
      <c r="S208"/>
      <c r="T208"/>
      <c r="U208"/>
      <c r="V208"/>
      <c r="W208"/>
      <c r="X208"/>
      <c r="Y208"/>
      <c r="Z208"/>
      <c r="AA208"/>
      <c r="AB208"/>
      <c r="AC208"/>
      <c r="AD208"/>
      <c r="AE208"/>
      <c r="AF208"/>
      <c r="AG208"/>
    </row>
    <row r="209" spans="2:33" ht="15" customHeight="1" x14ac:dyDescent="0.25">
      <c r="B209"/>
      <c r="C209"/>
      <c r="D209"/>
      <c r="E209"/>
      <c r="F209"/>
      <c r="G209"/>
      <c r="H209"/>
      <c r="I209"/>
      <c r="J209"/>
      <c r="K209"/>
      <c r="L209"/>
      <c r="M209"/>
      <c r="N209"/>
      <c r="O209"/>
      <c r="P209"/>
      <c r="Q209"/>
      <c r="R209"/>
      <c r="S209"/>
      <c r="T209"/>
      <c r="U209"/>
      <c r="V209"/>
      <c r="W209"/>
      <c r="X209"/>
      <c r="Y209"/>
      <c r="Z209"/>
      <c r="AA209"/>
      <c r="AB209"/>
      <c r="AC209"/>
      <c r="AD209"/>
      <c r="AE209"/>
      <c r="AF209"/>
      <c r="AG209"/>
    </row>
    <row r="210" spans="2:33" ht="15" customHeight="1" x14ac:dyDescent="0.25">
      <c r="B210"/>
      <c r="C210"/>
      <c r="D210"/>
      <c r="E210"/>
      <c r="F210"/>
      <c r="G210"/>
      <c r="H210"/>
      <c r="I210"/>
      <c r="J210"/>
      <c r="K210"/>
      <c r="L210"/>
      <c r="M210"/>
      <c r="N210"/>
      <c r="O210"/>
      <c r="P210"/>
      <c r="Q210"/>
      <c r="R210"/>
      <c r="S210"/>
      <c r="T210"/>
      <c r="U210"/>
      <c r="V210"/>
      <c r="W210"/>
      <c r="X210"/>
      <c r="Y210"/>
      <c r="Z210"/>
      <c r="AA210"/>
      <c r="AB210"/>
      <c r="AC210"/>
      <c r="AD210"/>
      <c r="AE210"/>
      <c r="AF210"/>
      <c r="AG210"/>
    </row>
    <row r="211" spans="2:33" ht="15" customHeight="1" x14ac:dyDescent="0.25">
      <c r="B211"/>
      <c r="C211"/>
      <c r="D211"/>
      <c r="E211"/>
      <c r="F211"/>
      <c r="G211"/>
      <c r="H211"/>
      <c r="I211"/>
      <c r="J211"/>
      <c r="K211"/>
      <c r="L211"/>
      <c r="M211"/>
      <c r="N211"/>
      <c r="O211"/>
      <c r="P211"/>
      <c r="Q211"/>
      <c r="R211"/>
      <c r="S211"/>
      <c r="T211"/>
      <c r="U211"/>
      <c r="V211"/>
      <c r="W211"/>
      <c r="X211"/>
      <c r="Y211"/>
      <c r="Z211"/>
      <c r="AA211"/>
      <c r="AB211"/>
      <c r="AC211"/>
      <c r="AD211"/>
      <c r="AE211"/>
      <c r="AF211"/>
      <c r="AG211"/>
    </row>
    <row r="212" spans="2:33" ht="15" customHeight="1" x14ac:dyDescent="0.25">
      <c r="B212"/>
      <c r="C212"/>
      <c r="D212"/>
      <c r="E212"/>
      <c r="F212"/>
      <c r="G212"/>
      <c r="H212"/>
      <c r="I212"/>
      <c r="J212"/>
      <c r="K212"/>
      <c r="L212"/>
      <c r="M212"/>
      <c r="N212"/>
      <c r="O212"/>
      <c r="P212"/>
      <c r="Q212"/>
      <c r="R212"/>
      <c r="S212"/>
      <c r="T212"/>
      <c r="U212"/>
      <c r="V212"/>
      <c r="W212"/>
      <c r="X212"/>
      <c r="Y212"/>
      <c r="Z212"/>
      <c r="AA212"/>
      <c r="AB212"/>
      <c r="AC212"/>
      <c r="AD212"/>
      <c r="AE212"/>
      <c r="AF212"/>
      <c r="AG212"/>
    </row>
    <row r="213" spans="2:33" ht="15" customHeight="1" x14ac:dyDescent="0.25">
      <c r="B213"/>
      <c r="C213"/>
      <c r="D213"/>
      <c r="E213"/>
      <c r="F213"/>
      <c r="G213"/>
      <c r="H213"/>
      <c r="I213"/>
      <c r="J213"/>
      <c r="K213"/>
      <c r="L213"/>
      <c r="M213"/>
      <c r="N213"/>
      <c r="O213"/>
      <c r="P213"/>
      <c r="Q213"/>
      <c r="R213"/>
      <c r="S213"/>
      <c r="T213"/>
      <c r="U213"/>
      <c r="V213"/>
      <c r="W213"/>
      <c r="X213"/>
      <c r="Y213"/>
      <c r="Z213"/>
      <c r="AA213"/>
      <c r="AB213"/>
      <c r="AC213"/>
      <c r="AD213"/>
      <c r="AE213"/>
      <c r="AF213"/>
      <c r="AG213"/>
    </row>
    <row r="214" spans="2:33" ht="15" customHeight="1" x14ac:dyDescent="0.25">
      <c r="B214"/>
      <c r="C214"/>
      <c r="D214"/>
      <c r="E214"/>
      <c r="F214"/>
      <c r="G214"/>
      <c r="H214"/>
      <c r="I214"/>
      <c r="J214"/>
      <c r="K214"/>
      <c r="L214"/>
      <c r="M214"/>
      <c r="N214"/>
      <c r="O214"/>
      <c r="P214"/>
      <c r="Q214"/>
      <c r="R214"/>
      <c r="S214"/>
      <c r="T214"/>
      <c r="U214"/>
      <c r="V214"/>
      <c r="W214"/>
      <c r="X214"/>
      <c r="Y214"/>
      <c r="Z214"/>
      <c r="AA214"/>
      <c r="AB214"/>
      <c r="AC214"/>
      <c r="AD214"/>
      <c r="AE214"/>
      <c r="AF214"/>
      <c r="AG214"/>
    </row>
    <row r="215" spans="2:33" ht="15" customHeight="1" x14ac:dyDescent="0.25">
      <c r="B215"/>
      <c r="C215"/>
      <c r="D215"/>
      <c r="E215"/>
      <c r="F215"/>
      <c r="G215"/>
      <c r="H215"/>
      <c r="I215"/>
      <c r="J215"/>
      <c r="K215"/>
      <c r="L215"/>
      <c r="M215"/>
      <c r="N215"/>
      <c r="O215"/>
      <c r="P215"/>
      <c r="Q215"/>
      <c r="R215"/>
      <c r="S215"/>
      <c r="T215"/>
      <c r="U215"/>
      <c r="V215"/>
      <c r="W215"/>
      <c r="X215"/>
      <c r="Y215"/>
      <c r="Z215"/>
      <c r="AA215"/>
      <c r="AB215"/>
      <c r="AC215"/>
      <c r="AD215"/>
      <c r="AE215"/>
      <c r="AF215"/>
      <c r="AG215"/>
    </row>
    <row r="216" spans="2:33" ht="15" customHeight="1" x14ac:dyDescent="0.25">
      <c r="B216"/>
      <c r="C216"/>
      <c r="D216"/>
      <c r="E216"/>
      <c r="F216"/>
      <c r="G216"/>
      <c r="H216"/>
      <c r="I216"/>
      <c r="J216"/>
      <c r="K216"/>
      <c r="L216"/>
      <c r="M216"/>
      <c r="N216"/>
      <c r="O216"/>
      <c r="P216"/>
      <c r="Q216"/>
      <c r="R216"/>
      <c r="S216"/>
      <c r="T216"/>
      <c r="U216"/>
      <c r="V216"/>
      <c r="W216"/>
      <c r="X216"/>
      <c r="Y216"/>
      <c r="Z216"/>
      <c r="AA216"/>
      <c r="AB216"/>
      <c r="AC216"/>
      <c r="AD216"/>
      <c r="AE216"/>
      <c r="AF216"/>
      <c r="AG216"/>
    </row>
    <row r="217" spans="2:33" ht="15" customHeight="1" x14ac:dyDescent="0.25">
      <c r="B217"/>
      <c r="C217"/>
      <c r="D217"/>
      <c r="E217"/>
      <c r="F217"/>
      <c r="G217"/>
      <c r="H217"/>
      <c r="I217"/>
      <c r="J217"/>
      <c r="K217"/>
      <c r="L217"/>
      <c r="M217"/>
      <c r="N217"/>
      <c r="O217"/>
      <c r="P217"/>
      <c r="Q217"/>
      <c r="R217"/>
      <c r="S217"/>
      <c r="T217"/>
      <c r="U217"/>
      <c r="V217"/>
      <c r="W217"/>
      <c r="X217"/>
      <c r="Y217"/>
      <c r="Z217"/>
      <c r="AA217"/>
      <c r="AB217"/>
      <c r="AC217"/>
      <c r="AD217"/>
      <c r="AE217"/>
      <c r="AF217"/>
      <c r="AG217"/>
    </row>
    <row r="218" spans="2:33" ht="15" customHeight="1" x14ac:dyDescent="0.25">
      <c r="B218"/>
      <c r="C218"/>
      <c r="D218"/>
      <c r="E218"/>
      <c r="F218"/>
      <c r="G218"/>
      <c r="H218"/>
      <c r="I218"/>
      <c r="J218"/>
      <c r="K218"/>
      <c r="L218"/>
      <c r="M218"/>
      <c r="N218"/>
      <c r="O218"/>
      <c r="P218"/>
      <c r="Q218"/>
      <c r="R218"/>
      <c r="S218"/>
      <c r="T218"/>
      <c r="U218"/>
      <c r="V218"/>
      <c r="W218"/>
      <c r="X218"/>
      <c r="Y218"/>
      <c r="Z218"/>
      <c r="AA218"/>
      <c r="AB218"/>
      <c r="AC218"/>
      <c r="AD218"/>
      <c r="AE218"/>
      <c r="AF218"/>
      <c r="AG218"/>
    </row>
    <row r="219" spans="2:33" ht="15" customHeight="1" x14ac:dyDescent="0.25">
      <c r="B219"/>
      <c r="C219"/>
      <c r="D219"/>
      <c r="E219"/>
      <c r="F219"/>
      <c r="G219"/>
      <c r="H219"/>
      <c r="I219"/>
      <c r="J219"/>
      <c r="K219"/>
      <c r="L219"/>
      <c r="M219"/>
      <c r="N219"/>
      <c r="O219"/>
      <c r="P219"/>
      <c r="Q219"/>
      <c r="R219"/>
      <c r="S219"/>
      <c r="T219"/>
      <c r="U219"/>
      <c r="V219"/>
      <c r="W219"/>
      <c r="X219"/>
      <c r="Y219"/>
      <c r="Z219"/>
      <c r="AA219"/>
      <c r="AB219"/>
      <c r="AC219"/>
      <c r="AD219"/>
      <c r="AE219"/>
      <c r="AF219"/>
      <c r="AG219"/>
    </row>
    <row r="220" spans="2:33" ht="15" customHeight="1" x14ac:dyDescent="0.25">
      <c r="B220"/>
      <c r="C220"/>
      <c r="D220"/>
      <c r="E220"/>
      <c r="F220"/>
      <c r="G220"/>
      <c r="H220"/>
      <c r="I220"/>
      <c r="J220"/>
      <c r="K220"/>
      <c r="L220"/>
      <c r="M220"/>
      <c r="N220"/>
      <c r="O220"/>
      <c r="P220"/>
      <c r="Q220"/>
      <c r="R220"/>
      <c r="S220"/>
      <c r="T220"/>
      <c r="U220"/>
      <c r="V220"/>
      <c r="W220"/>
      <c r="X220"/>
      <c r="Y220"/>
      <c r="Z220"/>
      <c r="AA220"/>
      <c r="AB220"/>
      <c r="AC220"/>
      <c r="AD220"/>
      <c r="AE220"/>
      <c r="AF220"/>
      <c r="AG220"/>
    </row>
    <row r="221" spans="2:33" ht="15" customHeight="1" x14ac:dyDescent="0.25">
      <c r="B221"/>
      <c r="C221"/>
      <c r="D221"/>
      <c r="E221"/>
      <c r="F221"/>
      <c r="G221"/>
      <c r="H221"/>
      <c r="I221"/>
      <c r="J221"/>
      <c r="K221"/>
      <c r="L221"/>
      <c r="M221"/>
      <c r="N221"/>
      <c r="O221"/>
      <c r="P221"/>
      <c r="Q221"/>
      <c r="R221"/>
      <c r="S221"/>
      <c r="T221"/>
      <c r="U221"/>
      <c r="V221"/>
      <c r="W221"/>
      <c r="X221"/>
      <c r="Y221"/>
      <c r="Z221"/>
      <c r="AA221"/>
      <c r="AB221"/>
      <c r="AC221"/>
      <c r="AD221"/>
      <c r="AE221"/>
      <c r="AF221"/>
      <c r="AG221"/>
    </row>
    <row r="222" spans="2:33" ht="15" customHeight="1" x14ac:dyDescent="0.25">
      <c r="B222"/>
      <c r="C222"/>
      <c r="D222"/>
      <c r="E222"/>
      <c r="F222"/>
      <c r="G222"/>
      <c r="H222"/>
      <c r="I222"/>
      <c r="J222"/>
      <c r="K222"/>
      <c r="L222"/>
      <c r="M222"/>
      <c r="N222"/>
      <c r="O222"/>
      <c r="P222"/>
      <c r="Q222"/>
      <c r="R222"/>
      <c r="S222"/>
      <c r="T222"/>
      <c r="U222"/>
      <c r="V222"/>
      <c r="W222"/>
      <c r="X222"/>
      <c r="Y222"/>
      <c r="Z222"/>
      <c r="AA222"/>
      <c r="AB222"/>
      <c r="AC222"/>
      <c r="AD222"/>
      <c r="AE222"/>
      <c r="AF222"/>
      <c r="AG222"/>
    </row>
    <row r="223" spans="2:33" ht="15" customHeight="1" x14ac:dyDescent="0.25">
      <c r="B223"/>
      <c r="C223"/>
      <c r="D223"/>
      <c r="E223"/>
      <c r="F223"/>
      <c r="G223"/>
      <c r="H223"/>
      <c r="I223"/>
      <c r="J223"/>
      <c r="K223"/>
      <c r="L223"/>
      <c r="M223"/>
      <c r="N223"/>
      <c r="O223"/>
      <c r="P223"/>
      <c r="Q223"/>
      <c r="R223"/>
      <c r="S223"/>
      <c r="T223"/>
      <c r="U223"/>
      <c r="V223"/>
      <c r="W223"/>
      <c r="X223"/>
      <c r="Y223"/>
      <c r="Z223"/>
      <c r="AA223"/>
      <c r="AB223"/>
      <c r="AC223"/>
      <c r="AD223"/>
      <c r="AE223"/>
      <c r="AF223"/>
      <c r="AG223"/>
    </row>
    <row r="224" spans="2:33" ht="15" customHeight="1" x14ac:dyDescent="0.25">
      <c r="B224"/>
      <c r="C224"/>
      <c r="D224"/>
      <c r="E224"/>
      <c r="F224"/>
      <c r="G224"/>
      <c r="H224"/>
      <c r="I224"/>
      <c r="J224"/>
      <c r="K224"/>
      <c r="L224"/>
      <c r="M224"/>
      <c r="N224"/>
      <c r="O224"/>
      <c r="P224"/>
      <c r="Q224"/>
      <c r="R224"/>
      <c r="S224"/>
      <c r="T224"/>
      <c r="U224"/>
      <c r="V224"/>
      <c r="W224"/>
      <c r="X224"/>
      <c r="Y224"/>
      <c r="Z224"/>
      <c r="AA224"/>
      <c r="AB224"/>
      <c r="AC224"/>
      <c r="AD224"/>
      <c r="AE224"/>
      <c r="AF224"/>
      <c r="AG224"/>
    </row>
    <row r="225" spans="2:33" ht="15" customHeight="1" x14ac:dyDescent="0.25">
      <c r="B225"/>
      <c r="C225"/>
      <c r="D225"/>
      <c r="E225"/>
      <c r="F225"/>
      <c r="G225"/>
      <c r="H225"/>
      <c r="I225"/>
      <c r="J225"/>
      <c r="K225"/>
      <c r="L225"/>
      <c r="M225"/>
      <c r="N225"/>
      <c r="O225"/>
      <c r="P225"/>
      <c r="Q225"/>
      <c r="R225"/>
      <c r="S225"/>
      <c r="T225"/>
      <c r="U225"/>
      <c r="V225"/>
      <c r="W225"/>
      <c r="X225"/>
      <c r="Y225"/>
      <c r="Z225"/>
      <c r="AA225"/>
      <c r="AB225"/>
      <c r="AC225"/>
      <c r="AD225"/>
      <c r="AE225"/>
      <c r="AF225"/>
      <c r="AG225"/>
    </row>
    <row r="308" spans="2:32" ht="15" customHeight="1" x14ac:dyDescent="0.2">
      <c r="B308" s="135"/>
      <c r="C308" s="135"/>
      <c r="D308" s="135"/>
      <c r="E308" s="135"/>
      <c r="F308" s="135"/>
      <c r="G308" s="135"/>
      <c r="H308" s="135"/>
      <c r="I308" s="135"/>
      <c r="J308" s="135"/>
      <c r="K308" s="135"/>
      <c r="L308" s="135"/>
      <c r="M308" s="135"/>
      <c r="N308" s="135"/>
      <c r="O308" s="135"/>
      <c r="P308" s="135"/>
      <c r="Q308" s="135"/>
      <c r="R308" s="135"/>
      <c r="S308" s="135"/>
      <c r="T308" s="135"/>
      <c r="U308" s="135"/>
      <c r="V308" s="135"/>
      <c r="W308" s="135"/>
      <c r="X308" s="135"/>
      <c r="Y308" s="135"/>
      <c r="Z308" s="135"/>
      <c r="AA308" s="135"/>
      <c r="AB308" s="135"/>
      <c r="AC308" s="135"/>
      <c r="AD308" s="135"/>
      <c r="AE308" s="135"/>
      <c r="AF308" s="135"/>
    </row>
    <row r="511" spans="2:32" ht="15" customHeight="1" x14ac:dyDescent="0.2">
      <c r="B511" s="135"/>
      <c r="C511" s="135"/>
      <c r="D511" s="135"/>
      <c r="E511" s="135"/>
      <c r="F511" s="135"/>
      <c r="G511" s="135"/>
      <c r="H511" s="135"/>
      <c r="I511" s="135"/>
      <c r="J511" s="135"/>
      <c r="K511" s="135"/>
      <c r="L511" s="135"/>
      <c r="M511" s="135"/>
      <c r="N511" s="135"/>
      <c r="O511" s="135"/>
      <c r="P511" s="135"/>
      <c r="Q511" s="135"/>
      <c r="R511" s="135"/>
      <c r="S511" s="135"/>
      <c r="T511" s="135"/>
      <c r="U511" s="135"/>
      <c r="V511" s="135"/>
      <c r="W511" s="135"/>
      <c r="X511" s="135"/>
      <c r="Y511" s="135"/>
      <c r="Z511" s="135"/>
      <c r="AA511" s="135"/>
      <c r="AB511" s="135"/>
      <c r="AC511" s="135"/>
      <c r="AD511" s="135"/>
      <c r="AE511" s="135"/>
      <c r="AF511" s="135"/>
    </row>
    <row r="712" spans="2:32" ht="15" customHeight="1" x14ac:dyDescent="0.2">
      <c r="B712" s="135"/>
      <c r="C712" s="135"/>
      <c r="D712" s="135"/>
      <c r="E712" s="135"/>
      <c r="F712" s="135"/>
      <c r="G712" s="135"/>
      <c r="H712" s="135"/>
      <c r="I712" s="135"/>
      <c r="J712" s="135"/>
      <c r="K712" s="135"/>
      <c r="L712" s="135"/>
      <c r="M712" s="135"/>
      <c r="N712" s="135"/>
      <c r="O712" s="135"/>
      <c r="P712" s="135"/>
      <c r="Q712" s="135"/>
      <c r="R712" s="135"/>
      <c r="S712" s="135"/>
      <c r="T712" s="135"/>
      <c r="U712" s="135"/>
      <c r="V712" s="135"/>
      <c r="W712" s="135"/>
      <c r="X712" s="135"/>
      <c r="Y712" s="135"/>
      <c r="Z712" s="135"/>
      <c r="AA712" s="135"/>
      <c r="AB712" s="135"/>
      <c r="AC712" s="135"/>
      <c r="AD712" s="135"/>
      <c r="AE712" s="135"/>
      <c r="AF712" s="135"/>
    </row>
    <row r="887" spans="2:32" ht="15" customHeight="1" x14ac:dyDescent="0.2">
      <c r="B887" s="135"/>
      <c r="C887" s="135"/>
      <c r="D887" s="135"/>
      <c r="E887" s="135"/>
      <c r="F887" s="135"/>
      <c r="G887" s="135"/>
      <c r="H887" s="135"/>
      <c r="I887" s="135"/>
      <c r="J887" s="135"/>
      <c r="K887" s="135"/>
      <c r="L887" s="135"/>
      <c r="M887" s="135"/>
      <c r="N887" s="135"/>
      <c r="O887" s="135"/>
      <c r="P887" s="135"/>
      <c r="Q887" s="135"/>
      <c r="R887" s="135"/>
      <c r="S887" s="135"/>
      <c r="T887" s="135"/>
      <c r="U887" s="135"/>
      <c r="V887" s="135"/>
      <c r="W887" s="135"/>
      <c r="X887" s="135"/>
      <c r="Y887" s="135"/>
      <c r="Z887" s="135"/>
      <c r="AA887" s="135"/>
      <c r="AB887" s="135"/>
      <c r="AC887" s="135"/>
      <c r="AD887" s="135"/>
      <c r="AE887" s="135"/>
      <c r="AF887" s="135"/>
    </row>
    <row r="1101" spans="2:32" ht="15" customHeight="1" x14ac:dyDescent="0.2">
      <c r="B1101" s="135"/>
      <c r="C1101" s="135"/>
      <c r="D1101" s="135"/>
      <c r="E1101" s="135"/>
      <c r="F1101" s="135"/>
      <c r="G1101" s="135"/>
      <c r="H1101" s="135"/>
      <c r="I1101" s="135"/>
      <c r="J1101" s="135"/>
      <c r="K1101" s="135"/>
      <c r="L1101" s="135"/>
      <c r="M1101" s="135"/>
      <c r="N1101" s="135"/>
      <c r="O1101" s="135"/>
      <c r="P1101" s="135"/>
      <c r="Q1101" s="135"/>
      <c r="R1101" s="135"/>
      <c r="S1101" s="135"/>
      <c r="T1101" s="135"/>
      <c r="U1101" s="135"/>
      <c r="V1101" s="135"/>
      <c r="W1101" s="135"/>
      <c r="X1101" s="135"/>
      <c r="Y1101" s="135"/>
      <c r="Z1101" s="135"/>
      <c r="AA1101" s="135"/>
      <c r="AB1101" s="135"/>
      <c r="AC1101" s="135"/>
      <c r="AD1101" s="135"/>
      <c r="AE1101" s="135"/>
      <c r="AF1101" s="135"/>
    </row>
    <row r="1229" spans="2:32" ht="15" customHeight="1" x14ac:dyDescent="0.2">
      <c r="B1229" s="135"/>
      <c r="C1229" s="135"/>
      <c r="D1229" s="135"/>
      <c r="E1229" s="135"/>
      <c r="F1229" s="135"/>
      <c r="G1229" s="135"/>
      <c r="H1229" s="135"/>
      <c r="I1229" s="135"/>
      <c r="J1229" s="135"/>
      <c r="K1229" s="135"/>
      <c r="L1229" s="135"/>
      <c r="M1229" s="135"/>
      <c r="N1229" s="135"/>
      <c r="O1229" s="135"/>
      <c r="P1229" s="135"/>
      <c r="Q1229" s="135"/>
      <c r="R1229" s="135"/>
      <c r="S1229" s="135"/>
      <c r="T1229" s="135"/>
      <c r="U1229" s="135"/>
      <c r="V1229" s="135"/>
      <c r="W1229" s="135"/>
      <c r="X1229" s="135"/>
      <c r="Y1229" s="135"/>
      <c r="Z1229" s="135"/>
      <c r="AA1229" s="135"/>
      <c r="AB1229" s="135"/>
      <c r="AC1229" s="135"/>
      <c r="AD1229" s="135"/>
      <c r="AE1229" s="135"/>
      <c r="AF1229" s="135"/>
    </row>
    <row r="1390" spans="2:32" ht="15" customHeight="1" x14ac:dyDescent="0.2">
      <c r="B1390" s="135"/>
      <c r="C1390" s="135"/>
      <c r="D1390" s="135"/>
      <c r="E1390" s="135"/>
      <c r="F1390" s="135"/>
      <c r="G1390" s="135"/>
      <c r="H1390" s="135"/>
      <c r="I1390" s="135"/>
      <c r="J1390" s="135"/>
      <c r="K1390" s="135"/>
      <c r="L1390" s="135"/>
      <c r="M1390" s="135"/>
      <c r="N1390" s="135"/>
      <c r="O1390" s="135"/>
      <c r="P1390" s="135"/>
      <c r="Q1390" s="135"/>
      <c r="R1390" s="135"/>
      <c r="S1390" s="135"/>
      <c r="T1390" s="135"/>
      <c r="U1390" s="135"/>
      <c r="V1390" s="135"/>
      <c r="W1390" s="135"/>
      <c r="X1390" s="135"/>
      <c r="Y1390" s="135"/>
      <c r="Z1390" s="135"/>
      <c r="AA1390" s="135"/>
      <c r="AB1390" s="135"/>
      <c r="AC1390" s="135"/>
      <c r="AD1390" s="135"/>
      <c r="AE1390" s="135"/>
      <c r="AF1390" s="135"/>
    </row>
    <row r="1502" spans="2:32" ht="15" customHeight="1" x14ac:dyDescent="0.2">
      <c r="B1502" s="135"/>
      <c r="C1502" s="135"/>
      <c r="D1502" s="135"/>
      <c r="E1502" s="135"/>
      <c r="F1502" s="135"/>
      <c r="G1502" s="135"/>
      <c r="H1502" s="135"/>
      <c r="I1502" s="135"/>
      <c r="J1502" s="135"/>
      <c r="K1502" s="135"/>
      <c r="L1502" s="135"/>
      <c r="M1502" s="135"/>
      <c r="N1502" s="135"/>
      <c r="O1502" s="135"/>
      <c r="P1502" s="135"/>
      <c r="Q1502" s="135"/>
      <c r="R1502" s="135"/>
      <c r="S1502" s="135"/>
      <c r="T1502" s="135"/>
      <c r="U1502" s="135"/>
      <c r="V1502" s="135"/>
      <c r="W1502" s="135"/>
      <c r="X1502" s="135"/>
      <c r="Y1502" s="135"/>
      <c r="Z1502" s="135"/>
      <c r="AA1502" s="135"/>
      <c r="AB1502" s="135"/>
      <c r="AC1502" s="135"/>
      <c r="AD1502" s="135"/>
      <c r="AE1502" s="135"/>
      <c r="AF1502" s="135"/>
    </row>
    <row r="1604" spans="2:32" ht="15" customHeight="1" x14ac:dyDescent="0.2">
      <c r="B1604" s="135"/>
      <c r="C1604" s="135"/>
      <c r="D1604" s="135"/>
      <c r="E1604" s="135"/>
      <c r="F1604" s="135"/>
      <c r="G1604" s="135"/>
      <c r="H1604" s="135"/>
      <c r="I1604" s="135"/>
      <c r="J1604" s="135"/>
      <c r="K1604" s="135"/>
      <c r="L1604" s="135"/>
      <c r="M1604" s="135"/>
      <c r="N1604" s="135"/>
      <c r="O1604" s="135"/>
      <c r="P1604" s="135"/>
      <c r="Q1604" s="135"/>
      <c r="R1604" s="135"/>
      <c r="S1604" s="135"/>
      <c r="T1604" s="135"/>
      <c r="U1604" s="135"/>
      <c r="V1604" s="135"/>
      <c r="W1604" s="135"/>
      <c r="X1604" s="135"/>
      <c r="Y1604" s="135"/>
      <c r="Z1604" s="135"/>
      <c r="AA1604" s="135"/>
      <c r="AB1604" s="135"/>
      <c r="AC1604" s="135"/>
      <c r="AD1604" s="135"/>
      <c r="AE1604" s="135"/>
      <c r="AF1604" s="135"/>
    </row>
    <row r="1699" spans="2:32" ht="15" customHeight="1" x14ac:dyDescent="0.2">
      <c r="B1699" s="135"/>
      <c r="C1699" s="135"/>
      <c r="D1699" s="135"/>
      <c r="E1699" s="135"/>
      <c r="F1699" s="135"/>
      <c r="G1699" s="135"/>
      <c r="H1699" s="135"/>
      <c r="I1699" s="135"/>
      <c r="J1699" s="135"/>
      <c r="K1699" s="135"/>
      <c r="L1699" s="135"/>
      <c r="M1699" s="135"/>
      <c r="N1699" s="135"/>
      <c r="O1699" s="135"/>
      <c r="P1699" s="135"/>
      <c r="Q1699" s="135"/>
      <c r="R1699" s="135"/>
      <c r="S1699" s="135"/>
      <c r="T1699" s="135"/>
      <c r="U1699" s="135"/>
      <c r="V1699" s="135"/>
      <c r="W1699" s="135"/>
      <c r="X1699" s="135"/>
      <c r="Y1699" s="135"/>
      <c r="Z1699" s="135"/>
      <c r="AA1699" s="135"/>
      <c r="AB1699" s="135"/>
      <c r="AC1699" s="135"/>
      <c r="AD1699" s="135"/>
      <c r="AE1699" s="135"/>
      <c r="AF1699" s="135"/>
    </row>
    <row r="1945" spans="2:32" ht="15" customHeight="1" x14ac:dyDescent="0.2">
      <c r="B1945" s="135"/>
      <c r="C1945" s="135"/>
      <c r="D1945" s="135"/>
      <c r="E1945" s="135"/>
      <c r="F1945" s="135"/>
      <c r="G1945" s="135"/>
      <c r="H1945" s="135"/>
      <c r="I1945" s="135"/>
      <c r="J1945" s="135"/>
      <c r="K1945" s="135"/>
      <c r="L1945" s="135"/>
      <c r="M1945" s="135"/>
      <c r="N1945" s="135"/>
      <c r="O1945" s="135"/>
      <c r="P1945" s="135"/>
      <c r="Q1945" s="135"/>
      <c r="R1945" s="135"/>
      <c r="S1945" s="135"/>
      <c r="T1945" s="135"/>
      <c r="U1945" s="135"/>
      <c r="V1945" s="135"/>
      <c r="W1945" s="135"/>
      <c r="X1945" s="135"/>
      <c r="Y1945" s="135"/>
      <c r="Z1945" s="135"/>
      <c r="AA1945" s="135"/>
      <c r="AB1945" s="135"/>
      <c r="AC1945" s="135"/>
      <c r="AD1945" s="135"/>
      <c r="AE1945" s="135"/>
      <c r="AF1945" s="135"/>
    </row>
    <row r="2031" spans="2:32" ht="15" customHeight="1" x14ac:dyDescent="0.2">
      <c r="B2031" s="135"/>
      <c r="C2031" s="135"/>
      <c r="D2031" s="135"/>
      <c r="E2031" s="135"/>
      <c r="F2031" s="135"/>
      <c r="G2031" s="135"/>
      <c r="H2031" s="135"/>
      <c r="I2031" s="135"/>
      <c r="J2031" s="135"/>
      <c r="K2031" s="135"/>
      <c r="L2031" s="135"/>
      <c r="M2031" s="135"/>
      <c r="N2031" s="135"/>
      <c r="O2031" s="135"/>
      <c r="P2031" s="135"/>
      <c r="Q2031" s="135"/>
      <c r="R2031" s="135"/>
      <c r="S2031" s="135"/>
      <c r="T2031" s="135"/>
      <c r="U2031" s="135"/>
      <c r="V2031" s="135"/>
      <c r="W2031" s="135"/>
      <c r="X2031" s="135"/>
      <c r="Y2031" s="135"/>
      <c r="Z2031" s="135"/>
      <c r="AA2031" s="135"/>
      <c r="AB2031" s="135"/>
      <c r="AC2031" s="135"/>
      <c r="AD2031" s="135"/>
      <c r="AE2031" s="135"/>
      <c r="AF2031" s="135"/>
    </row>
    <row r="2153" spans="2:32" ht="15" customHeight="1" x14ac:dyDescent="0.2">
      <c r="B2153" s="135"/>
      <c r="C2153" s="135"/>
      <c r="D2153" s="135"/>
      <c r="E2153" s="135"/>
      <c r="F2153" s="135"/>
      <c r="G2153" s="135"/>
      <c r="H2153" s="135"/>
      <c r="I2153" s="135"/>
      <c r="J2153" s="135"/>
      <c r="K2153" s="135"/>
      <c r="L2153" s="135"/>
      <c r="M2153" s="135"/>
      <c r="N2153" s="135"/>
      <c r="O2153" s="135"/>
      <c r="P2153" s="135"/>
      <c r="Q2153" s="135"/>
      <c r="R2153" s="135"/>
      <c r="S2153" s="135"/>
      <c r="T2153" s="135"/>
      <c r="U2153" s="135"/>
      <c r="V2153" s="135"/>
      <c r="W2153" s="135"/>
      <c r="X2153" s="135"/>
      <c r="Y2153" s="135"/>
      <c r="Z2153" s="135"/>
      <c r="AA2153" s="135"/>
      <c r="AB2153" s="135"/>
      <c r="AC2153" s="135"/>
      <c r="AD2153" s="135"/>
      <c r="AE2153" s="135"/>
      <c r="AF2153" s="135"/>
    </row>
    <row r="2317" spans="2:32" ht="15" customHeight="1" x14ac:dyDescent="0.2">
      <c r="B2317" s="135"/>
      <c r="C2317" s="135"/>
      <c r="D2317" s="135"/>
      <c r="E2317" s="135"/>
      <c r="F2317" s="135"/>
      <c r="G2317" s="135"/>
      <c r="H2317" s="135"/>
      <c r="I2317" s="135"/>
      <c r="J2317" s="135"/>
      <c r="K2317" s="135"/>
      <c r="L2317" s="135"/>
      <c r="M2317" s="135"/>
      <c r="N2317" s="135"/>
      <c r="O2317" s="135"/>
      <c r="P2317" s="135"/>
      <c r="Q2317" s="135"/>
      <c r="R2317" s="135"/>
      <c r="S2317" s="135"/>
      <c r="T2317" s="135"/>
      <c r="U2317" s="135"/>
      <c r="V2317" s="135"/>
      <c r="W2317" s="135"/>
      <c r="X2317" s="135"/>
      <c r="Y2317" s="135"/>
      <c r="Z2317" s="135"/>
      <c r="AA2317" s="135"/>
      <c r="AB2317" s="135"/>
      <c r="AC2317" s="135"/>
      <c r="AD2317" s="135"/>
      <c r="AE2317" s="135"/>
      <c r="AF2317" s="135"/>
    </row>
    <row r="2419" spans="2:32" ht="15" customHeight="1" x14ac:dyDescent="0.2">
      <c r="B2419" s="135"/>
      <c r="C2419" s="135"/>
      <c r="D2419" s="135"/>
      <c r="E2419" s="135"/>
      <c r="F2419" s="135"/>
      <c r="G2419" s="135"/>
      <c r="H2419" s="135"/>
      <c r="I2419" s="135"/>
      <c r="J2419" s="135"/>
      <c r="K2419" s="135"/>
      <c r="L2419" s="135"/>
      <c r="M2419" s="135"/>
      <c r="N2419" s="135"/>
      <c r="O2419" s="135"/>
      <c r="P2419" s="135"/>
      <c r="Q2419" s="135"/>
      <c r="R2419" s="135"/>
      <c r="S2419" s="135"/>
      <c r="T2419" s="135"/>
      <c r="U2419" s="135"/>
      <c r="V2419" s="135"/>
      <c r="W2419" s="135"/>
      <c r="X2419" s="135"/>
      <c r="Y2419" s="135"/>
      <c r="Z2419" s="135"/>
      <c r="AA2419" s="135"/>
      <c r="AB2419" s="135"/>
      <c r="AC2419" s="135"/>
      <c r="AD2419" s="135"/>
      <c r="AE2419" s="135"/>
      <c r="AF2419" s="135"/>
    </row>
    <row r="2509" spans="2:32" ht="15" customHeight="1" x14ac:dyDescent="0.2">
      <c r="B2509" s="135"/>
      <c r="C2509" s="135"/>
      <c r="D2509" s="135"/>
      <c r="E2509" s="135"/>
      <c r="F2509" s="135"/>
      <c r="G2509" s="135"/>
      <c r="H2509" s="135"/>
      <c r="I2509" s="135"/>
      <c r="J2509" s="135"/>
      <c r="K2509" s="135"/>
      <c r="L2509" s="135"/>
      <c r="M2509" s="135"/>
      <c r="N2509" s="135"/>
      <c r="O2509" s="135"/>
      <c r="P2509" s="135"/>
      <c r="Q2509" s="135"/>
      <c r="R2509" s="135"/>
      <c r="S2509" s="135"/>
      <c r="T2509" s="135"/>
      <c r="U2509" s="135"/>
      <c r="V2509" s="135"/>
      <c r="W2509" s="135"/>
      <c r="X2509" s="135"/>
      <c r="Y2509" s="135"/>
      <c r="Z2509" s="135"/>
      <c r="AA2509" s="135"/>
      <c r="AB2509" s="135"/>
      <c r="AC2509" s="135"/>
      <c r="AD2509" s="135"/>
      <c r="AE2509" s="135"/>
      <c r="AF2509" s="135"/>
    </row>
    <row r="2598" spans="2:32" ht="15" customHeight="1" x14ac:dyDescent="0.2">
      <c r="B2598" s="135"/>
      <c r="C2598" s="135"/>
      <c r="D2598" s="135"/>
      <c r="E2598" s="135"/>
      <c r="F2598" s="135"/>
      <c r="G2598" s="135"/>
      <c r="H2598" s="135"/>
      <c r="I2598" s="135"/>
      <c r="J2598" s="135"/>
      <c r="K2598" s="135"/>
      <c r="L2598" s="135"/>
      <c r="M2598" s="135"/>
      <c r="N2598" s="135"/>
      <c r="O2598" s="135"/>
      <c r="P2598" s="135"/>
      <c r="Q2598" s="135"/>
      <c r="R2598" s="135"/>
      <c r="S2598" s="135"/>
      <c r="T2598" s="135"/>
      <c r="U2598" s="135"/>
      <c r="V2598" s="135"/>
      <c r="W2598" s="135"/>
      <c r="X2598" s="135"/>
      <c r="Y2598" s="135"/>
      <c r="Z2598" s="135"/>
      <c r="AA2598" s="135"/>
      <c r="AB2598" s="135"/>
      <c r="AC2598" s="135"/>
      <c r="AD2598" s="135"/>
      <c r="AE2598" s="135"/>
      <c r="AF2598" s="135"/>
    </row>
    <row r="2719" spans="2:32" ht="15" customHeight="1" x14ac:dyDescent="0.2">
      <c r="B2719" s="135"/>
      <c r="C2719" s="135"/>
      <c r="D2719" s="135"/>
      <c r="E2719" s="135"/>
      <c r="F2719" s="135"/>
      <c r="G2719" s="135"/>
      <c r="H2719" s="135"/>
      <c r="I2719" s="135"/>
      <c r="J2719" s="135"/>
      <c r="K2719" s="135"/>
      <c r="L2719" s="135"/>
      <c r="M2719" s="135"/>
      <c r="N2719" s="135"/>
      <c r="O2719" s="135"/>
      <c r="P2719" s="135"/>
      <c r="Q2719" s="135"/>
      <c r="R2719" s="135"/>
      <c r="S2719" s="135"/>
      <c r="T2719" s="135"/>
      <c r="U2719" s="135"/>
      <c r="V2719" s="135"/>
      <c r="W2719" s="135"/>
      <c r="X2719" s="135"/>
      <c r="Y2719" s="135"/>
      <c r="Z2719" s="135"/>
      <c r="AA2719" s="135"/>
      <c r="AB2719" s="135"/>
      <c r="AC2719" s="135"/>
      <c r="AD2719" s="135"/>
      <c r="AE2719" s="135"/>
      <c r="AF2719" s="135"/>
    </row>
    <row r="2837" spans="2:32" ht="15" customHeight="1" x14ac:dyDescent="0.2">
      <c r="B2837" s="135"/>
      <c r="C2837" s="135"/>
      <c r="D2837" s="135"/>
      <c r="E2837" s="135"/>
      <c r="F2837" s="135"/>
      <c r="G2837" s="135"/>
      <c r="H2837" s="135"/>
      <c r="I2837" s="135"/>
      <c r="J2837" s="135"/>
      <c r="K2837" s="135"/>
      <c r="L2837" s="135"/>
      <c r="M2837" s="135"/>
      <c r="N2837" s="135"/>
      <c r="O2837" s="135"/>
      <c r="P2837" s="135"/>
      <c r="Q2837" s="135"/>
      <c r="R2837" s="135"/>
      <c r="S2837" s="135"/>
      <c r="T2837" s="135"/>
      <c r="U2837" s="135"/>
      <c r="V2837" s="135"/>
      <c r="W2837" s="135"/>
      <c r="X2837" s="135"/>
      <c r="Y2837" s="135"/>
      <c r="Z2837" s="135"/>
      <c r="AA2837" s="135"/>
      <c r="AB2837" s="135"/>
      <c r="AC2837" s="135"/>
      <c r="AD2837" s="135"/>
      <c r="AE2837" s="135"/>
      <c r="AF2837" s="135"/>
    </row>
  </sheetData>
  <mergeCells count="20">
    <mergeCell ref="B2719:AF2719"/>
    <mergeCell ref="B2837:AF2837"/>
    <mergeCell ref="B2031:AF2031"/>
    <mergeCell ref="B2153:AF2153"/>
    <mergeCell ref="B2317:AF2317"/>
    <mergeCell ref="B2419:AF2419"/>
    <mergeCell ref="B2509:AF2509"/>
    <mergeCell ref="B2598:AF2598"/>
    <mergeCell ref="B122:AG122"/>
    <mergeCell ref="B1945:AF1945"/>
    <mergeCell ref="B308:AF308"/>
    <mergeCell ref="B511:AF511"/>
    <mergeCell ref="B712:AF712"/>
    <mergeCell ref="B887:AF887"/>
    <mergeCell ref="B1101:AF1101"/>
    <mergeCell ref="B1229:AF1229"/>
    <mergeCell ref="B1390:AF1390"/>
    <mergeCell ref="B1502:AF1502"/>
    <mergeCell ref="B1604:AF1604"/>
    <mergeCell ref="B1699:AF1699"/>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27"/>
  <sheetViews>
    <sheetView workbookViewId="0">
      <selection activeCell="D9" sqref="D9:E9"/>
    </sheetView>
  </sheetViews>
  <sheetFormatPr defaultRowHeight="15" x14ac:dyDescent="0.25"/>
  <cols>
    <col min="1" max="1" width="26" customWidth="1"/>
    <col min="2" max="2" width="10.140625" bestFit="1" customWidth="1"/>
    <col min="3" max="3" width="12.140625" bestFit="1" customWidth="1"/>
    <col min="4" max="28" width="9.42578125" bestFit="1" customWidth="1"/>
    <col min="29" max="29" width="9.5703125" bestFit="1" customWidth="1"/>
    <col min="30" max="31" width="9.42578125" bestFit="1" customWidth="1"/>
    <col min="32" max="34" width="9.5703125" bestFit="1" customWidth="1"/>
    <col min="35" max="35" width="11" customWidth="1"/>
  </cols>
  <sheetData>
    <row r="1" spans="1:36" x14ac:dyDescent="0.25">
      <c r="A1" t="s">
        <v>92</v>
      </c>
      <c r="B1">
        <v>354871</v>
      </c>
      <c r="C1" t="s">
        <v>93</v>
      </c>
    </row>
    <row r="2" spans="1:36" x14ac:dyDescent="0.25">
      <c r="A2" t="s">
        <v>94</v>
      </c>
      <c r="B2" s="6">
        <v>947817120</v>
      </c>
      <c r="C2" t="s">
        <v>95</v>
      </c>
    </row>
    <row r="3" spans="1:36" x14ac:dyDescent="0.25">
      <c r="A3" t="s">
        <v>92</v>
      </c>
      <c r="B3" s="6">
        <f>B1*B2</f>
        <v>336352809191520</v>
      </c>
      <c r="C3" t="s">
        <v>96</v>
      </c>
    </row>
    <row r="5" spans="1:36" x14ac:dyDescent="0.25">
      <c r="A5" t="s">
        <v>559</v>
      </c>
    </row>
    <row r="6" spans="1:36" x14ac:dyDescent="0.25">
      <c r="A6" t="s">
        <v>168</v>
      </c>
    </row>
    <row r="8" spans="1:36" x14ac:dyDescent="0.25">
      <c r="B8">
        <v>2017</v>
      </c>
      <c r="C8">
        <v>2018</v>
      </c>
      <c r="D8">
        <v>2019</v>
      </c>
      <c r="E8">
        <v>2020</v>
      </c>
      <c r="F8">
        <v>2021</v>
      </c>
      <c r="G8">
        <v>2022</v>
      </c>
      <c r="H8">
        <v>2023</v>
      </c>
      <c r="I8">
        <v>2024</v>
      </c>
      <c r="J8">
        <v>2025</v>
      </c>
      <c r="K8">
        <v>2026</v>
      </c>
      <c r="L8">
        <v>2027</v>
      </c>
      <c r="M8">
        <v>2028</v>
      </c>
      <c r="N8">
        <v>2029</v>
      </c>
      <c r="O8">
        <v>2030</v>
      </c>
      <c r="P8">
        <v>2031</v>
      </c>
      <c r="Q8">
        <v>2032</v>
      </c>
      <c r="R8">
        <v>2033</v>
      </c>
      <c r="S8">
        <v>2034</v>
      </c>
      <c r="T8">
        <v>2035</v>
      </c>
      <c r="U8">
        <v>2036</v>
      </c>
      <c r="V8">
        <v>2037</v>
      </c>
      <c r="W8">
        <v>2038</v>
      </c>
      <c r="X8">
        <v>2039</v>
      </c>
      <c r="Y8">
        <v>2040</v>
      </c>
      <c r="Z8">
        <v>2041</v>
      </c>
      <c r="AA8">
        <v>2042</v>
      </c>
      <c r="AB8">
        <v>2043</v>
      </c>
      <c r="AC8">
        <v>2044</v>
      </c>
      <c r="AD8">
        <v>2045</v>
      </c>
      <c r="AE8">
        <v>2046</v>
      </c>
      <c r="AF8">
        <v>2047</v>
      </c>
      <c r="AG8">
        <v>2048</v>
      </c>
      <c r="AH8">
        <v>2049</v>
      </c>
      <c r="AI8">
        <v>2050</v>
      </c>
    </row>
    <row r="9" spans="1:36" x14ac:dyDescent="0.25">
      <c r="A9" s="1" t="s">
        <v>579</v>
      </c>
      <c r="B9" s="7">
        <v>0</v>
      </c>
      <c r="C9" s="7">
        <v>0</v>
      </c>
      <c r="D9" s="7">
        <v>0</v>
      </c>
      <c r="E9" s="7">
        <v>0</v>
      </c>
      <c r="F9" s="7">
        <f>$B$3*('AEO22 Table 5'!C61/'AEO22 Table 5'!$C61)</f>
        <v>336352809191520</v>
      </c>
      <c r="G9" s="7">
        <f>$B$3*('AEO23 Table 5'!C61/'AEO22 Table 5'!$C$61)</f>
        <v>340013388055907.06</v>
      </c>
      <c r="H9" s="7">
        <f>$B$3*('AEO23 Table 5'!D61/'AEO22 Table 5'!$C$61)</f>
        <v>331616284989086.19</v>
      </c>
      <c r="I9" s="7">
        <f>$B$3*('AEO23 Table 5'!E61/'AEO22 Table 5'!$C$61)</f>
        <v>310129223057206.81</v>
      </c>
      <c r="J9" s="7">
        <f>$B$3*('AEO23 Table 5'!F61/'AEO22 Table 5'!$C$61)</f>
        <v>311895665183626.13</v>
      </c>
      <c r="K9" s="7">
        <f>$B$3*('AEO23 Table 5'!G61/'AEO22 Table 5'!$C$61)</f>
        <v>313627267175289.75</v>
      </c>
      <c r="L9" s="7">
        <f>$B$3*('AEO23 Table 5'!H61/'AEO22 Table 5'!$C$61)</f>
        <v>314771631601499.31</v>
      </c>
      <c r="M9" s="7">
        <f>$B$3*('AEO23 Table 5'!I61/'AEO22 Table 5'!$C$61)</f>
        <v>315245205197908.44</v>
      </c>
      <c r="N9" s="7">
        <f>$B$3*('AEO23 Table 5'!J61/'AEO22 Table 5'!$C$61)</f>
        <v>314758862140344.5</v>
      </c>
      <c r="O9" s="7">
        <f>$B$3*('AEO23 Table 5'!K61/'AEO22 Table 5'!$C$61)</f>
        <v>314028795787158.56</v>
      </c>
      <c r="P9" s="7">
        <f>$B$3*('AEO23 Table 5'!L61/'AEO22 Table 5'!$C$61)</f>
        <v>313165832449361.19</v>
      </c>
      <c r="Q9" s="7">
        <f>$B$3*('AEO23 Table 5'!M61/'AEO22 Table 5'!$C$61)</f>
        <v>311745111660133.94</v>
      </c>
      <c r="R9" s="7">
        <f>$B$3*('AEO23 Table 5'!N61/'AEO22 Table 5'!$C$61)</f>
        <v>309679769554090.19</v>
      </c>
      <c r="S9" s="7">
        <f>$B$3*('AEO23 Table 5'!O61/'AEO22 Table 5'!$C$61)</f>
        <v>307426984370106.88</v>
      </c>
      <c r="T9" s="7">
        <f>$B$3*('AEO23 Table 5'!P61/'AEO22 Table 5'!$C$61)</f>
        <v>305175775662809.31</v>
      </c>
      <c r="U9" s="7">
        <f>$B$3*('AEO23 Table 5'!Q61/'AEO22 Table 5'!$C$61)</f>
        <v>303088993473838.94</v>
      </c>
      <c r="V9" s="7">
        <f>$B$3*('AEO23 Table 5'!R61/'AEO22 Table 5'!$C$61)</f>
        <v>301010724258971.75</v>
      </c>
      <c r="W9" s="7">
        <f>$B$3*('AEO23 Table 5'!S61/'AEO22 Table 5'!$C$61)</f>
        <v>298820367551745.44</v>
      </c>
      <c r="X9" s="7">
        <f>$B$3*('AEO23 Table 5'!T61/'AEO22 Table 5'!$C$61)</f>
        <v>296494591497210.38</v>
      </c>
      <c r="Y9" s="7">
        <f>$B$3*('AEO23 Table 5'!U61/'AEO22 Table 5'!$C$61)</f>
        <v>294179220188801.5</v>
      </c>
      <c r="Z9" s="7">
        <f>$B$3*('AEO23 Table 5'!V61/'AEO22 Table 5'!$C$61)</f>
        <v>291944722134373.31</v>
      </c>
      <c r="AA9" s="7">
        <f>$B$3*('AEO23 Table 5'!W61/'AEO22 Table 5'!$C$61)</f>
        <v>289625409634249.94</v>
      </c>
      <c r="AB9" s="7">
        <f>$B$3*('AEO23 Table 5'!X61/'AEO22 Table 5'!$C$61)</f>
        <v>287437102346715.13</v>
      </c>
      <c r="AC9" s="7">
        <f>$B$3*('AEO23 Table 5'!Y61/'AEO22 Table 5'!$C$61)</f>
        <v>285235867950356.94</v>
      </c>
      <c r="AD9" s="7">
        <f>$B$3*('AEO23 Table 5'!Z61/'AEO22 Table 5'!$C$61)</f>
        <v>283058123056616.88</v>
      </c>
      <c r="AE9" s="7">
        <f>$B$3*('AEO23 Table 5'!AA61/'AEO22 Table 5'!$C$61)</f>
        <v>280808963769010.88</v>
      </c>
      <c r="AF9" s="7">
        <f>$B$3*('AEO23 Table 5'!AB61/'AEO22 Table 5'!$C$61)</f>
        <v>278482399476132.91</v>
      </c>
      <c r="AG9" s="7">
        <f>$B$3*('AEO23 Table 5'!AC61/'AEO22 Table 5'!$C$61)</f>
        <v>276135183338671.25</v>
      </c>
      <c r="AH9" s="7">
        <f>$B$3*('AEO23 Table 5'!AD61/'AEO22 Table 5'!$C$61)</f>
        <v>273643088993786.16</v>
      </c>
      <c r="AI9" s="7">
        <f>$B$3*('AEO23 Table 5'!AE61/'AEO22 Table 5'!$C$61)</f>
        <v>271120095705859.66</v>
      </c>
      <c r="AJ9" s="7"/>
    </row>
    <row r="11" spans="1:36" x14ac:dyDescent="0.25">
      <c r="A11" s="1" t="s">
        <v>578</v>
      </c>
    </row>
    <row r="12" spans="1:36" x14ac:dyDescent="0.25">
      <c r="A12" t="s">
        <v>258</v>
      </c>
      <c r="B12" s="7">
        <f>B$9*'District Heat Fuel Use Data'!$D10</f>
        <v>0</v>
      </c>
      <c r="C12" s="7">
        <f>C$9*'District Heat Fuel Use Data'!$D10</f>
        <v>0</v>
      </c>
      <c r="D12" s="7">
        <f>D$9*'District Heat Fuel Use Data'!$D10</f>
        <v>0</v>
      </c>
      <c r="E12" s="7">
        <f>E$9*'District Heat Fuel Use Data'!$D10</f>
        <v>0</v>
      </c>
      <c r="F12" s="7">
        <f>F$9*'District Heat Fuel Use Data'!$D10</f>
        <v>214903351684939.81</v>
      </c>
      <c r="G12" s="7">
        <f>G$9*'District Heat Fuel Use Data'!$D10</f>
        <v>217242177600961.53</v>
      </c>
      <c r="H12" s="7">
        <f>H$9*'District Heat Fuel Use Data'!$D10</f>
        <v>211877080166986.56</v>
      </c>
      <c r="I12" s="7">
        <f>I$9*'District Heat Fuel Use Data'!$D10</f>
        <v>198148514503681.94</v>
      </c>
      <c r="J12" s="7">
        <f>J$9*'District Heat Fuel Use Data'!$D10</f>
        <v>199277133986413.31</v>
      </c>
      <c r="K12" s="7">
        <f>K$9*'District Heat Fuel Use Data'!$D10</f>
        <v>200383493325844.13</v>
      </c>
      <c r="L12" s="7">
        <f>L$9*'District Heat Fuel Use Data'!$D10</f>
        <v>201114653417334.31</v>
      </c>
      <c r="M12" s="7">
        <f>M$9*'District Heat Fuel Use Data'!$D10</f>
        <v>201417230206814.5</v>
      </c>
      <c r="N12" s="7">
        <f>N$9*'District Heat Fuel Use Data'!$D10</f>
        <v>201106494722278.44</v>
      </c>
      <c r="O12" s="7">
        <f>O$9*'District Heat Fuel Use Data'!$D10</f>
        <v>200640038959268.22</v>
      </c>
      <c r="P12" s="7">
        <f>P$9*'District Heat Fuel Use Data'!$D10</f>
        <v>200088672332898.59</v>
      </c>
      <c r="Q12" s="7">
        <f>Q$9*'District Heat Fuel Use Data'!$D10</f>
        <v>199180941964458.09</v>
      </c>
      <c r="R12" s="7">
        <f>R$9*'District Heat Fuel Use Data'!$D10</f>
        <v>197861348582640.66</v>
      </c>
      <c r="S12" s="7">
        <f>S$9*'District Heat Fuel Use Data'!$D10</f>
        <v>196421993615373.19</v>
      </c>
      <c r="T12" s="7">
        <f>T$9*'District Heat Fuel Use Data'!$D10</f>
        <v>194983645894408.88</v>
      </c>
      <c r="U12" s="7">
        <f>U$9*'District Heat Fuel Use Data'!$D10</f>
        <v>193650353962867.97</v>
      </c>
      <c r="V12" s="7">
        <f>V$9*'District Heat Fuel Use Data'!$D10</f>
        <v>192322501161364.31</v>
      </c>
      <c r="W12" s="7">
        <f>W$9*'District Heat Fuel Use Data'!$D10</f>
        <v>190923033147703.41</v>
      </c>
      <c r="X12" s="7">
        <f>X$9*'District Heat Fuel Use Data'!$D10</f>
        <v>189437042676597.91</v>
      </c>
      <c r="Y12" s="7">
        <f>Y$9*'District Heat Fuel Use Data'!$D10</f>
        <v>187957700031093.53</v>
      </c>
      <c r="Z12" s="7">
        <f>Z$9*'District Heat Fuel Use Data'!$D10</f>
        <v>186530029120943.16</v>
      </c>
      <c r="AA12" s="7">
        <f>AA$9*'District Heat Fuel Use Data'!$D10</f>
        <v>185048168359680.75</v>
      </c>
      <c r="AB12" s="7">
        <f>AB$9*'District Heat Fuel Use Data'!$D10</f>
        <v>183650009766214</v>
      </c>
      <c r="AC12" s="7">
        <f>AC$9*'District Heat Fuel Use Data'!$D10</f>
        <v>182243591753061.03</v>
      </c>
      <c r="AD12" s="7">
        <f>AD$9*'District Heat Fuel Use Data'!$D10</f>
        <v>180852181709825.69</v>
      </c>
      <c r="AE12" s="7">
        <f>AE$9*'District Heat Fuel Use Data'!$D10</f>
        <v>179415143409055.56</v>
      </c>
      <c r="AF12" s="7">
        <f>AF$9*'District Heat Fuel Use Data'!$D10</f>
        <v>177928649314798.47</v>
      </c>
      <c r="AG12" s="7">
        <f>AG$9*'District Heat Fuel Use Data'!$D10</f>
        <v>176428960293969.56</v>
      </c>
      <c r="AH12" s="7">
        <f>AH$9*'District Heat Fuel Use Data'!$D10</f>
        <v>174836705337876.88</v>
      </c>
      <c r="AI12" s="7">
        <f>AI$9*'District Heat Fuel Use Data'!$D10</f>
        <v>173224708354241.53</v>
      </c>
    </row>
    <row r="13" spans="1:36" x14ac:dyDescent="0.25">
      <c r="A13" t="s">
        <v>561</v>
      </c>
      <c r="B13" s="7">
        <f>B$9*'District Heat Fuel Use Data'!$D11</f>
        <v>0</v>
      </c>
      <c r="C13" s="7">
        <f>C$9*'District Heat Fuel Use Data'!$D11</f>
        <v>0</v>
      </c>
      <c r="D13" s="7">
        <f>D$9*'District Heat Fuel Use Data'!$D11</f>
        <v>0</v>
      </c>
      <c r="E13" s="7">
        <f>E$9*'District Heat Fuel Use Data'!$D11</f>
        <v>0</v>
      </c>
      <c r="F13" s="7">
        <f>F$9*'District Heat Fuel Use Data'!$D11</f>
        <v>57281288320822.102</v>
      </c>
      <c r="G13" s="7">
        <f>G$9*'District Heat Fuel Use Data'!$D11</f>
        <v>57904689308184.367</v>
      </c>
      <c r="H13" s="7">
        <f>H$9*'District Heat Fuel Use Data'!$D11</f>
        <v>56474652547122.719</v>
      </c>
      <c r="I13" s="7">
        <f>I$9*'District Heat Fuel Use Data'!$D11</f>
        <v>52815380033104.5</v>
      </c>
      <c r="J13" s="7">
        <f>J$9*'District Heat Fuel Use Data'!$D11</f>
        <v>53116207253750.242</v>
      </c>
      <c r="K13" s="7">
        <f>K$9*'District Heat Fuel Use Data'!$D11</f>
        <v>53411101157505.078</v>
      </c>
      <c r="L13" s="7">
        <f>L$9*'District Heat Fuel Use Data'!$D11</f>
        <v>53605987796922.078</v>
      </c>
      <c r="M13" s="7">
        <f>M$9*'District Heat Fuel Use Data'!$D11</f>
        <v>53686637950498.148</v>
      </c>
      <c r="N13" s="7">
        <f>N$9*'District Heat Fuel Use Data'!$D11</f>
        <v>53603813142315</v>
      </c>
      <c r="O13" s="7">
        <f>O$9*'District Heat Fuel Use Data'!$D11</f>
        <v>53479481963483.188</v>
      </c>
      <c r="P13" s="7">
        <f>P$9*'District Heat Fuel Use Data'!$D11</f>
        <v>53332518268185.125</v>
      </c>
      <c r="Q13" s="7">
        <f>Q$9*'District Heat Fuel Use Data'!$D11</f>
        <v>53090567807456.922</v>
      </c>
      <c r="R13" s="7">
        <f>R$9*'District Heat Fuel Use Data'!$D11</f>
        <v>52738837560452.914</v>
      </c>
      <c r="S13" s="7">
        <f>S$9*'District Heat Fuel Use Data'!$D11</f>
        <v>52355185531624.023</v>
      </c>
      <c r="T13" s="7">
        <f>T$9*'District Heat Fuel Use Data'!$D11</f>
        <v>51971801978672.539</v>
      </c>
      <c r="U13" s="7">
        <f>U$9*'District Heat Fuel Use Data'!$D11</f>
        <v>51616420459735.656</v>
      </c>
      <c r="V13" s="7">
        <f>V$9*'District Heat Fuel Use Data'!$D11</f>
        <v>51262488710536.828</v>
      </c>
      <c r="W13" s="7">
        <f>W$9*'District Heat Fuel Use Data'!$D11</f>
        <v>50889468326453.648</v>
      </c>
      <c r="X13" s="7">
        <f>X$9*'District Heat Fuel Use Data'!$D11</f>
        <v>50493385864500.344</v>
      </c>
      <c r="Y13" s="7">
        <f>Y$9*'District Heat Fuel Use Data'!$D11</f>
        <v>50099075343338</v>
      </c>
      <c r="Z13" s="7">
        <f>Z$9*'District Heat Fuel Use Data'!$D11</f>
        <v>49718537634687.148</v>
      </c>
      <c r="AA13" s="7">
        <f>AA$9*'District Heat Fuel Use Data'!$D11</f>
        <v>49323555923831.25</v>
      </c>
      <c r="AB13" s="7">
        <f>AB$9*'District Heat Fuel Use Data'!$D11</f>
        <v>48950884558388.711</v>
      </c>
      <c r="AC13" s="7">
        <f>AC$9*'District Heat Fuel Use Data'!$D11</f>
        <v>48576011690751.359</v>
      </c>
      <c r="AD13" s="7">
        <f>AD$9*'District Heat Fuel Use Data'!$D11</f>
        <v>48205139113687.516</v>
      </c>
      <c r="AE13" s="7">
        <f>AE$9*'District Heat Fuel Use Data'!$D11</f>
        <v>47822104579376.68</v>
      </c>
      <c r="AF13" s="7">
        <f>AF$9*'District Heat Fuel Use Data'!$D11</f>
        <v>47425887879484.672</v>
      </c>
      <c r="AG13" s="7">
        <f>AG$9*'District Heat Fuel Use Data'!$D11</f>
        <v>47026154145598.5</v>
      </c>
      <c r="AH13" s="7">
        <f>AH$9*'District Heat Fuel Use Data'!$D11</f>
        <v>46601747478577.711</v>
      </c>
      <c r="AI13" s="7">
        <f>AI$9*'District Heat Fuel Use Data'!$D11</f>
        <v>46172078684359.531</v>
      </c>
    </row>
    <row r="14" spans="1:36" x14ac:dyDescent="0.25">
      <c r="A14" t="s">
        <v>562</v>
      </c>
      <c r="B14" s="7">
        <f>B$9*'District Heat Fuel Use Data'!$D12</f>
        <v>0</v>
      </c>
      <c r="C14" s="7">
        <f>C$9*'District Heat Fuel Use Data'!$D12</f>
        <v>0</v>
      </c>
      <c r="D14" s="7">
        <f>D$9*'District Heat Fuel Use Data'!$D12</f>
        <v>0</v>
      </c>
      <c r="E14" s="7">
        <f>E$9*'District Heat Fuel Use Data'!$D12</f>
        <v>0</v>
      </c>
      <c r="F14" s="7">
        <f>F$9*'District Heat Fuel Use Data'!$D12</f>
        <v>11405910916057.24</v>
      </c>
      <c r="G14" s="7">
        <f>G$9*'District Heat Fuel Use Data'!$D12</f>
        <v>11530043182199.924</v>
      </c>
      <c r="H14" s="7">
        <f>H$9*'District Heat Fuel Use Data'!$D12</f>
        <v>11245292744814.475</v>
      </c>
      <c r="I14" s="7">
        <f>I$9*'District Heat Fuel Use Data'!$D12</f>
        <v>10516654518685.457</v>
      </c>
      <c r="J14" s="7">
        <f>J$9*'District Heat Fuel Use Data'!$D12</f>
        <v>10576555554091.518</v>
      </c>
      <c r="K14" s="7">
        <f>K$9*'District Heat Fuel Use Data'!$D12</f>
        <v>10635275141141.961</v>
      </c>
      <c r="L14" s="7">
        <f>L$9*'District Heat Fuel Use Data'!$D12</f>
        <v>10674081175591.994</v>
      </c>
      <c r="M14" s="7">
        <f>M$9*'District Heat Fuel Use Data'!$D12</f>
        <v>10690140319756.191</v>
      </c>
      <c r="N14" s="7">
        <f>N$9*'District Heat Fuel Use Data'!$D12</f>
        <v>10673648156058.939</v>
      </c>
      <c r="O14" s="7">
        <f>O$9*'District Heat Fuel Use Data'!$D12</f>
        <v>10648891199792.496</v>
      </c>
      <c r="P14" s="7">
        <f>P$9*'District Heat Fuel Use Data'!$D12</f>
        <v>10619627632830.178</v>
      </c>
      <c r="Q14" s="7">
        <f>Q$9*'District Heat Fuel Use Data'!$D12</f>
        <v>10571450200337.59</v>
      </c>
      <c r="R14" s="7">
        <f>R$9*'District Heat Fuel Use Data'!$D12</f>
        <v>10501413300305.922</v>
      </c>
      <c r="S14" s="7">
        <f>S$9*'District Heat Fuel Use Data'!$D12</f>
        <v>10425020101202.605</v>
      </c>
      <c r="T14" s="7">
        <f>T$9*'District Heat Fuel Use Data'!$D12</f>
        <v>10348680361300.902</v>
      </c>
      <c r="U14" s="7">
        <f>U$9*'District Heat Fuel Use Data'!$D12</f>
        <v>10277916416127.314</v>
      </c>
      <c r="V14" s="7">
        <f>V$9*'District Heat Fuel Use Data'!$D12</f>
        <v>10207441150642.428</v>
      </c>
      <c r="W14" s="7">
        <f>W$9*'District Heat Fuel Use Data'!$D12</f>
        <v>10133164935922.941</v>
      </c>
      <c r="X14" s="7">
        <f>X$9*'District Heat Fuel Use Data'!$D12</f>
        <v>10054296575784.998</v>
      </c>
      <c r="Y14" s="7">
        <f>Y$9*'District Heat Fuel Use Data'!$D12</f>
        <v>9975781046377.6934</v>
      </c>
      <c r="Z14" s="7">
        <f>Z$9*'District Heat Fuel Use Data'!$D12</f>
        <v>9900007974013.0762</v>
      </c>
      <c r="AA14" s="7">
        <f>AA$9*'District Heat Fuel Use Data'!$D12</f>
        <v>9821358796601.7402</v>
      </c>
      <c r="AB14" s="7">
        <f>AB$9*'District Heat Fuel Use Data'!$D12</f>
        <v>9747152078844.3477</v>
      </c>
      <c r="AC14" s="7">
        <f>AC$9*'District Heat Fuel Use Data'!$D12</f>
        <v>9672506995633.7402</v>
      </c>
      <c r="AD14" s="7">
        <f>AD$9*'District Heat Fuel Use Data'!$D12</f>
        <v>9598658454527.1484</v>
      </c>
      <c r="AE14" s="7">
        <f>AE$9*'District Heat Fuel Use Data'!$D12</f>
        <v>9522388211587.541</v>
      </c>
      <c r="AF14" s="7">
        <f>AF$9*'District Heat Fuel Use Data'!$D12</f>
        <v>9443493121848.7891</v>
      </c>
      <c r="AG14" s="7">
        <f>AG$9*'District Heat Fuel Use Data'!$D12</f>
        <v>9363897716568.9258</v>
      </c>
      <c r="AH14" s="7">
        <f>AH$9*'District Heat Fuel Use Data'!$D12</f>
        <v>9279389410660.9355</v>
      </c>
      <c r="AI14" s="7">
        <f>AI$9*'District Heat Fuel Use Data'!$D12</f>
        <v>9193833304401.3477</v>
      </c>
    </row>
    <row r="15" spans="1:36" x14ac:dyDescent="0.25">
      <c r="A15" t="s">
        <v>563</v>
      </c>
      <c r="B15" s="7">
        <f>B$9*'District Heat Fuel Use Data'!$D13</f>
        <v>0</v>
      </c>
      <c r="C15" s="7">
        <f>C$9*'District Heat Fuel Use Data'!$D13</f>
        <v>0</v>
      </c>
      <c r="D15" s="7">
        <f>D$9*'District Heat Fuel Use Data'!$D13</f>
        <v>0</v>
      </c>
      <c r="E15" s="7">
        <f>E$9*'District Heat Fuel Use Data'!$D13</f>
        <v>0</v>
      </c>
      <c r="F15" s="7">
        <f>F$9*'District Heat Fuel Use Data'!$D13</f>
        <v>52762258269700.789</v>
      </c>
      <c r="G15" s="7">
        <f>G$9*'District Heat Fuel Use Data'!$D13</f>
        <v>53336477964561.203</v>
      </c>
      <c r="H15" s="7">
        <f>H$9*'District Heat Fuel Use Data'!$D13</f>
        <v>52019259530162.383</v>
      </c>
      <c r="I15" s="7">
        <f>I$9*'District Heat Fuel Use Data'!$D13</f>
        <v>48648674001734.875</v>
      </c>
      <c r="J15" s="7">
        <f>J$9*'District Heat Fuel Use Data'!$D13</f>
        <v>48925768389371.008</v>
      </c>
      <c r="K15" s="7">
        <f>K$9*'District Heat Fuel Use Data'!$D13</f>
        <v>49197397550798.531</v>
      </c>
      <c r="L15" s="7">
        <f>L$9*'District Heat Fuel Use Data'!$D13</f>
        <v>49376909211650.891</v>
      </c>
      <c r="M15" s="7">
        <f>M$9*'District Heat Fuel Use Data'!$D13</f>
        <v>49451196720839.555</v>
      </c>
      <c r="N15" s="7">
        <f>N$9*'District Heat Fuel Use Data'!$D13</f>
        <v>49374906119692.078</v>
      </c>
      <c r="O15" s="7">
        <f>O$9*'District Heat Fuel Use Data'!$D13</f>
        <v>49260383664614.617</v>
      </c>
      <c r="P15" s="7">
        <f>P$9*'District Heat Fuel Use Data'!$D13</f>
        <v>49125014215447.258</v>
      </c>
      <c r="Q15" s="7">
        <f>Q$9*'District Heat Fuel Use Data'!$D13</f>
        <v>48902151687881.273</v>
      </c>
      <c r="R15" s="7">
        <f>R$9*'District Heat Fuel Use Data'!$D13</f>
        <v>48578170110690.641</v>
      </c>
      <c r="S15" s="7">
        <f>S$9*'District Heat Fuel Use Data'!$D13</f>
        <v>48224785121907.031</v>
      </c>
      <c r="T15" s="7">
        <f>T$9*'District Heat Fuel Use Data'!$D13</f>
        <v>47871647428426.969</v>
      </c>
      <c r="U15" s="7">
        <f>U$9*'District Heat Fuel Use Data'!$D13</f>
        <v>47544302635107.953</v>
      </c>
      <c r="V15" s="7">
        <f>V$9*'District Heat Fuel Use Data'!$D13</f>
        <v>47218293236428.148</v>
      </c>
      <c r="W15" s="7">
        <f>W$9*'District Heat Fuel Use Data'!$D13</f>
        <v>46874701141665.414</v>
      </c>
      <c r="X15" s="7">
        <f>X$9*'District Heat Fuel Use Data'!$D13</f>
        <v>46509866380327.078</v>
      </c>
      <c r="Y15" s="7">
        <f>Y$9*'District Heat Fuel Use Data'!$D13</f>
        <v>46146663767992.234</v>
      </c>
      <c r="Z15" s="7">
        <f>Z$9*'District Heat Fuel Use Data'!$D13</f>
        <v>45796147404729.891</v>
      </c>
      <c r="AA15" s="7">
        <f>AA$9*'District Heat Fuel Use Data'!$D13</f>
        <v>45432326554136.148</v>
      </c>
      <c r="AB15" s="7">
        <f>AB$9*'District Heat Fuel Use Data'!$D13</f>
        <v>45089055943268.031</v>
      </c>
      <c r="AC15" s="7">
        <f>AC$9*'District Heat Fuel Use Data'!$D13</f>
        <v>44743757510910.75</v>
      </c>
      <c r="AD15" s="7">
        <f>AD$9*'District Heat Fuel Use Data'!$D13</f>
        <v>44402143778576.469</v>
      </c>
      <c r="AE15" s="7">
        <f>AE$9*'District Heat Fuel Use Data'!$D13</f>
        <v>44049327568991.039</v>
      </c>
      <c r="AF15" s="7">
        <f>AF$9*'District Heat Fuel Use Data'!$D13</f>
        <v>43684369160000.93</v>
      </c>
      <c r="AG15" s="7">
        <f>AG$9*'District Heat Fuel Use Data'!$D13</f>
        <v>43316171182534.227</v>
      </c>
      <c r="AH15" s="7">
        <f>AH$9*'District Heat Fuel Use Data'!$D13</f>
        <v>42925246766670.586</v>
      </c>
      <c r="AI15" s="7">
        <f>AI$9*'District Heat Fuel Use Data'!$D13</f>
        <v>42529475362857.211</v>
      </c>
    </row>
    <row r="17" spans="1:35" x14ac:dyDescent="0.25">
      <c r="A17" s="1" t="s">
        <v>580</v>
      </c>
    </row>
    <row r="18" spans="1:35" x14ac:dyDescent="0.25">
      <c r="A18" t="s">
        <v>258</v>
      </c>
      <c r="B18" s="7">
        <f>B12*(1-'District Heat Fuel Use Data'!$A$21)</f>
        <v>0</v>
      </c>
      <c r="C18" s="7">
        <f>C12*(1-'District Heat Fuel Use Data'!$A$21)</f>
        <v>0</v>
      </c>
      <c r="D18" s="7">
        <f>D12*(1-'District Heat Fuel Use Data'!$A$21)</f>
        <v>0</v>
      </c>
      <c r="E18" s="7">
        <f>E12*(1-'District Heat Fuel Use Data'!$A$21)</f>
        <v>0</v>
      </c>
      <c r="F18" s="7">
        <f>F12*(1-'District Heat Fuel Use Data'!$A$21)</f>
        <v>106112791257064.11</v>
      </c>
      <c r="G18" s="7">
        <f>G12*(1-'District Heat Fuel Use Data'!$A$21)</f>
        <v>107267632930158.48</v>
      </c>
      <c r="H18" s="7">
        <f>H12*(1-'District Heat Fuel Use Data'!$A$21)</f>
        <v>104618509686516.25</v>
      </c>
      <c r="I18" s="7">
        <f>I12*(1-'District Heat Fuel Use Data'!$A$21)</f>
        <v>97839758163716.094</v>
      </c>
      <c r="J18" s="7">
        <f>J12*(1-'District Heat Fuel Use Data'!$A$21)</f>
        <v>98397036412941.859</v>
      </c>
      <c r="K18" s="7">
        <f>K12*(1-'District Heat Fuel Use Data'!$A$21)</f>
        <v>98943323275012.016</v>
      </c>
      <c r="L18" s="7">
        <f>L12*(1-'District Heat Fuel Use Data'!$A$21)</f>
        <v>99304348068508.672</v>
      </c>
      <c r="M18" s="7">
        <f>M12*(1-'District Heat Fuel Use Data'!$A$21)</f>
        <v>99453751358171.703</v>
      </c>
      <c r="N18" s="7">
        <f>N12*(1-'District Heat Fuel Use Data'!$A$21)</f>
        <v>99300319551044.391</v>
      </c>
      <c r="O18" s="7">
        <f>O12*(1-'District Heat Fuel Use Data'!$A$21)</f>
        <v>99069997768611.125</v>
      </c>
      <c r="P18" s="7">
        <f>P12*(1-'District Heat Fuel Use Data'!$A$21)</f>
        <v>98797749563679.234</v>
      </c>
      <c r="Q18" s="7">
        <f>Q12*(1-'District Heat Fuel Use Data'!$A$21)</f>
        <v>98349539694690.141</v>
      </c>
      <c r="R18" s="7">
        <f>R12*(1-'District Heat Fuel Use Data'!$A$21)</f>
        <v>97697964295930.031</v>
      </c>
      <c r="S18" s="7">
        <f>S12*(1-'District Heat Fuel Use Data'!$A$21)</f>
        <v>96987254239576.953</v>
      </c>
      <c r="T18" s="7">
        <f>T12*(1-'District Heat Fuel Use Data'!$A$21)</f>
        <v>96277041531058.938</v>
      </c>
      <c r="U18" s="7">
        <f>U12*(1-'District Heat Fuel Use Data'!$A$21)</f>
        <v>95618702201741.516</v>
      </c>
      <c r="V18" s="7">
        <f>V12*(1-'District Heat Fuel Use Data'!$A$21)</f>
        <v>94963048550733.625</v>
      </c>
      <c r="W18" s="7">
        <f>W12*(1-'District Heat Fuel Use Data'!$A$21)</f>
        <v>94272033468650.359</v>
      </c>
      <c r="X18" s="7">
        <f>X12*(1-'District Heat Fuel Use Data'!$A$21)</f>
        <v>93538296207532.266</v>
      </c>
      <c r="Y18" s="7">
        <f>Y12*(1-'District Heat Fuel Use Data'!$A$21)</f>
        <v>92807841442125.844</v>
      </c>
      <c r="Z18" s="7">
        <f>Z12*(1-'District Heat Fuel Use Data'!$A$21)</f>
        <v>92102900620659.875</v>
      </c>
      <c r="AA18" s="7">
        <f>AA12*(1-'District Heat Fuel Use Data'!$A$21)</f>
        <v>91371202485665.688</v>
      </c>
      <c r="AB18" s="7">
        <f>AB12*(1-'District Heat Fuel Use Data'!$A$21)</f>
        <v>90680833955768.047</v>
      </c>
      <c r="AC18" s="7">
        <f>AC12*(1-'District Heat Fuel Use Data'!$A$21)</f>
        <v>89986387173622.609</v>
      </c>
      <c r="AD18" s="7">
        <f>AD12*(1-'District Heat Fuel Use Data'!$A$21)</f>
        <v>89299350874220.109</v>
      </c>
      <c r="AE18" s="7">
        <f>AE12*(1-'District Heat Fuel Use Data'!$A$21)</f>
        <v>88589784717887.734</v>
      </c>
      <c r="AF18" s="7">
        <f>AF12*(1-'District Heat Fuel Use Data'!$A$21)</f>
        <v>87855798782852.109</v>
      </c>
      <c r="AG18" s="7">
        <f>AG12*(1-'District Heat Fuel Use Data'!$A$21)</f>
        <v>87115297591176.734</v>
      </c>
      <c r="AH18" s="7">
        <f>AH12*(1-'District Heat Fuel Use Data'!$A$21)</f>
        <v>86329090133455.969</v>
      </c>
      <c r="AI18" s="7">
        <f>AI12*(1-'District Heat Fuel Use Data'!$A$21)</f>
        <v>85533134658167.297</v>
      </c>
    </row>
    <row r="19" spans="1:35" x14ac:dyDescent="0.25">
      <c r="A19" t="s">
        <v>561</v>
      </c>
      <c r="B19" s="7">
        <f>B13*(1-'District Heat Fuel Use Data'!$A$21)</f>
        <v>0</v>
      </c>
      <c r="C19" s="7">
        <f>C13*(1-'District Heat Fuel Use Data'!$A$21)</f>
        <v>0</v>
      </c>
      <c r="D19" s="7">
        <f>D13*(1-'District Heat Fuel Use Data'!$A$21)</f>
        <v>0</v>
      </c>
      <c r="E19" s="7">
        <f>E13*(1-'District Heat Fuel Use Data'!$A$21)</f>
        <v>0</v>
      </c>
      <c r="F19" s="7">
        <f>F13*(1-'District Heat Fuel Use Data'!$A$21)</f>
        <v>28283771950817.176</v>
      </c>
      <c r="G19" s="7">
        <f>G13*(1-'District Heat Fuel Use Data'!$A$21)</f>
        <v>28591588549873.297</v>
      </c>
      <c r="H19" s="7">
        <f>H13*(1-'District Heat Fuel Use Data'!$A$21)</f>
        <v>27885479542606.957</v>
      </c>
      <c r="I19" s="7">
        <f>I13*(1-'District Heat Fuel Use Data'!$A$21)</f>
        <v>26078641178345.469</v>
      </c>
      <c r="J19" s="7">
        <f>J13*(1-'District Heat Fuel Use Data'!$A$21)</f>
        <v>26227180583703.945</v>
      </c>
      <c r="K19" s="7">
        <f>K13*(1-'District Heat Fuel Use Data'!$A$21)</f>
        <v>26372790296194.578</v>
      </c>
      <c r="L19" s="7">
        <f>L13*(1-'District Heat Fuel Use Data'!$A$21)</f>
        <v>26469019438853.855</v>
      </c>
      <c r="M19" s="7">
        <f>M13*(1-'District Heat Fuel Use Data'!$A$21)</f>
        <v>26508842051410.473</v>
      </c>
      <c r="N19" s="7">
        <f>N13*(1-'District Heat Fuel Use Data'!$A$21)</f>
        <v>26467945660019.938</v>
      </c>
      <c r="O19" s="7">
        <f>O13*(1-'District Heat Fuel Use Data'!$A$21)</f>
        <v>26406554675083.293</v>
      </c>
      <c r="P19" s="7">
        <f>P13*(1-'District Heat Fuel Use Data'!$A$21)</f>
        <v>26333988436356.629</v>
      </c>
      <c r="Q19" s="7">
        <f>Q13*(1-'District Heat Fuel Use Data'!$A$21)</f>
        <v>26214520598686.781</v>
      </c>
      <c r="R19" s="7">
        <f>R13*(1-'District Heat Fuel Use Data'!$A$21)</f>
        <v>26040846814697.363</v>
      </c>
      <c r="S19" s="7">
        <f>S13*(1-'District Heat Fuel Use Data'!$A$21)</f>
        <v>25851411017948.355</v>
      </c>
      <c r="T19" s="7">
        <f>T13*(1-'District Heat Fuel Use Data'!$A$21)</f>
        <v>25662107786487.477</v>
      </c>
      <c r="U19" s="7">
        <f>U13*(1-'District Heat Fuel Use Data'!$A$21)</f>
        <v>25486631114579.383</v>
      </c>
      <c r="V19" s="7">
        <f>V13*(1-'District Heat Fuel Use Data'!$A$21)</f>
        <v>25311870295227.234</v>
      </c>
      <c r="W19" s="7">
        <f>W13*(1-'District Heat Fuel Use Data'!$A$21)</f>
        <v>25127684083888.484</v>
      </c>
      <c r="X19" s="7">
        <f>X13*(1-'District Heat Fuel Use Data'!$A$21)</f>
        <v>24932110514298.688</v>
      </c>
      <c r="Y19" s="7">
        <f>Y13*(1-'District Heat Fuel Use Data'!$A$21)</f>
        <v>24737411875610.605</v>
      </c>
      <c r="Z19" s="7">
        <f>Z13*(1-'District Heat Fuel Use Data'!$A$21)</f>
        <v>24549513836203.996</v>
      </c>
      <c r="AA19" s="7">
        <f>AA13*(1-'District Heat Fuel Use Data'!$A$21)</f>
        <v>24354483784295.563</v>
      </c>
      <c r="AB19" s="7">
        <f>AB13*(1-'District Heat Fuel Use Data'!$A$21)</f>
        <v>24170469907831.391</v>
      </c>
      <c r="AC19" s="7">
        <f>AC13*(1-'District Heat Fuel Use Data'!$A$21)</f>
        <v>23985368996004.492</v>
      </c>
      <c r="AD19" s="7">
        <f>AD13*(1-'District Heat Fuel Use Data'!$A$21)</f>
        <v>23802243306970.844</v>
      </c>
      <c r="AE19" s="7">
        <f>AE13*(1-'District Heat Fuel Use Data'!$A$21)</f>
        <v>23613112410384.547</v>
      </c>
      <c r="AF19" s="7">
        <f>AF13*(1-'District Heat Fuel Use Data'!$A$21)</f>
        <v>23417472558150.684</v>
      </c>
      <c r="AG19" s="7">
        <f>AG13*(1-'District Heat Fuel Use Data'!$A$21)</f>
        <v>23220096100642.215</v>
      </c>
      <c r="AH19" s="7">
        <f>AH13*(1-'District Heat Fuel Use Data'!$A$21)</f>
        <v>23010536893153.879</v>
      </c>
      <c r="AI19" s="7">
        <f>AI13*(1-'District Heat Fuel Use Data'!$A$21)</f>
        <v>22798379406018.031</v>
      </c>
    </row>
    <row r="20" spans="1:35" x14ac:dyDescent="0.25">
      <c r="A20" t="s">
        <v>562</v>
      </c>
      <c r="B20" s="7">
        <f>B14*(1-'District Heat Fuel Use Data'!$A$21)</f>
        <v>0</v>
      </c>
      <c r="C20" s="7">
        <f>C14*(1-'District Heat Fuel Use Data'!$A$21)</f>
        <v>0</v>
      </c>
      <c r="D20" s="7">
        <f>D14*(1-'District Heat Fuel Use Data'!$A$21)</f>
        <v>0</v>
      </c>
      <c r="E20" s="7">
        <f>E14*(1-'District Heat Fuel Use Data'!$A$21)</f>
        <v>0</v>
      </c>
      <c r="F20" s="7">
        <f>F14*(1-'District Heat Fuel Use Data'!$A$21)</f>
        <v>5631894684949.5234</v>
      </c>
      <c r="G20" s="7">
        <f>G14*(1-'District Heat Fuel Use Data'!$A$21)</f>
        <v>5693187452801.6318</v>
      </c>
      <c r="H20" s="7">
        <f>H14*(1-'District Heat Fuel Use Data'!$A$21)</f>
        <v>5552586277967.7568</v>
      </c>
      <c r="I20" s="7">
        <f>I14*(1-'District Heat Fuel Use Data'!$A$21)</f>
        <v>5192806705499.7666</v>
      </c>
      <c r="J20" s="7">
        <f>J14*(1-'District Heat Fuel Use Data'!$A$21)</f>
        <v>5222384029521.4219</v>
      </c>
      <c r="K20" s="7">
        <f>K14*(1-'District Heat Fuel Use Data'!$A$21)</f>
        <v>5251377989990.3105</v>
      </c>
      <c r="L20" s="7">
        <f>L14*(1-'District Heat Fuel Use Data'!$A$21)</f>
        <v>5270539238992.8281</v>
      </c>
      <c r="M20" s="7">
        <f>M14*(1-'District Heat Fuel Use Data'!$A$21)</f>
        <v>5278468759863.9629</v>
      </c>
      <c r="N20" s="7">
        <f>N14*(1-'District Heat Fuel Use Data'!$A$21)</f>
        <v>5270325427011.9492</v>
      </c>
      <c r="O20" s="7">
        <f>O14*(1-'District Heat Fuel Use Data'!$A$21)</f>
        <v>5258101188944.6309</v>
      </c>
      <c r="P20" s="7">
        <f>P14*(1-'District Heat Fuel Use Data'!$A$21)</f>
        <v>5243651722483.7168</v>
      </c>
      <c r="Q20" s="7">
        <f>Q14*(1-'District Heat Fuel Use Data'!$A$21)</f>
        <v>5219863159870.3135</v>
      </c>
      <c r="R20" s="7">
        <f>R14*(1-'District Heat Fuel Use Data'!$A$21)</f>
        <v>5185281051703.626</v>
      </c>
      <c r="S20" s="7">
        <f>S14*(1-'District Heat Fuel Use Data'!$A$21)</f>
        <v>5147560394829.9551</v>
      </c>
      <c r="T20" s="7">
        <f>T14*(1-'District Heat Fuel Use Data'!$A$21)</f>
        <v>5109866134497.1338</v>
      </c>
      <c r="U20" s="7">
        <f>U14*(1-'District Heat Fuel Use Data'!$A$21)</f>
        <v>5074925033374.8965</v>
      </c>
      <c r="V20" s="7">
        <f>V14*(1-'District Heat Fuel Use Data'!$A$21)</f>
        <v>5040126473573.2432</v>
      </c>
      <c r="W20" s="7">
        <f>W14*(1-'District Heat Fuel Use Data'!$A$21)</f>
        <v>5003451119717.2051</v>
      </c>
      <c r="X20" s="7">
        <f>X14*(1-'District Heat Fuel Use Data'!$A$21)</f>
        <v>4964508303002.2109</v>
      </c>
      <c r="Y20" s="7">
        <f>Y14*(1-'District Heat Fuel Use Data'!$A$21)</f>
        <v>4925739703456.8232</v>
      </c>
      <c r="Z20" s="7">
        <f>Z14*(1-'District Heat Fuel Use Data'!$A$21)</f>
        <v>4888325246457.0049</v>
      </c>
      <c r="AA20" s="7">
        <f>AA14*(1-'District Heat Fuel Use Data'!$A$21)</f>
        <v>4849490655559.4922</v>
      </c>
      <c r="AB20" s="7">
        <f>AB14*(1-'District Heat Fuel Use Data'!$A$21)</f>
        <v>4812849617206.5576</v>
      </c>
      <c r="AC20" s="7">
        <f>AC14*(1-'District Heat Fuel Use Data'!$A$21)</f>
        <v>4775992127218.6592</v>
      </c>
      <c r="AD20" s="7">
        <f>AD14*(1-'District Heat Fuel Use Data'!$A$21)</f>
        <v>4739527945689.416</v>
      </c>
      <c r="AE20" s="7">
        <f>AE14*(1-'District Heat Fuel Use Data'!$A$21)</f>
        <v>4701868000859.6992</v>
      </c>
      <c r="AF20" s="7">
        <f>AF14*(1-'District Heat Fuel Use Data'!$A$21)</f>
        <v>4662911985874.2793</v>
      </c>
      <c r="AG20" s="7">
        <f>AG14*(1-'District Heat Fuel Use Data'!$A$21)</f>
        <v>4623610176203.7344</v>
      </c>
      <c r="AH20" s="7">
        <f>AH14*(1-'District Heat Fuel Use Data'!$A$21)</f>
        <v>4581882524429.1387</v>
      </c>
      <c r="AI20" s="7">
        <f>AI14*(1-'District Heat Fuel Use Data'!$A$21)</f>
        <v>4539637500453.8936</v>
      </c>
    </row>
    <row r="21" spans="1:35" x14ac:dyDescent="0.25">
      <c r="A21" t="s">
        <v>563</v>
      </c>
      <c r="B21" s="7">
        <f>B15*(1-'District Heat Fuel Use Data'!$A$21)</f>
        <v>0</v>
      </c>
      <c r="C21" s="7">
        <f>C15*(1-'District Heat Fuel Use Data'!$A$21)</f>
        <v>0</v>
      </c>
      <c r="D21" s="7">
        <f>D15*(1-'District Heat Fuel Use Data'!$A$21)</f>
        <v>0</v>
      </c>
      <c r="E21" s="7">
        <f>E15*(1-'District Heat Fuel Use Data'!$A$21)</f>
        <v>0</v>
      </c>
      <c r="F21" s="7">
        <f>F15*(1-'District Heat Fuel Use Data'!$A$21)</f>
        <v>26052411254302.547</v>
      </c>
      <c r="G21" s="7">
        <f>G15*(1-'District Heat Fuel Use Data'!$A$21)</f>
        <v>26335943614959.945</v>
      </c>
      <c r="H21" s="7">
        <f>H15*(1-'District Heat Fuel Use Data'!$A$21)</f>
        <v>25685540893581.105</v>
      </c>
      <c r="I21" s="7">
        <f>I15*(1-'District Heat Fuel Use Data'!$A$21)</f>
        <v>24021247452888.465</v>
      </c>
      <c r="J21" s="7">
        <f>J15*(1-'District Heat Fuel Use Data'!$A$21)</f>
        <v>24158068301345.234</v>
      </c>
      <c r="K21" s="7">
        <f>K15*(1-'District Heat Fuel Use Data'!$A$21)</f>
        <v>24292190585990.414</v>
      </c>
      <c r="L21" s="7">
        <f>L15*(1-'District Heat Fuel Use Data'!$A$21)</f>
        <v>24380828028109.797</v>
      </c>
      <c r="M21" s="7">
        <f>M15*(1-'District Heat Fuel Use Data'!$A$21)</f>
        <v>24417508958833.949</v>
      </c>
      <c r="N21" s="7">
        <f>N15*(1-'District Heat Fuel Use Data'!$A$21)</f>
        <v>24379838961735.41</v>
      </c>
      <c r="O21" s="7">
        <f>O15*(1-'District Heat Fuel Use Data'!$A$21)</f>
        <v>24323291228651.672</v>
      </c>
      <c r="P21" s="7">
        <f>P15*(1-'District Heat Fuel Use Data'!$A$21)</f>
        <v>24256449878856.723</v>
      </c>
      <c r="Q21" s="7">
        <f>Q15*(1-'District Heat Fuel Use Data'!$A$21)</f>
        <v>24146407086684.262</v>
      </c>
      <c r="R21" s="7">
        <f>R15*(1-'District Heat Fuel Use Data'!$A$21)</f>
        <v>23986434758649.262</v>
      </c>
      <c r="S21" s="7">
        <f>S15*(1-'District Heat Fuel Use Data'!$A$21)</f>
        <v>23811943913093.953</v>
      </c>
      <c r="T21" s="7">
        <f>T15*(1-'District Heat Fuel Use Data'!$A$21)</f>
        <v>23637575174498.441</v>
      </c>
      <c r="U21" s="7">
        <f>U15*(1-'District Heat Fuel Use Data'!$A$21)</f>
        <v>23475942191810.148</v>
      </c>
      <c r="V21" s="7">
        <f>V15*(1-'District Heat Fuel Use Data'!$A$21)</f>
        <v>23314968586704.785</v>
      </c>
      <c r="W21" s="7">
        <f>W15*(1-'District Heat Fuel Use Data'!$A$21)</f>
        <v>23145313176757.586</v>
      </c>
      <c r="X21" s="7">
        <f>X15*(1-'District Heat Fuel Use Data'!$A$21)</f>
        <v>22965168778963.492</v>
      </c>
      <c r="Y21" s="7">
        <f>Y15*(1-'District Heat Fuel Use Data'!$A$21)</f>
        <v>22785830287104.09</v>
      </c>
      <c r="Z21" s="7">
        <f>Z15*(1-'District Heat Fuel Use Data'!$A$21)</f>
        <v>22612755882282.469</v>
      </c>
      <c r="AA21" s="7">
        <f>AA15*(1-'District Heat Fuel Use Data'!$A$21)</f>
        <v>22433112123023.566</v>
      </c>
      <c r="AB21" s="7">
        <f>AB15*(1-'District Heat Fuel Use Data'!$A$21)</f>
        <v>22263615452124.105</v>
      </c>
      <c r="AC21" s="7">
        <f>AC15*(1-'District Heat Fuel Use Data'!$A$21)</f>
        <v>22093117504154.281</v>
      </c>
      <c r="AD21" s="7">
        <f>AD15*(1-'District Heat Fuel Use Data'!$A$21)</f>
        <v>21924438949885.484</v>
      </c>
      <c r="AE21" s="7">
        <f>AE15*(1-'District Heat Fuel Use Data'!$A$21)</f>
        <v>21750228950337.715</v>
      </c>
      <c r="AF21" s="7">
        <f>AF15*(1-'District Heat Fuel Use Data'!$A$21)</f>
        <v>21570023499063.727</v>
      </c>
      <c r="AG21" s="7">
        <f>AG15*(1-'District Heat Fuel Use Data'!$A$21)</f>
        <v>21388218446616.348</v>
      </c>
      <c r="AH21" s="7">
        <f>AH15*(1-'District Heat Fuel Use Data'!$A$21)</f>
        <v>21195191764563.277</v>
      </c>
      <c r="AI21" s="7">
        <f>AI15*(1-'District Heat Fuel Use Data'!$A$21)</f>
        <v>20999771786098.105</v>
      </c>
    </row>
    <row r="23" spans="1:35" x14ac:dyDescent="0.25">
      <c r="A23" s="1" t="s">
        <v>581</v>
      </c>
    </row>
    <row r="24" spans="1:35" x14ac:dyDescent="0.25">
      <c r="A24" t="s">
        <v>258</v>
      </c>
      <c r="B24" s="7">
        <f>B18/'District Heat Fuel Use Data'!$A$32</f>
        <v>0</v>
      </c>
      <c r="C24" s="7">
        <f>C18/'District Heat Fuel Use Data'!$A$32</f>
        <v>0</v>
      </c>
      <c r="D24" s="7">
        <f>D18/'District Heat Fuel Use Data'!$A$32</f>
        <v>0</v>
      </c>
      <c r="E24" s="7">
        <f>E18/'District Heat Fuel Use Data'!$A$32</f>
        <v>0</v>
      </c>
      <c r="F24" s="7">
        <f>F18/'District Heat Fuel Use Data'!$A$32</f>
        <v>151280965132270.63</v>
      </c>
      <c r="G24" s="7">
        <f>G18/'District Heat Fuel Use Data'!$A$32</f>
        <v>152927378922832.88</v>
      </c>
      <c r="H24" s="7">
        <f>H18/'District Heat Fuel Use Data'!$A$32</f>
        <v>149150624807660.66</v>
      </c>
      <c r="I24" s="7">
        <f>I18/'District Heat Fuel Use Data'!$A$32</f>
        <v>139486416934014.8</v>
      </c>
      <c r="J24" s="7">
        <f>J18/'District Heat Fuel Use Data'!$A$32</f>
        <v>140280907309693.08</v>
      </c>
      <c r="K24" s="7">
        <f>K18/'District Heat Fuel Use Data'!$A$32</f>
        <v>141059727683316.53</v>
      </c>
      <c r="L24" s="7">
        <f>L18/'District Heat Fuel Use Data'!$A$32</f>
        <v>141574426981580.59</v>
      </c>
      <c r="M24" s="7">
        <f>M18/'District Heat Fuel Use Data'!$A$32</f>
        <v>141787425561548.25</v>
      </c>
      <c r="N24" s="7">
        <f>N18/'District Heat Fuel Use Data'!$A$32</f>
        <v>141568683677660.03</v>
      </c>
      <c r="O24" s="7">
        <f>O18/'District Heat Fuel Use Data'!$A$32</f>
        <v>141240322684374.31</v>
      </c>
      <c r="P24" s="7">
        <f>P18/'District Heat Fuel Use Data'!$A$32</f>
        <v>140852188787322.75</v>
      </c>
      <c r="Q24" s="7">
        <f>Q18/'District Heat Fuel Use Data'!$A$32</f>
        <v>140213193047419.77</v>
      </c>
      <c r="R24" s="7">
        <f>R18/'District Heat Fuel Use Data'!$A$32</f>
        <v>139284266817008.2</v>
      </c>
      <c r="S24" s="7">
        <f>S18/'District Heat Fuel Use Data'!$A$32</f>
        <v>138271034557441.69</v>
      </c>
      <c r="T24" s="7">
        <f>T18/'District Heat Fuel Use Data'!$A$32</f>
        <v>137258511347741.88</v>
      </c>
      <c r="U24" s="7">
        <f>U18/'District Heat Fuel Use Data'!$A$32</f>
        <v>136319942039142.7</v>
      </c>
      <c r="V24" s="7">
        <f>V18/'District Heat Fuel Use Data'!$A$32</f>
        <v>135385201599823.91</v>
      </c>
      <c r="W24" s="7">
        <f>W18/'District Heat Fuel Use Data'!$A$32</f>
        <v>134400047714980.16</v>
      </c>
      <c r="X24" s="7">
        <f>X18/'District Heat Fuel Use Data'!$A$32</f>
        <v>133353986446583.69</v>
      </c>
      <c r="Y24" s="7">
        <f>Y18/'District Heat Fuel Use Data'!$A$32</f>
        <v>132312604907307.72</v>
      </c>
      <c r="Z24" s="7">
        <f>Z18/'District Heat Fuel Use Data'!$A$32</f>
        <v>131307597626195.34</v>
      </c>
      <c r="AA24" s="7">
        <f>AA18/'District Heat Fuel Use Data'!$A$32</f>
        <v>130264443462252.52</v>
      </c>
      <c r="AB24" s="7">
        <f>AB18/'District Heat Fuel Use Data'!$A$32</f>
        <v>129280211342235.52</v>
      </c>
      <c r="AC24" s="7">
        <f>AC18/'District Heat Fuel Use Data'!$A$32</f>
        <v>128290165013311.27</v>
      </c>
      <c r="AD24" s="7">
        <f>AD18/'District Heat Fuel Use Data'!$A$32</f>
        <v>127310683527401.39</v>
      </c>
      <c r="AE24" s="7">
        <f>AE18/'District Heat Fuel Use Data'!$A$32</f>
        <v>126299082082528.34</v>
      </c>
      <c r="AF24" s="7">
        <f>AF18/'District Heat Fuel Use Data'!$A$32</f>
        <v>125252666289198.53</v>
      </c>
      <c r="AG24" s="7">
        <f>AG18/'District Heat Fuel Use Data'!$A$32</f>
        <v>124196961942614.5</v>
      </c>
      <c r="AH24" s="7">
        <f>AH18/'District Heat Fuel Use Data'!$A$32</f>
        <v>123076095913277.36</v>
      </c>
      <c r="AI24" s="7">
        <f>AI18/'District Heat Fuel Use Data'!$A$32</f>
        <v>121941332506552.16</v>
      </c>
    </row>
    <row r="25" spans="1:35" x14ac:dyDescent="0.25">
      <c r="A25" t="s">
        <v>561</v>
      </c>
      <c r="B25" s="7">
        <f>B19/'District Heat Fuel Use Data'!$A$32</f>
        <v>0</v>
      </c>
      <c r="C25" s="7">
        <f>C19/'District Heat Fuel Use Data'!$A$32</f>
        <v>0</v>
      </c>
      <c r="D25" s="7">
        <f>D19/'District Heat Fuel Use Data'!$A$32</f>
        <v>0</v>
      </c>
      <c r="E25" s="7">
        <f>E19/'District Heat Fuel Use Data'!$A$32</f>
        <v>0</v>
      </c>
      <c r="F25" s="7">
        <f>F19/'District Heat Fuel Use Data'!$A$32</f>
        <v>40323096467560.133</v>
      </c>
      <c r="G25" s="7">
        <f>G19/'District Heat Fuel Use Data'!$A$32</f>
        <v>40761938869473.133</v>
      </c>
      <c r="H25" s="7">
        <f>H19/'District Heat Fuel Use Data'!$A$32</f>
        <v>39755266150356.148</v>
      </c>
      <c r="I25" s="7">
        <f>I19/'District Heat Fuel Use Data'!$A$32</f>
        <v>37179325508842.828</v>
      </c>
      <c r="J25" s="7">
        <f>J19/'District Heat Fuel Use Data'!$A$32</f>
        <v>37391092481858.984</v>
      </c>
      <c r="K25" s="7">
        <f>K19/'District Heat Fuel Use Data'!$A$32</f>
        <v>37598682703332.391</v>
      </c>
      <c r="L25" s="7">
        <f>L19/'District Heat Fuel Use Data'!$A$32</f>
        <v>37735872927082.891</v>
      </c>
      <c r="M25" s="7">
        <f>M19/'District Heat Fuel Use Data'!$A$32</f>
        <v>37792646509139.172</v>
      </c>
      <c r="N25" s="7">
        <f>N19/'District Heat Fuel Use Data'!$A$32</f>
        <v>37734342081494.82</v>
      </c>
      <c r="O25" s="7">
        <f>O19/'District Heat Fuel Use Data'!$A$32</f>
        <v>37646819292379.445</v>
      </c>
      <c r="P25" s="7">
        <f>P19/'District Heat Fuel Use Data'!$A$32</f>
        <v>37543364369551.203</v>
      </c>
      <c r="Q25" s="7">
        <f>Q19/'District Heat Fuel Use Data'!$A$32</f>
        <v>37373043623382.375</v>
      </c>
      <c r="R25" s="7">
        <f>R19/'District Heat Fuel Use Data'!$A$32</f>
        <v>37125443524008.461</v>
      </c>
      <c r="S25" s="7">
        <f>S19/'District Heat Fuel Use Data'!$A$32</f>
        <v>36855372123347.961</v>
      </c>
      <c r="T25" s="7">
        <f>T19/'District Heat Fuel Use Data'!$A$32</f>
        <v>36585489715969.93</v>
      </c>
      <c r="U25" s="7">
        <f>U19/'District Heat Fuel Use Data'!$A$32</f>
        <v>36335319307954.313</v>
      </c>
      <c r="V25" s="7">
        <f>V19/'District Heat Fuel Use Data'!$A$32</f>
        <v>36086169463664.086</v>
      </c>
      <c r="W25" s="7">
        <f>W19/'District Heat Fuel Use Data'!$A$32</f>
        <v>35823582196989.695</v>
      </c>
      <c r="X25" s="7">
        <f>X19/'District Heat Fuel Use Data'!$A$32</f>
        <v>35544760407350.469</v>
      </c>
      <c r="Y25" s="7">
        <f>Y19/'District Heat Fuel Use Data'!$A$32</f>
        <v>35267185973375.609</v>
      </c>
      <c r="Z25" s="7">
        <f>Z19/'District Heat Fuel Use Data'!$A$32</f>
        <v>34999306894791.848</v>
      </c>
      <c r="AA25" s="7">
        <f>AA19/'District Heat Fuel Use Data'!$A$32</f>
        <v>34721259977610.781</v>
      </c>
      <c r="AB25" s="7">
        <f>AB19/'District Heat Fuel Use Data'!$A$32</f>
        <v>34458918402203.613</v>
      </c>
      <c r="AC25" s="7">
        <f>AC19/'District Heat Fuel Use Data'!$A$32</f>
        <v>34195027081880.133</v>
      </c>
      <c r="AD25" s="7">
        <f>AD19/'District Heat Fuel Use Data'!$A$32</f>
        <v>33933951761465.563</v>
      </c>
      <c r="AE25" s="7">
        <f>AE19/'District Heat Fuel Use Data'!$A$32</f>
        <v>33664315045354.754</v>
      </c>
      <c r="AF25" s="7">
        <f>AF19/'District Heat Fuel Use Data'!$A$32</f>
        <v>33385398759074.297</v>
      </c>
      <c r="AG25" s="7">
        <f>AG19/'District Heat Fuel Use Data'!$A$32</f>
        <v>33104006660793.383</v>
      </c>
      <c r="AH25" s="7">
        <f>AH19/'District Heat Fuel Use Data'!$A$32</f>
        <v>32805246079852.781</v>
      </c>
      <c r="AI25" s="7">
        <f>AI19/'District Heat Fuel Use Data'!$A$32</f>
        <v>32502781230575.605</v>
      </c>
    </row>
    <row r="26" spans="1:35" x14ac:dyDescent="0.25">
      <c r="A26" t="s">
        <v>562</v>
      </c>
      <c r="B26" s="7">
        <f>B20/'District Heat Fuel Use Data'!$A$32</f>
        <v>0</v>
      </c>
      <c r="C26" s="7">
        <f>C20/'District Heat Fuel Use Data'!$A$32</f>
        <v>0</v>
      </c>
      <c r="D26" s="7">
        <f>D20/'District Heat Fuel Use Data'!$A$32</f>
        <v>0</v>
      </c>
      <c r="E26" s="7">
        <f>E20/'District Heat Fuel Use Data'!$A$32</f>
        <v>0</v>
      </c>
      <c r="F26" s="7">
        <f>F20/'District Heat Fuel Use Data'!$A$32</f>
        <v>8029177758583.8418</v>
      </c>
      <c r="G26" s="7">
        <f>G20/'District Heat Fuel Use Data'!$A$32</f>
        <v>8116560523342.4492</v>
      </c>
      <c r="H26" s="7">
        <f>H20/'District Heat Fuel Use Data'!$A$32</f>
        <v>7916110783253.4219</v>
      </c>
      <c r="I26" s="7">
        <f>I20/'District Heat Fuel Use Data'!$A$32</f>
        <v>7403186749185.0039</v>
      </c>
      <c r="J26" s="7">
        <f>J20/'District Heat Fuel Use Data'!$A$32</f>
        <v>7445354013574.3291</v>
      </c>
      <c r="K26" s="7">
        <f>K20/'District Heat Fuel Use Data'!$A$32</f>
        <v>7486689598764.1904</v>
      </c>
      <c r="L26" s="7">
        <f>L20/'District Heat Fuel Use Data'!$A$32</f>
        <v>7514007061700.5703</v>
      </c>
      <c r="M26" s="7">
        <f>M20/'District Heat Fuel Use Data'!$A$32</f>
        <v>7525311877606.4648</v>
      </c>
      <c r="N26" s="7">
        <f>N20/'District Heat Fuel Use Data'!$A$32</f>
        <v>7513702238102.5752</v>
      </c>
      <c r="O26" s="7">
        <f>O20/'District Heat Fuel Use Data'!$A$32</f>
        <v>7496274607456.7041</v>
      </c>
      <c r="P26" s="7">
        <f>P20/'District Heat Fuel Use Data'!$A$32</f>
        <v>7475674553439.1074</v>
      </c>
      <c r="Q26" s="7">
        <f>Q20/'District Heat Fuel Use Data'!$A$32</f>
        <v>7441760105721.4248</v>
      </c>
      <c r="R26" s="7">
        <f>R20/'District Heat Fuel Use Data'!$A$32</f>
        <v>7392457711186.4326</v>
      </c>
      <c r="S26" s="7">
        <f>S20/'District Heat Fuel Use Data'!$A$32</f>
        <v>7338680807293.2148</v>
      </c>
      <c r="T26" s="7">
        <f>T20/'District Heat Fuel Use Data'!$A$32</f>
        <v>7284941535942.9609</v>
      </c>
      <c r="U26" s="7">
        <f>U20/'District Heat Fuel Use Data'!$A$32</f>
        <v>7235127338823.6816</v>
      </c>
      <c r="V26" s="7">
        <f>V20/'District Heat Fuel Use Data'!$A$32</f>
        <v>7185516357436.3955</v>
      </c>
      <c r="W26" s="7">
        <f>W20/'District Heat Fuel Use Data'!$A$32</f>
        <v>7133229702244.4883</v>
      </c>
      <c r="X26" s="7">
        <f>X20/'District Heat Fuel Use Data'!$A$32</f>
        <v>7077710411612.1133</v>
      </c>
      <c r="Y26" s="7">
        <f>Y20/'District Heat Fuel Use Data'!$A$32</f>
        <v>7022439495763.292</v>
      </c>
      <c r="Z26" s="7">
        <f>Z20/'District Heat Fuel Use Data'!$A$32</f>
        <v>6969099129368.4395</v>
      </c>
      <c r="AA26" s="7">
        <f>AA20/'District Heat Fuel Use Data'!$A$32</f>
        <v>6913734132162.209</v>
      </c>
      <c r="AB26" s="7">
        <f>AB20/'District Heat Fuel Use Data'!$A$32</f>
        <v>6861496399276.1514</v>
      </c>
      <c r="AC26" s="7">
        <f>AC20/'District Heat Fuel Use Data'!$A$32</f>
        <v>6808950079537.8037</v>
      </c>
      <c r="AD26" s="7">
        <f>AD20/'District Heat Fuel Use Data'!$A$32</f>
        <v>6756964484689.5957</v>
      </c>
      <c r="AE26" s="7">
        <f>AE20/'District Heat Fuel Use Data'!$A$32</f>
        <v>6703274135645.1924</v>
      </c>
      <c r="AF26" s="7">
        <f>AF20/'District Heat Fuel Use Data'!$A$32</f>
        <v>6647736028741.335</v>
      </c>
      <c r="AG26" s="7">
        <f>AG20/'District Heat Fuel Use Data'!$A$32</f>
        <v>6591704935524.6729</v>
      </c>
      <c r="AH26" s="7">
        <f>AH20/'District Heat Fuel Use Data'!$A$32</f>
        <v>6532215411609.7705</v>
      </c>
      <c r="AI26" s="7">
        <f>AI20/'District Heat Fuel Use Data'!$A$32</f>
        <v>6471988289852.8018</v>
      </c>
    </row>
    <row r="27" spans="1:35" x14ac:dyDescent="0.25">
      <c r="A27" t="s">
        <v>563</v>
      </c>
      <c r="B27" s="7">
        <f>B21/'District Heat Fuel Use Data'!$A$32</f>
        <v>0</v>
      </c>
      <c r="C27" s="7">
        <f>C21/'District Heat Fuel Use Data'!$A$32</f>
        <v>0</v>
      </c>
      <c r="D27" s="7">
        <f>D21/'District Heat Fuel Use Data'!$A$32</f>
        <v>0</v>
      </c>
      <c r="E27" s="7">
        <f>E21/'District Heat Fuel Use Data'!$A$32</f>
        <v>0</v>
      </c>
      <c r="F27" s="7">
        <f>F21/'District Heat Fuel Use Data'!$A$32</f>
        <v>37141930505115.648</v>
      </c>
      <c r="G27" s="7">
        <f>G21/'District Heat Fuel Use Data'!$A$32</f>
        <v>37546151793221.922</v>
      </c>
      <c r="H27" s="7">
        <f>H21/'District Heat Fuel Use Data'!$A$32</f>
        <v>36618897404290.781</v>
      </c>
      <c r="I27" s="7">
        <f>I21/'District Heat Fuel Use Data'!$A$32</f>
        <v>34246177631409.219</v>
      </c>
      <c r="J27" s="7">
        <f>J21/'District Heat Fuel Use Data'!$A$32</f>
        <v>34441237904158.176</v>
      </c>
      <c r="K27" s="7">
        <f>K21/'District Heat Fuel Use Data'!$A$32</f>
        <v>34632450937257.211</v>
      </c>
      <c r="L27" s="7">
        <f>L21/'District Heat Fuel Use Data'!$A$32</f>
        <v>34758817962681.992</v>
      </c>
      <c r="M27" s="7">
        <f>M21/'District Heat Fuel Use Data'!$A$32</f>
        <v>34811112568602.371</v>
      </c>
      <c r="N27" s="7">
        <f>N21/'District Heat Fuel Use Data'!$A$32</f>
        <v>34757407888421.156</v>
      </c>
      <c r="O27" s="7">
        <f>O21/'District Heat Fuel Use Data'!$A$32</f>
        <v>34676789939014.605</v>
      </c>
      <c r="P27" s="7">
        <f>P21/'District Heat Fuel Use Data'!$A$32</f>
        <v>34581496772300.828</v>
      </c>
      <c r="Q27" s="7">
        <f>Q21/'District Heat Fuel Use Data'!$A$32</f>
        <v>34424612954539.684</v>
      </c>
      <c r="R27" s="7">
        <f>R21/'District Heat Fuel Use Data'!$A$32</f>
        <v>34196546499092.637</v>
      </c>
      <c r="S27" s="7">
        <f>S21/'District Heat Fuel Use Data'!$A$32</f>
        <v>33947781546162.461</v>
      </c>
      <c r="T27" s="7">
        <f>T21/'District Heat Fuel Use Data'!$A$32</f>
        <v>33699190676474.359</v>
      </c>
      <c r="U27" s="7">
        <f>U21/'District Heat Fuel Use Data'!$A$32</f>
        <v>33468756688935.039</v>
      </c>
      <c r="V27" s="7">
        <f>V21/'District Heat Fuel Use Data'!$A$32</f>
        <v>33239262750902.953</v>
      </c>
      <c r="W27" s="7">
        <f>W21/'District Heat Fuel Use Data'!$A$32</f>
        <v>32997391494359.086</v>
      </c>
      <c r="X27" s="7">
        <f>X21/'District Heat Fuel Use Data'!$A$32</f>
        <v>32740566487320.664</v>
      </c>
      <c r="Y27" s="7">
        <f>Y21/'District Heat Fuel Use Data'!$A$32</f>
        <v>32484890429679.965</v>
      </c>
      <c r="Z27" s="7">
        <f>Z21/'District Heat Fuel Use Data'!$A$32</f>
        <v>32238144842357.898</v>
      </c>
      <c r="AA27" s="7">
        <f>AA21/'District Heat Fuel Use Data'!$A$32</f>
        <v>31982033576612.012</v>
      </c>
      <c r="AB27" s="7">
        <f>AB21/'District Heat Fuel Use Data'!$A$32</f>
        <v>31740388628282.84</v>
      </c>
      <c r="AC27" s="7">
        <f>AC21/'District Heat Fuel Use Data'!$A$32</f>
        <v>31497316197368.629</v>
      </c>
      <c r="AD27" s="7">
        <f>AD21/'District Heat Fuel Use Data'!$A$32</f>
        <v>31256837606761.383</v>
      </c>
      <c r="AE27" s="7">
        <f>AE21/'District Heat Fuel Use Data'!$A$32</f>
        <v>31008473045287.984</v>
      </c>
      <c r="AF27" s="7">
        <f>AF21/'District Heat Fuel Use Data'!$A$32</f>
        <v>30751560996628.531</v>
      </c>
      <c r="AG27" s="7">
        <f>AG21/'District Heat Fuel Use Data'!$A$32</f>
        <v>30492368457497.848</v>
      </c>
      <c r="AH27" s="7">
        <f>AH21/'District Heat Fuel Use Data'!$A$32</f>
        <v>30217177668420.152</v>
      </c>
      <c r="AI27" s="7">
        <f>AI21/'District Heat Fuel Use Data'!$A$32</f>
        <v>29938574847797.707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E3256-8E57-42F0-941C-F7D56A38C802}">
  <dimension ref="A1:H58"/>
  <sheetViews>
    <sheetView workbookViewId="0">
      <selection activeCell="F22" sqref="F22"/>
    </sheetView>
  </sheetViews>
  <sheetFormatPr defaultColWidth="8.7109375" defaultRowHeight="15" x14ac:dyDescent="0.25"/>
  <cols>
    <col min="1" max="1" width="16.42578125" customWidth="1"/>
    <col min="2" max="2" width="19.42578125" customWidth="1"/>
    <col min="3" max="3" width="17.42578125" customWidth="1"/>
    <col min="4" max="4" width="12.42578125" customWidth="1"/>
  </cols>
  <sheetData>
    <row r="1" spans="1:8" x14ac:dyDescent="0.25">
      <c r="A1" s="2" t="s">
        <v>560</v>
      </c>
      <c r="B1" s="30"/>
      <c r="C1" s="30"/>
      <c r="D1" s="30"/>
      <c r="E1" s="30"/>
      <c r="F1" s="30"/>
      <c r="G1" s="30"/>
      <c r="H1" s="30"/>
    </row>
    <row r="2" spans="1:8" x14ac:dyDescent="0.25">
      <c r="B2">
        <v>2000</v>
      </c>
      <c r="C2">
        <v>2006</v>
      </c>
      <c r="D2">
        <v>2008</v>
      </c>
      <c r="E2">
        <v>2009</v>
      </c>
      <c r="F2">
        <v>2020</v>
      </c>
      <c r="G2">
        <v>2022</v>
      </c>
      <c r="H2">
        <v>2012</v>
      </c>
    </row>
    <row r="3" spans="1:8" x14ac:dyDescent="0.25">
      <c r="A3" t="s">
        <v>258</v>
      </c>
      <c r="B3">
        <v>55622.2</v>
      </c>
      <c r="C3">
        <v>7957.9</v>
      </c>
      <c r="D3">
        <v>5249.4</v>
      </c>
      <c r="E3">
        <v>5271</v>
      </c>
      <c r="F3">
        <v>14497.7</v>
      </c>
      <c r="G3">
        <v>5215.6000000000004</v>
      </c>
      <c r="H3">
        <v>8544</v>
      </c>
    </row>
    <row r="4" spans="1:8" x14ac:dyDescent="0.25">
      <c r="A4" t="s">
        <v>561</v>
      </c>
      <c r="B4">
        <v>8003.3</v>
      </c>
      <c r="C4">
        <v>876</v>
      </c>
      <c r="D4">
        <v>0</v>
      </c>
      <c r="E4">
        <v>3551.7</v>
      </c>
      <c r="F4">
        <v>1513.1</v>
      </c>
      <c r="G4">
        <v>995.4</v>
      </c>
      <c r="H4">
        <v>12343.4</v>
      </c>
    </row>
    <row r="5" spans="1:8" x14ac:dyDescent="0.25">
      <c r="A5" t="s">
        <v>562</v>
      </c>
      <c r="B5">
        <v>4050.7</v>
      </c>
      <c r="C5">
        <v>456.6</v>
      </c>
      <c r="D5">
        <v>18.5</v>
      </c>
      <c r="E5">
        <v>568.20000000000005</v>
      </c>
      <c r="F5">
        <v>115.9</v>
      </c>
      <c r="G5">
        <v>23</v>
      </c>
      <c r="H5">
        <v>199.7</v>
      </c>
    </row>
    <row r="6" spans="1:8" x14ac:dyDescent="0.25">
      <c r="A6" t="s">
        <v>563</v>
      </c>
      <c r="B6">
        <v>1090.2</v>
      </c>
      <c r="C6">
        <v>2533.9</v>
      </c>
      <c r="D6">
        <v>859.4</v>
      </c>
      <c r="E6">
        <v>10628.4</v>
      </c>
      <c r="F6">
        <v>1133.5</v>
      </c>
      <c r="G6">
        <v>4829.3999999999996</v>
      </c>
      <c r="H6">
        <v>4055.7</v>
      </c>
    </row>
    <row r="7" spans="1:8" x14ac:dyDescent="0.25">
      <c r="A7" t="s">
        <v>564</v>
      </c>
      <c r="B7">
        <v>7030.9</v>
      </c>
      <c r="C7">
        <v>4116.6000000000004</v>
      </c>
      <c r="D7">
        <v>6967.4</v>
      </c>
      <c r="E7">
        <v>4280.5</v>
      </c>
      <c r="F7">
        <v>468.1</v>
      </c>
      <c r="G7">
        <v>10068.299999999999</v>
      </c>
      <c r="H7">
        <v>2641.4</v>
      </c>
    </row>
    <row r="9" spans="1:8" ht="75" x14ac:dyDescent="0.25">
      <c r="B9" s="34" t="s">
        <v>565</v>
      </c>
      <c r="C9" s="34" t="s">
        <v>566</v>
      </c>
      <c r="D9" s="24" t="s">
        <v>567</v>
      </c>
    </row>
    <row r="10" spans="1:8" x14ac:dyDescent="0.25">
      <c r="A10" t="s">
        <v>258</v>
      </c>
      <c r="B10" s="31">
        <f>SUM(B3:H3)</f>
        <v>102357.8</v>
      </c>
      <c r="C10" s="32">
        <f>B10/SUM(B$10:B$14)</f>
        <v>0.52282852429039151</v>
      </c>
      <c r="D10" s="32">
        <f>C10+C$14*(C10/SUM(C$10:C$13))</f>
        <v>0.63892242256425869</v>
      </c>
    </row>
    <row r="11" spans="1:8" x14ac:dyDescent="0.25">
      <c r="A11" t="s">
        <v>561</v>
      </c>
      <c r="B11" s="31">
        <f t="shared" ref="B11:B14" si="0">SUM(B4:H4)</f>
        <v>27282.9</v>
      </c>
      <c r="C11" s="32">
        <f t="shared" ref="C11:C14" si="1">B11/SUM(B$10:B$14)</f>
        <v>0.13935702355230695</v>
      </c>
      <c r="D11" s="32">
        <f t="shared" ref="D11:D13" si="2">C11+C$14*(C11/SUM(C$10:C$13))</f>
        <v>0.17030120384160674</v>
      </c>
    </row>
    <row r="12" spans="1:8" x14ac:dyDescent="0.25">
      <c r="A12" t="s">
        <v>562</v>
      </c>
      <c r="B12" s="31">
        <f t="shared" si="0"/>
        <v>5432.5999999999995</v>
      </c>
      <c r="C12" s="32">
        <f t="shared" si="1"/>
        <v>2.7748918412275184E-2</v>
      </c>
      <c r="D12" s="32">
        <f t="shared" si="2"/>
        <v>3.3910556428748871E-2</v>
      </c>
    </row>
    <row r="13" spans="1:8" x14ac:dyDescent="0.25">
      <c r="A13" t="s">
        <v>563</v>
      </c>
      <c r="B13" s="31">
        <f t="shared" si="0"/>
        <v>25130.5</v>
      </c>
      <c r="C13" s="32">
        <f t="shared" si="1"/>
        <v>0.12836288225889658</v>
      </c>
      <c r="D13" s="32">
        <f t="shared" si="2"/>
        <v>0.15686581716538556</v>
      </c>
    </row>
    <row r="14" spans="1:8" x14ac:dyDescent="0.25">
      <c r="A14" t="s">
        <v>564</v>
      </c>
      <c r="B14" s="31">
        <f t="shared" si="0"/>
        <v>35573.200000000004</v>
      </c>
      <c r="C14" s="32">
        <f t="shared" si="1"/>
        <v>0.18170265148612963</v>
      </c>
    </row>
    <row r="16" spans="1:8" x14ac:dyDescent="0.25">
      <c r="A16" s="1" t="s">
        <v>568</v>
      </c>
      <c r="B16" s="33" t="s">
        <v>569</v>
      </c>
      <c r="C16" s="33" t="s">
        <v>570</v>
      </c>
      <c r="D16" s="33" t="s">
        <v>571</v>
      </c>
    </row>
    <row r="17" spans="1:7" x14ac:dyDescent="0.25">
      <c r="A17" t="s">
        <v>572</v>
      </c>
      <c r="B17">
        <v>106</v>
      </c>
      <c r="C17">
        <v>55</v>
      </c>
      <c r="D17">
        <v>15.8</v>
      </c>
    </row>
    <row r="18" spans="1:7" x14ac:dyDescent="0.25">
      <c r="A18" t="s">
        <v>573</v>
      </c>
      <c r="B18">
        <v>375</v>
      </c>
      <c r="C18">
        <v>187</v>
      </c>
      <c r="D18">
        <v>26.4</v>
      </c>
    </row>
    <row r="20" spans="1:7" x14ac:dyDescent="0.25">
      <c r="A20" s="1" t="s">
        <v>574</v>
      </c>
    </row>
    <row r="21" spans="1:7" x14ac:dyDescent="0.25">
      <c r="A21" s="32">
        <f>((C17/B17)*D17+(C18/B18)*D18)/SUM(D17:D18)</f>
        <v>0.50623017079495658</v>
      </c>
    </row>
    <row r="23" spans="1:7" x14ac:dyDescent="0.25">
      <c r="A23" t="s">
        <v>575</v>
      </c>
    </row>
    <row r="24" spans="1:7" x14ac:dyDescent="0.25">
      <c r="A24" t="s">
        <v>576</v>
      </c>
    </row>
    <row r="25" spans="1:7" x14ac:dyDescent="0.25">
      <c r="A25" t="s">
        <v>577</v>
      </c>
    </row>
    <row r="27" spans="1:7" x14ac:dyDescent="0.25">
      <c r="A27" s="1" t="s">
        <v>582</v>
      </c>
    </row>
    <row r="28" spans="1:7" x14ac:dyDescent="0.25">
      <c r="A28" s="1">
        <v>2000</v>
      </c>
      <c r="B28" s="1">
        <v>2006</v>
      </c>
      <c r="C28" s="1">
        <v>2008</v>
      </c>
      <c r="D28" s="1">
        <v>2009</v>
      </c>
      <c r="E28" s="1">
        <v>2010</v>
      </c>
      <c r="F28" s="1">
        <v>2011</v>
      </c>
      <c r="G28" s="1">
        <v>2012</v>
      </c>
    </row>
    <row r="29" spans="1:7" x14ac:dyDescent="0.25">
      <c r="A29">
        <v>0.65</v>
      </c>
      <c r="B29">
        <v>0.7</v>
      </c>
      <c r="C29">
        <v>0.73</v>
      </c>
      <c r="D29">
        <v>0.71</v>
      </c>
      <c r="E29">
        <v>0.68</v>
      </c>
      <c r="F29">
        <v>0.71</v>
      </c>
      <c r="G29">
        <v>0.73</v>
      </c>
    </row>
    <row r="31" spans="1:7" x14ac:dyDescent="0.25">
      <c r="A31" t="s">
        <v>583</v>
      </c>
    </row>
    <row r="32" spans="1:7" x14ac:dyDescent="0.25">
      <c r="A32" s="35">
        <f>AVERAGE(A29:G29)</f>
        <v>0.7014285714285714</v>
      </c>
    </row>
    <row r="35" spans="1:3" x14ac:dyDescent="0.25">
      <c r="A35" s="2" t="s">
        <v>584</v>
      </c>
      <c r="B35" s="30"/>
      <c r="C35" s="30"/>
    </row>
    <row r="36" spans="1:3" x14ac:dyDescent="0.25">
      <c r="A36" t="s">
        <v>585</v>
      </c>
      <c r="B36" t="s">
        <v>586</v>
      </c>
      <c r="C36" t="s">
        <v>587</v>
      </c>
    </row>
    <row r="37" spans="1:3" x14ac:dyDescent="0.25">
      <c r="A37">
        <v>1</v>
      </c>
      <c r="B37">
        <v>4.4000000000000004</v>
      </c>
      <c r="C37" t="s">
        <v>588</v>
      </c>
    </row>
    <row r="38" spans="1:3" x14ac:dyDescent="0.25">
      <c r="A38">
        <v>2</v>
      </c>
      <c r="B38">
        <v>3.1</v>
      </c>
      <c r="C38" t="s">
        <v>588</v>
      </c>
    </row>
    <row r="39" spans="1:3" x14ac:dyDescent="0.25">
      <c r="A39">
        <v>3</v>
      </c>
      <c r="B39">
        <v>3.05</v>
      </c>
      <c r="C39" t="s">
        <v>588</v>
      </c>
    </row>
    <row r="40" spans="1:3" x14ac:dyDescent="0.25">
      <c r="A40">
        <v>4</v>
      </c>
      <c r="B40">
        <v>6.7</v>
      </c>
      <c r="C40" t="s">
        <v>589</v>
      </c>
    </row>
    <row r="41" spans="1:3" x14ac:dyDescent="0.25">
      <c r="A41">
        <v>5</v>
      </c>
      <c r="B41">
        <v>5.3</v>
      </c>
      <c r="C41" t="s">
        <v>588</v>
      </c>
    </row>
    <row r="42" spans="1:3" x14ac:dyDescent="0.25">
      <c r="A42">
        <v>6</v>
      </c>
      <c r="B42">
        <v>3.4</v>
      </c>
      <c r="C42" t="s">
        <v>588</v>
      </c>
    </row>
    <row r="43" spans="1:3" x14ac:dyDescent="0.25">
      <c r="A43">
        <v>7</v>
      </c>
      <c r="B43">
        <v>4.8</v>
      </c>
      <c r="C43" t="s">
        <v>590</v>
      </c>
    </row>
    <row r="44" spans="1:3" x14ac:dyDescent="0.25">
      <c r="A44">
        <v>8</v>
      </c>
      <c r="B44">
        <v>6.8</v>
      </c>
      <c r="C44" t="s">
        <v>591</v>
      </c>
    </row>
    <row r="45" spans="1:3" x14ac:dyDescent="0.25">
      <c r="A45">
        <v>9</v>
      </c>
      <c r="B45">
        <v>4.8</v>
      </c>
      <c r="C45" t="s">
        <v>592</v>
      </c>
    </row>
    <row r="46" spans="1:3" x14ac:dyDescent="0.25">
      <c r="A46">
        <v>10</v>
      </c>
      <c r="B46">
        <v>4.9000000000000004</v>
      </c>
      <c r="C46" t="s">
        <v>593</v>
      </c>
    </row>
    <row r="47" spans="1:3" x14ac:dyDescent="0.25">
      <c r="A47">
        <v>11</v>
      </c>
      <c r="B47" s="36">
        <v>5</v>
      </c>
      <c r="C47" t="s">
        <v>594</v>
      </c>
    </row>
    <row r="48" spans="1:3" x14ac:dyDescent="0.25">
      <c r="A48">
        <v>12</v>
      </c>
      <c r="B48">
        <v>4.4000000000000004</v>
      </c>
      <c r="C48" t="s">
        <v>588</v>
      </c>
    </row>
    <row r="49" spans="1:3" x14ac:dyDescent="0.25">
      <c r="A49">
        <v>13</v>
      </c>
      <c r="B49">
        <v>3.4</v>
      </c>
      <c r="C49" t="s">
        <v>595</v>
      </c>
    </row>
    <row r="50" spans="1:3" x14ac:dyDescent="0.25">
      <c r="A50">
        <v>14</v>
      </c>
      <c r="B50" s="36">
        <v>2</v>
      </c>
      <c r="C50" t="s">
        <v>588</v>
      </c>
    </row>
    <row r="51" spans="1:3" x14ac:dyDescent="0.25">
      <c r="A51">
        <v>15</v>
      </c>
      <c r="B51">
        <v>2.6</v>
      </c>
      <c r="C51" t="s">
        <v>590</v>
      </c>
    </row>
    <row r="52" spans="1:3" x14ac:dyDescent="0.25">
      <c r="A52">
        <v>16</v>
      </c>
      <c r="B52">
        <v>4.5</v>
      </c>
      <c r="C52" t="s">
        <v>596</v>
      </c>
    </row>
    <row r="54" spans="1:3" x14ac:dyDescent="0.25">
      <c r="A54" s="1" t="s">
        <v>597</v>
      </c>
      <c r="B54" s="37">
        <f>AVERAGEIFS(B37:B52,C37:C52,"district heating system")</f>
        <v>3.6642857142857141</v>
      </c>
    </row>
    <row r="56" spans="1:3" x14ac:dyDescent="0.25">
      <c r="A56" t="s">
        <v>598</v>
      </c>
    </row>
    <row r="57" spans="1:3" x14ac:dyDescent="0.25">
      <c r="A57" t="s">
        <v>599</v>
      </c>
    </row>
    <row r="58" spans="1:3" x14ac:dyDescent="0.25">
      <c r="A58" s="1" t="s">
        <v>600</v>
      </c>
      <c r="B58" s="38">
        <f>A32*B54</f>
        <v>2.5702346938775507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22"/>
  <sheetViews>
    <sheetView workbookViewId="0">
      <selection activeCell="F11" sqref="F11"/>
    </sheetView>
  </sheetViews>
  <sheetFormatPr defaultRowHeight="15" x14ac:dyDescent="0.25"/>
  <cols>
    <col min="1" max="1" width="31.7109375" customWidth="1"/>
    <col min="2" max="7" width="10.85546875" customWidth="1"/>
    <col min="257" max="257" width="31.7109375" customWidth="1"/>
    <col min="258" max="263" width="10.85546875" customWidth="1"/>
    <col min="513" max="513" width="31.7109375" customWidth="1"/>
    <col min="514" max="519" width="10.85546875" customWidth="1"/>
    <col min="769" max="769" width="31.7109375" customWidth="1"/>
    <col min="770" max="775" width="10.85546875" customWidth="1"/>
    <col min="1025" max="1025" width="31.7109375" customWidth="1"/>
    <col min="1026" max="1031" width="10.85546875" customWidth="1"/>
    <col min="1281" max="1281" width="31.7109375" customWidth="1"/>
    <col min="1282" max="1287" width="10.85546875" customWidth="1"/>
    <col min="1537" max="1537" width="31.7109375" customWidth="1"/>
    <col min="1538" max="1543" width="10.85546875" customWidth="1"/>
    <col min="1793" max="1793" width="31.7109375" customWidth="1"/>
    <col min="1794" max="1799" width="10.85546875" customWidth="1"/>
    <col min="2049" max="2049" width="31.7109375" customWidth="1"/>
    <col min="2050" max="2055" width="10.85546875" customWidth="1"/>
    <col min="2305" max="2305" width="31.7109375" customWidth="1"/>
    <col min="2306" max="2311" width="10.85546875" customWidth="1"/>
    <col min="2561" max="2561" width="31.7109375" customWidth="1"/>
    <col min="2562" max="2567" width="10.85546875" customWidth="1"/>
    <col min="2817" max="2817" width="31.7109375" customWidth="1"/>
    <col min="2818" max="2823" width="10.85546875" customWidth="1"/>
    <col min="3073" max="3073" width="31.7109375" customWidth="1"/>
    <col min="3074" max="3079" width="10.85546875" customWidth="1"/>
    <col min="3329" max="3329" width="31.7109375" customWidth="1"/>
    <col min="3330" max="3335" width="10.85546875" customWidth="1"/>
    <col min="3585" max="3585" width="31.7109375" customWidth="1"/>
    <col min="3586" max="3591" width="10.85546875" customWidth="1"/>
    <col min="3841" max="3841" width="31.7109375" customWidth="1"/>
    <col min="3842" max="3847" width="10.85546875" customWidth="1"/>
    <col min="4097" max="4097" width="31.7109375" customWidth="1"/>
    <col min="4098" max="4103" width="10.85546875" customWidth="1"/>
    <col min="4353" max="4353" width="31.7109375" customWidth="1"/>
    <col min="4354" max="4359" width="10.85546875" customWidth="1"/>
    <col min="4609" max="4609" width="31.7109375" customWidth="1"/>
    <col min="4610" max="4615" width="10.85546875" customWidth="1"/>
    <col min="4865" max="4865" width="31.7109375" customWidth="1"/>
    <col min="4866" max="4871" width="10.85546875" customWidth="1"/>
    <col min="5121" max="5121" width="31.7109375" customWidth="1"/>
    <col min="5122" max="5127" width="10.85546875" customWidth="1"/>
    <col min="5377" max="5377" width="31.7109375" customWidth="1"/>
    <col min="5378" max="5383" width="10.85546875" customWidth="1"/>
    <col min="5633" max="5633" width="31.7109375" customWidth="1"/>
    <col min="5634" max="5639" width="10.85546875" customWidth="1"/>
    <col min="5889" max="5889" width="31.7109375" customWidth="1"/>
    <col min="5890" max="5895" width="10.85546875" customWidth="1"/>
    <col min="6145" max="6145" width="31.7109375" customWidth="1"/>
    <col min="6146" max="6151" width="10.85546875" customWidth="1"/>
    <col min="6401" max="6401" width="31.7109375" customWidth="1"/>
    <col min="6402" max="6407" width="10.85546875" customWidth="1"/>
    <col min="6657" max="6657" width="31.7109375" customWidth="1"/>
    <col min="6658" max="6663" width="10.85546875" customWidth="1"/>
    <col min="6913" max="6913" width="31.7109375" customWidth="1"/>
    <col min="6914" max="6919" width="10.85546875" customWidth="1"/>
    <col min="7169" max="7169" width="31.7109375" customWidth="1"/>
    <col min="7170" max="7175" width="10.85546875" customWidth="1"/>
    <col min="7425" max="7425" width="31.7109375" customWidth="1"/>
    <col min="7426" max="7431" width="10.85546875" customWidth="1"/>
    <col min="7681" max="7681" width="31.7109375" customWidth="1"/>
    <col min="7682" max="7687" width="10.85546875" customWidth="1"/>
    <col min="7937" max="7937" width="31.7109375" customWidth="1"/>
    <col min="7938" max="7943" width="10.85546875" customWidth="1"/>
    <col min="8193" max="8193" width="31.7109375" customWidth="1"/>
    <col min="8194" max="8199" width="10.85546875" customWidth="1"/>
    <col min="8449" max="8449" width="31.7109375" customWidth="1"/>
    <col min="8450" max="8455" width="10.85546875" customWidth="1"/>
    <col min="8705" max="8705" width="31.7109375" customWidth="1"/>
    <col min="8706" max="8711" width="10.85546875" customWidth="1"/>
    <col min="8961" max="8961" width="31.7109375" customWidth="1"/>
    <col min="8962" max="8967" width="10.85546875" customWidth="1"/>
    <col min="9217" max="9217" width="31.7109375" customWidth="1"/>
    <col min="9218" max="9223" width="10.85546875" customWidth="1"/>
    <col min="9473" max="9473" width="31.7109375" customWidth="1"/>
    <col min="9474" max="9479" width="10.85546875" customWidth="1"/>
    <col min="9729" max="9729" width="31.7109375" customWidth="1"/>
    <col min="9730" max="9735" width="10.85546875" customWidth="1"/>
    <col min="9985" max="9985" width="31.7109375" customWidth="1"/>
    <col min="9986" max="9991" width="10.85546875" customWidth="1"/>
    <col min="10241" max="10241" width="31.7109375" customWidth="1"/>
    <col min="10242" max="10247" width="10.85546875" customWidth="1"/>
    <col min="10497" max="10497" width="31.7109375" customWidth="1"/>
    <col min="10498" max="10503" width="10.85546875" customWidth="1"/>
    <col min="10753" max="10753" width="31.7109375" customWidth="1"/>
    <col min="10754" max="10759" width="10.85546875" customWidth="1"/>
    <col min="11009" max="11009" width="31.7109375" customWidth="1"/>
    <col min="11010" max="11015" width="10.85546875" customWidth="1"/>
    <col min="11265" max="11265" width="31.7109375" customWidth="1"/>
    <col min="11266" max="11271" width="10.85546875" customWidth="1"/>
    <col min="11521" max="11521" width="31.7109375" customWidth="1"/>
    <col min="11522" max="11527" width="10.85546875" customWidth="1"/>
    <col min="11777" max="11777" width="31.7109375" customWidth="1"/>
    <col min="11778" max="11783" width="10.85546875" customWidth="1"/>
    <col min="12033" max="12033" width="31.7109375" customWidth="1"/>
    <col min="12034" max="12039" width="10.85546875" customWidth="1"/>
    <col min="12289" max="12289" width="31.7109375" customWidth="1"/>
    <col min="12290" max="12295" width="10.85546875" customWidth="1"/>
    <col min="12545" max="12545" width="31.7109375" customWidth="1"/>
    <col min="12546" max="12551" width="10.85546875" customWidth="1"/>
    <col min="12801" max="12801" width="31.7109375" customWidth="1"/>
    <col min="12802" max="12807" width="10.85546875" customWidth="1"/>
    <col min="13057" max="13057" width="31.7109375" customWidth="1"/>
    <col min="13058" max="13063" width="10.85546875" customWidth="1"/>
    <col min="13313" max="13313" width="31.7109375" customWidth="1"/>
    <col min="13314" max="13319" width="10.85546875" customWidth="1"/>
    <col min="13569" max="13569" width="31.7109375" customWidth="1"/>
    <col min="13570" max="13575" width="10.85546875" customWidth="1"/>
    <col min="13825" max="13825" width="31.7109375" customWidth="1"/>
    <col min="13826" max="13831" width="10.85546875" customWidth="1"/>
    <col min="14081" max="14081" width="31.7109375" customWidth="1"/>
    <col min="14082" max="14087" width="10.85546875" customWidth="1"/>
    <col min="14337" max="14337" width="31.7109375" customWidth="1"/>
    <col min="14338" max="14343" width="10.85546875" customWidth="1"/>
    <col min="14593" max="14593" width="31.7109375" customWidth="1"/>
    <col min="14594" max="14599" width="10.85546875" customWidth="1"/>
    <col min="14849" max="14849" width="31.7109375" customWidth="1"/>
    <col min="14850" max="14855" width="10.85546875" customWidth="1"/>
    <col min="15105" max="15105" width="31.7109375" customWidth="1"/>
    <col min="15106" max="15111" width="10.85546875" customWidth="1"/>
    <col min="15361" max="15361" width="31.7109375" customWidth="1"/>
    <col min="15362" max="15367" width="10.85546875" customWidth="1"/>
    <col min="15617" max="15617" width="31.7109375" customWidth="1"/>
    <col min="15618" max="15623" width="10.85546875" customWidth="1"/>
    <col min="15873" max="15873" width="31.7109375" customWidth="1"/>
    <col min="15874" max="15879" width="10.85546875" customWidth="1"/>
    <col min="16129" max="16129" width="31.7109375" customWidth="1"/>
    <col min="16130" max="16135" width="10.85546875" customWidth="1"/>
  </cols>
  <sheetData>
    <row r="1" spans="1:7" x14ac:dyDescent="0.25">
      <c r="A1" s="141" t="s">
        <v>610</v>
      </c>
      <c r="B1" s="141"/>
    </row>
    <row r="2" spans="1:7" ht="24" customHeight="1" x14ac:dyDescent="0.25">
      <c r="A2" s="136" t="s">
        <v>611</v>
      </c>
      <c r="B2" s="137"/>
      <c r="C2" s="137"/>
      <c r="D2" s="137"/>
      <c r="E2" s="137"/>
      <c r="F2" s="137"/>
      <c r="G2" s="137"/>
    </row>
    <row r="3" spans="1:7" ht="24" customHeight="1" thickBot="1" x14ac:dyDescent="0.3">
      <c r="A3" s="39"/>
      <c r="B3" s="138" t="s">
        <v>171</v>
      </c>
      <c r="C3" s="138"/>
      <c r="D3" s="138"/>
      <c r="E3" s="138"/>
      <c r="F3" s="138"/>
      <c r="G3" s="139"/>
    </row>
    <row r="4" spans="1:7" ht="23.25" customHeight="1" thickTop="1" x14ac:dyDescent="0.25">
      <c r="A4" s="39"/>
      <c r="B4" s="40"/>
      <c r="C4" s="140" t="s">
        <v>172</v>
      </c>
      <c r="D4" s="140"/>
      <c r="E4" s="140"/>
      <c r="F4" s="140"/>
      <c r="G4" s="140"/>
    </row>
    <row r="5" spans="1:7" ht="46.5" customHeight="1" thickBot="1" x14ac:dyDescent="0.3">
      <c r="A5" s="41"/>
      <c r="B5" s="42" t="s">
        <v>612</v>
      </c>
      <c r="C5" s="42" t="s">
        <v>173</v>
      </c>
      <c r="D5" s="42" t="s">
        <v>174</v>
      </c>
      <c r="E5" s="42" t="s">
        <v>613</v>
      </c>
      <c r="F5" s="42" t="s">
        <v>614</v>
      </c>
      <c r="G5" s="42" t="s">
        <v>175</v>
      </c>
    </row>
    <row r="6" spans="1:7" ht="24" customHeight="1" thickTop="1" x14ac:dyDescent="0.25">
      <c r="A6" s="43" t="s">
        <v>176</v>
      </c>
      <c r="B6" s="44">
        <v>123.53</v>
      </c>
      <c r="C6" s="44">
        <v>77.069999999999993</v>
      </c>
      <c r="D6" s="44">
        <v>7.45</v>
      </c>
      <c r="E6" s="44">
        <v>9.34</v>
      </c>
      <c r="F6" s="44">
        <v>22.84</v>
      </c>
      <c r="G6" s="44">
        <v>6.83</v>
      </c>
    </row>
    <row r="7" spans="1:7" ht="24" customHeight="1" x14ac:dyDescent="0.25">
      <c r="A7" s="45" t="s">
        <v>177</v>
      </c>
      <c r="B7" s="46" t="s">
        <v>3</v>
      </c>
      <c r="C7" s="46" t="s">
        <v>3</v>
      </c>
      <c r="D7" s="46" t="s">
        <v>3</v>
      </c>
      <c r="E7" s="46" t="s">
        <v>3</v>
      </c>
      <c r="F7" s="46" t="s">
        <v>3</v>
      </c>
      <c r="G7" s="46" t="s">
        <v>3</v>
      </c>
    </row>
    <row r="8" spans="1:7" ht="15" customHeight="1" x14ac:dyDescent="0.25">
      <c r="A8" s="47" t="s">
        <v>120</v>
      </c>
      <c r="B8" s="48">
        <v>21.92</v>
      </c>
      <c r="C8" s="48">
        <v>11.23</v>
      </c>
      <c r="D8" s="48">
        <v>1.95</v>
      </c>
      <c r="E8" s="48">
        <v>3.15</v>
      </c>
      <c r="F8" s="48">
        <v>5.0999999999999996</v>
      </c>
      <c r="G8" s="48">
        <v>0.5</v>
      </c>
    </row>
    <row r="9" spans="1:7" x14ac:dyDescent="0.25">
      <c r="A9" s="49" t="s">
        <v>121</v>
      </c>
      <c r="B9" s="48">
        <v>5.88</v>
      </c>
      <c r="C9" s="48">
        <v>3.34</v>
      </c>
      <c r="D9" s="48">
        <v>0.3</v>
      </c>
      <c r="E9" s="48">
        <v>0.99</v>
      </c>
      <c r="F9" s="48">
        <v>1.1000000000000001</v>
      </c>
      <c r="G9" s="48">
        <v>0.14000000000000001</v>
      </c>
    </row>
    <row r="10" spans="1:7" x14ac:dyDescent="0.25">
      <c r="A10" s="49" t="s">
        <v>122</v>
      </c>
      <c r="B10" s="48">
        <v>16.04</v>
      </c>
      <c r="C10" s="48">
        <v>7.89</v>
      </c>
      <c r="D10" s="48">
        <v>1.65</v>
      </c>
      <c r="E10" s="48">
        <v>2.15</v>
      </c>
      <c r="F10" s="48">
        <v>3.99</v>
      </c>
      <c r="G10" s="48">
        <v>0.36</v>
      </c>
    </row>
    <row r="11" spans="1:7" x14ac:dyDescent="0.25">
      <c r="A11" s="47" t="s">
        <v>123</v>
      </c>
      <c r="B11" s="48">
        <v>27.04</v>
      </c>
      <c r="C11" s="48">
        <v>18.579999999999998</v>
      </c>
      <c r="D11" s="48">
        <v>1.33</v>
      </c>
      <c r="E11" s="48">
        <v>1.95</v>
      </c>
      <c r="F11" s="48">
        <v>4.2</v>
      </c>
      <c r="G11" s="48">
        <v>0.97</v>
      </c>
    </row>
    <row r="12" spans="1:7" x14ac:dyDescent="0.25">
      <c r="A12" s="49" t="s">
        <v>124</v>
      </c>
      <c r="B12" s="48">
        <v>18.55</v>
      </c>
      <c r="C12" s="48">
        <v>12.59</v>
      </c>
      <c r="D12" s="48">
        <v>0.91</v>
      </c>
      <c r="E12" s="48">
        <v>1.49</v>
      </c>
      <c r="F12" s="48">
        <v>2.94</v>
      </c>
      <c r="G12" s="48">
        <v>0.63</v>
      </c>
    </row>
    <row r="13" spans="1:7" ht="15" customHeight="1" x14ac:dyDescent="0.25">
      <c r="A13" s="49" t="s">
        <v>125</v>
      </c>
      <c r="B13" s="48">
        <v>8.5</v>
      </c>
      <c r="C13" s="48">
        <v>5.99</v>
      </c>
      <c r="D13" s="48">
        <v>0.43</v>
      </c>
      <c r="E13" s="48">
        <v>0.47</v>
      </c>
      <c r="F13" s="48">
        <v>1.26</v>
      </c>
      <c r="G13" s="48">
        <v>0.35</v>
      </c>
    </row>
    <row r="14" spans="1:7" x14ac:dyDescent="0.25">
      <c r="A14" s="47" t="s">
        <v>126</v>
      </c>
      <c r="B14" s="48">
        <v>46.84</v>
      </c>
      <c r="C14" s="48">
        <v>30.29</v>
      </c>
      <c r="D14" s="48">
        <v>2.48</v>
      </c>
      <c r="E14" s="48">
        <v>2.36</v>
      </c>
      <c r="F14" s="48">
        <v>7.83</v>
      </c>
      <c r="G14" s="48">
        <v>3.89</v>
      </c>
    </row>
    <row r="15" spans="1:7" x14ac:dyDescent="0.25">
      <c r="A15" s="49" t="s">
        <v>127</v>
      </c>
      <c r="B15" s="48">
        <v>24.84</v>
      </c>
      <c r="C15" s="48">
        <v>15.25</v>
      </c>
      <c r="D15" s="48">
        <v>1.92</v>
      </c>
      <c r="E15" s="48">
        <v>1.17</v>
      </c>
      <c r="F15" s="48">
        <v>4.51</v>
      </c>
      <c r="G15" s="48">
        <v>2</v>
      </c>
    </row>
    <row r="16" spans="1:7" x14ac:dyDescent="0.25">
      <c r="A16" s="49" t="s">
        <v>128</v>
      </c>
      <c r="B16" s="48">
        <v>7.38</v>
      </c>
      <c r="C16" s="48">
        <v>5.17</v>
      </c>
      <c r="D16" s="48">
        <v>0.19</v>
      </c>
      <c r="E16" s="48">
        <v>0.41</v>
      </c>
      <c r="F16" s="48">
        <v>0.84</v>
      </c>
      <c r="G16" s="48">
        <v>0.77</v>
      </c>
    </row>
    <row r="17" spans="1:7" ht="15" customHeight="1" x14ac:dyDescent="0.25">
      <c r="A17" s="49" t="s">
        <v>129</v>
      </c>
      <c r="B17" s="48">
        <v>14.62</v>
      </c>
      <c r="C17" s="48">
        <v>9.8699999999999992</v>
      </c>
      <c r="D17" s="48">
        <v>0.36</v>
      </c>
      <c r="E17" s="48">
        <v>0.78</v>
      </c>
      <c r="F17" s="48">
        <v>2.48</v>
      </c>
      <c r="G17" s="48">
        <v>1.1200000000000001</v>
      </c>
    </row>
    <row r="18" spans="1:7" x14ac:dyDescent="0.25">
      <c r="A18" s="47" t="s">
        <v>130</v>
      </c>
      <c r="B18" s="48">
        <v>27.72</v>
      </c>
      <c r="C18" s="48">
        <v>16.97</v>
      </c>
      <c r="D18" s="48">
        <v>1.69</v>
      </c>
      <c r="E18" s="48">
        <v>1.89</v>
      </c>
      <c r="F18" s="48">
        <v>5.7</v>
      </c>
      <c r="G18" s="48">
        <v>1.47</v>
      </c>
    </row>
    <row r="19" spans="1:7" x14ac:dyDescent="0.25">
      <c r="A19" s="49" t="s">
        <v>131</v>
      </c>
      <c r="B19" s="48">
        <v>9.2200000000000006</v>
      </c>
      <c r="C19" s="48">
        <v>6.06</v>
      </c>
      <c r="D19" s="48">
        <v>0.5</v>
      </c>
      <c r="E19" s="48">
        <v>0.52</v>
      </c>
      <c r="F19" s="48">
        <v>1.47</v>
      </c>
      <c r="G19" s="48">
        <v>0.67</v>
      </c>
    </row>
    <row r="20" spans="1:7" x14ac:dyDescent="0.25">
      <c r="A20" s="50" t="s">
        <v>132</v>
      </c>
      <c r="B20" s="48">
        <v>4.62</v>
      </c>
      <c r="C20" s="48">
        <v>3.1</v>
      </c>
      <c r="D20" s="48">
        <v>0.28999999999999998</v>
      </c>
      <c r="E20" s="48">
        <v>0.26</v>
      </c>
      <c r="F20" s="48">
        <v>0.73</v>
      </c>
      <c r="G20" s="48">
        <v>0.24</v>
      </c>
    </row>
    <row r="21" spans="1:7" x14ac:dyDescent="0.25">
      <c r="A21" s="50" t="s">
        <v>133</v>
      </c>
      <c r="B21" s="48">
        <v>4.5999999999999996</v>
      </c>
      <c r="C21" s="48">
        <v>2.96</v>
      </c>
      <c r="D21" s="48">
        <v>0.21</v>
      </c>
      <c r="E21" s="48">
        <v>0.26</v>
      </c>
      <c r="F21" s="48">
        <v>0.74</v>
      </c>
      <c r="G21" s="48">
        <v>0.43</v>
      </c>
    </row>
    <row r="22" spans="1:7" x14ac:dyDescent="0.25">
      <c r="A22" s="49" t="s">
        <v>134</v>
      </c>
      <c r="B22" s="48">
        <v>18.510000000000002</v>
      </c>
      <c r="C22" s="48">
        <v>10.91</v>
      </c>
      <c r="D22" s="48">
        <v>1.19</v>
      </c>
      <c r="E22" s="48">
        <v>1.36</v>
      </c>
      <c r="F22" s="48">
        <v>4.24</v>
      </c>
      <c r="G22" s="48">
        <v>0.8</v>
      </c>
    </row>
    <row r="23" spans="1:7" ht="24" customHeight="1" x14ac:dyDescent="0.25">
      <c r="A23" s="45" t="s">
        <v>615</v>
      </c>
      <c r="B23" s="46" t="s">
        <v>3</v>
      </c>
      <c r="C23" s="46" t="s">
        <v>3</v>
      </c>
      <c r="D23" s="46" t="s">
        <v>3</v>
      </c>
      <c r="E23" s="46" t="s">
        <v>3</v>
      </c>
      <c r="F23" s="46" t="s">
        <v>3</v>
      </c>
      <c r="G23" s="46" t="s">
        <v>3</v>
      </c>
    </row>
    <row r="24" spans="1:7" x14ac:dyDescent="0.25">
      <c r="A24" s="47" t="s">
        <v>135</v>
      </c>
      <c r="B24" s="48">
        <v>100.44</v>
      </c>
      <c r="C24" s="48">
        <v>58.8</v>
      </c>
      <c r="D24" s="48">
        <v>7.04</v>
      </c>
      <c r="E24" s="48">
        <v>9.02</v>
      </c>
      <c r="F24" s="48">
        <v>22.27</v>
      </c>
      <c r="G24" s="48">
        <v>3.31</v>
      </c>
    </row>
    <row r="25" spans="1:7" s="51" customFormat="1" x14ac:dyDescent="0.25">
      <c r="A25" s="49" t="s">
        <v>178</v>
      </c>
      <c r="B25" s="48">
        <v>89.24</v>
      </c>
      <c r="C25" s="48">
        <v>50.99</v>
      </c>
      <c r="D25" s="48">
        <v>6.57</v>
      </c>
      <c r="E25" s="48">
        <v>7.95</v>
      </c>
      <c r="F25" s="48">
        <v>21.2</v>
      </c>
      <c r="G25" s="48">
        <v>2.5299999999999998</v>
      </c>
    </row>
    <row r="26" spans="1:7" s="51" customFormat="1" x14ac:dyDescent="0.25">
      <c r="A26" s="49" t="s">
        <v>179</v>
      </c>
      <c r="B26" s="48">
        <v>11.2</v>
      </c>
      <c r="C26" s="48">
        <v>7.82</v>
      </c>
      <c r="D26" s="48">
        <v>0.47</v>
      </c>
      <c r="E26" s="48">
        <v>1.07</v>
      </c>
      <c r="F26" s="48">
        <v>1.07</v>
      </c>
      <c r="G26" s="48">
        <v>0.77</v>
      </c>
    </row>
    <row r="27" spans="1:7" x14ac:dyDescent="0.25">
      <c r="A27" s="47" t="s">
        <v>136</v>
      </c>
      <c r="B27" s="48">
        <v>23.09</v>
      </c>
      <c r="C27" s="48">
        <v>18.27</v>
      </c>
      <c r="D27" s="48">
        <v>0.41</v>
      </c>
      <c r="E27" s="48">
        <v>0.32</v>
      </c>
      <c r="F27" s="48">
        <v>0.56999999999999995</v>
      </c>
      <c r="G27" s="48">
        <v>3.52</v>
      </c>
    </row>
    <row r="28" spans="1:7" ht="33.950000000000003" customHeight="1" x14ac:dyDescent="0.25">
      <c r="A28" s="45" t="s">
        <v>616</v>
      </c>
      <c r="B28" s="46" t="s">
        <v>3</v>
      </c>
      <c r="C28" s="46" t="s">
        <v>3</v>
      </c>
      <c r="D28" s="46" t="s">
        <v>3</v>
      </c>
      <c r="E28" s="46" t="s">
        <v>3</v>
      </c>
      <c r="F28" s="46" t="s">
        <v>3</v>
      </c>
      <c r="G28" s="46" t="s">
        <v>3</v>
      </c>
    </row>
    <row r="29" spans="1:7" x14ac:dyDescent="0.25">
      <c r="A29" s="47" t="s">
        <v>180</v>
      </c>
      <c r="B29" s="48">
        <v>42.5</v>
      </c>
      <c r="C29" s="48">
        <v>28.04</v>
      </c>
      <c r="D29" s="48">
        <v>2.4300000000000002</v>
      </c>
      <c r="E29" s="48">
        <v>3.78</v>
      </c>
      <c r="F29" s="48">
        <v>6.74</v>
      </c>
      <c r="G29" s="48">
        <v>1.52</v>
      </c>
    </row>
    <row r="30" spans="1:7" x14ac:dyDescent="0.25">
      <c r="A30" s="47" t="s">
        <v>181</v>
      </c>
      <c r="B30" s="48">
        <v>36.79</v>
      </c>
      <c r="C30" s="48">
        <v>21.89</v>
      </c>
      <c r="D30" s="48">
        <v>2.8</v>
      </c>
      <c r="E30" s="48">
        <v>2.72</v>
      </c>
      <c r="F30" s="48">
        <v>7.03</v>
      </c>
      <c r="G30" s="48">
        <v>2.35</v>
      </c>
    </row>
    <row r="31" spans="1:7" x14ac:dyDescent="0.25">
      <c r="A31" s="47" t="s">
        <v>182</v>
      </c>
      <c r="B31" s="48">
        <v>15.06</v>
      </c>
      <c r="C31" s="48">
        <v>9.07</v>
      </c>
      <c r="D31" s="48">
        <v>0.9</v>
      </c>
      <c r="E31" s="48">
        <v>1.1200000000000001</v>
      </c>
      <c r="F31" s="48">
        <v>3.12</v>
      </c>
      <c r="G31" s="48">
        <v>0.83</v>
      </c>
    </row>
    <row r="32" spans="1:7" ht="24" customHeight="1" x14ac:dyDescent="0.25">
      <c r="A32" s="47" t="s">
        <v>183</v>
      </c>
      <c r="B32" s="48">
        <v>22.31</v>
      </c>
      <c r="C32" s="48">
        <v>13.98</v>
      </c>
      <c r="D32" s="48">
        <v>0.92</v>
      </c>
      <c r="E32" s="48">
        <v>1.25</v>
      </c>
      <c r="F32" s="48">
        <v>4.37</v>
      </c>
      <c r="G32" s="48">
        <v>1.8</v>
      </c>
    </row>
    <row r="33" spans="1:7" x14ac:dyDescent="0.25">
      <c r="A33" s="47" t="s">
        <v>137</v>
      </c>
      <c r="B33" s="48">
        <v>6.87</v>
      </c>
      <c r="C33" s="48">
        <v>4.09</v>
      </c>
      <c r="D33" s="48">
        <v>0.4</v>
      </c>
      <c r="E33" s="48">
        <v>0.48</v>
      </c>
      <c r="F33" s="48">
        <v>1.57</v>
      </c>
      <c r="G33" s="48">
        <v>0.34</v>
      </c>
    </row>
    <row r="34" spans="1:7" x14ac:dyDescent="0.25">
      <c r="A34" s="45" t="s">
        <v>184</v>
      </c>
      <c r="B34" s="46" t="s">
        <v>3</v>
      </c>
      <c r="C34" s="46" t="s">
        <v>3</v>
      </c>
      <c r="D34" s="46" t="s">
        <v>3</v>
      </c>
      <c r="E34" s="46" t="s">
        <v>3</v>
      </c>
      <c r="F34" s="46" t="s">
        <v>3</v>
      </c>
      <c r="G34" s="46" t="s">
        <v>3</v>
      </c>
    </row>
    <row r="35" spans="1:7" x14ac:dyDescent="0.25">
      <c r="A35" s="47" t="s">
        <v>185</v>
      </c>
      <c r="B35" s="48">
        <v>20.260000000000002</v>
      </c>
      <c r="C35" s="48">
        <v>13.58</v>
      </c>
      <c r="D35" s="48">
        <v>1.1399999999999999</v>
      </c>
      <c r="E35" s="48">
        <v>2.36</v>
      </c>
      <c r="F35" s="48">
        <v>3.08</v>
      </c>
      <c r="G35" s="48">
        <v>0.09</v>
      </c>
    </row>
    <row r="36" spans="1:7" x14ac:dyDescent="0.25">
      <c r="A36" s="47" t="s">
        <v>139</v>
      </c>
      <c r="B36" s="48">
        <v>12.48</v>
      </c>
      <c r="C36" s="48">
        <v>9.9</v>
      </c>
      <c r="D36" s="48">
        <v>0.4</v>
      </c>
      <c r="E36" s="48">
        <v>0.77</v>
      </c>
      <c r="F36" s="48">
        <v>1.25</v>
      </c>
      <c r="G36" s="48">
        <v>0.16</v>
      </c>
    </row>
    <row r="37" spans="1:7" x14ac:dyDescent="0.25">
      <c r="A37" s="47" t="s">
        <v>140</v>
      </c>
      <c r="B37" s="48">
        <v>12.76</v>
      </c>
      <c r="C37" s="48">
        <v>8.23</v>
      </c>
      <c r="D37" s="48">
        <v>0.63</v>
      </c>
      <c r="E37" s="48">
        <v>1.1200000000000001</v>
      </c>
      <c r="F37" s="48">
        <v>2.41</v>
      </c>
      <c r="G37" s="48">
        <v>0.37</v>
      </c>
    </row>
    <row r="38" spans="1:7" ht="24" customHeight="1" x14ac:dyDescent="0.25">
      <c r="A38" s="47" t="s">
        <v>141</v>
      </c>
      <c r="B38" s="48">
        <v>18.34</v>
      </c>
      <c r="C38" s="48">
        <v>10.46</v>
      </c>
      <c r="D38" s="48">
        <v>0.97</v>
      </c>
      <c r="E38" s="48">
        <v>1.56</v>
      </c>
      <c r="F38" s="48">
        <v>4.01</v>
      </c>
      <c r="G38" s="48">
        <v>1.34</v>
      </c>
    </row>
    <row r="39" spans="1:7" x14ac:dyDescent="0.25">
      <c r="A39" s="47" t="s">
        <v>142</v>
      </c>
      <c r="B39" s="48">
        <v>16.3</v>
      </c>
      <c r="C39" s="48">
        <v>8.67</v>
      </c>
      <c r="D39" s="48">
        <v>1.26</v>
      </c>
      <c r="E39" s="48">
        <v>1.43</v>
      </c>
      <c r="F39" s="48">
        <v>3.6</v>
      </c>
      <c r="G39" s="48">
        <v>1.33</v>
      </c>
    </row>
    <row r="40" spans="1:7" x14ac:dyDescent="0.25">
      <c r="A40" s="47" t="s">
        <v>143</v>
      </c>
      <c r="B40" s="48">
        <v>17.16</v>
      </c>
      <c r="C40" s="48">
        <v>10.65</v>
      </c>
      <c r="D40" s="48">
        <v>1.08</v>
      </c>
      <c r="E40" s="48">
        <v>0.95</v>
      </c>
      <c r="F40" s="48">
        <v>2.5499999999999998</v>
      </c>
      <c r="G40" s="48">
        <v>1.92</v>
      </c>
    </row>
    <row r="41" spans="1:7" x14ac:dyDescent="0.25">
      <c r="A41" s="47" t="s">
        <v>144</v>
      </c>
      <c r="B41" s="48">
        <v>16.16</v>
      </c>
      <c r="C41" s="48">
        <v>9.98</v>
      </c>
      <c r="D41" s="48">
        <v>1.31</v>
      </c>
      <c r="E41" s="48">
        <v>0.72</v>
      </c>
      <c r="F41" s="48">
        <v>3.17</v>
      </c>
      <c r="G41" s="48">
        <v>0.98</v>
      </c>
    </row>
    <row r="42" spans="1:7" x14ac:dyDescent="0.25">
      <c r="A42" s="47" t="s">
        <v>186</v>
      </c>
      <c r="B42" s="48">
        <v>5.53</v>
      </c>
      <c r="C42" s="48">
        <v>3.05</v>
      </c>
      <c r="D42" s="48">
        <v>0.37</v>
      </c>
      <c r="E42" s="48">
        <v>0.26</v>
      </c>
      <c r="F42" s="48">
        <v>1.52</v>
      </c>
      <c r="G42" s="48">
        <v>0.32</v>
      </c>
    </row>
    <row r="43" spans="1:7" x14ac:dyDescent="0.25">
      <c r="A43" s="47" t="s">
        <v>617</v>
      </c>
      <c r="B43" s="48">
        <v>4.5599999999999996</v>
      </c>
      <c r="C43" s="48">
        <v>2.5299999999999998</v>
      </c>
      <c r="D43" s="48">
        <v>0.28999999999999998</v>
      </c>
      <c r="E43" s="48">
        <v>0.18</v>
      </c>
      <c r="F43" s="48">
        <v>1.26</v>
      </c>
      <c r="G43" s="48">
        <v>0.31</v>
      </c>
    </row>
    <row r="44" spans="1:7" x14ac:dyDescent="0.25">
      <c r="A44" s="45" t="s">
        <v>187</v>
      </c>
      <c r="B44" s="46" t="s">
        <v>3</v>
      </c>
      <c r="C44" s="46" t="s">
        <v>3</v>
      </c>
      <c r="D44" s="46" t="s">
        <v>3</v>
      </c>
      <c r="E44" s="46" t="s">
        <v>3</v>
      </c>
      <c r="F44" s="46" t="s">
        <v>3</v>
      </c>
      <c r="G44" s="46" t="s">
        <v>3</v>
      </c>
    </row>
    <row r="45" spans="1:7" x14ac:dyDescent="0.25">
      <c r="A45" s="47" t="s">
        <v>618</v>
      </c>
      <c r="B45" s="48">
        <v>47.15</v>
      </c>
      <c r="C45" s="48">
        <v>44.59</v>
      </c>
      <c r="D45" s="48">
        <v>2.57</v>
      </c>
      <c r="E45" s="48" t="s">
        <v>145</v>
      </c>
      <c r="F45" s="48" t="s">
        <v>145</v>
      </c>
      <c r="G45" s="48" t="s">
        <v>145</v>
      </c>
    </row>
    <row r="46" spans="1:7" x14ac:dyDescent="0.25">
      <c r="A46" s="47" t="s">
        <v>619</v>
      </c>
      <c r="B46" s="48">
        <v>32.47</v>
      </c>
      <c r="C46" s="48">
        <v>28.53</v>
      </c>
      <c r="D46" s="48">
        <v>3.94</v>
      </c>
      <c r="E46" s="48" t="s">
        <v>145</v>
      </c>
      <c r="F46" s="48" t="s">
        <v>145</v>
      </c>
      <c r="G46" s="48" t="s">
        <v>145</v>
      </c>
    </row>
    <row r="47" spans="1:7" ht="24" customHeight="1" x14ac:dyDescent="0.25">
      <c r="A47" s="47" t="s">
        <v>620</v>
      </c>
      <c r="B47" s="48">
        <v>2.61</v>
      </c>
      <c r="C47" s="48">
        <v>1.76</v>
      </c>
      <c r="D47" s="48">
        <v>0.85</v>
      </c>
      <c r="E47" s="48" t="s">
        <v>145</v>
      </c>
      <c r="F47" s="48" t="s">
        <v>145</v>
      </c>
      <c r="G47" s="48" t="s">
        <v>145</v>
      </c>
    </row>
    <row r="48" spans="1:7" x14ac:dyDescent="0.25">
      <c r="A48" s="47" t="s">
        <v>621</v>
      </c>
      <c r="B48" s="48">
        <v>2.2799999999999998</v>
      </c>
      <c r="C48" s="48">
        <v>2.19</v>
      </c>
      <c r="D48" s="48">
        <v>0.09</v>
      </c>
      <c r="E48" s="48" t="s">
        <v>145</v>
      </c>
      <c r="F48" s="48" t="s">
        <v>145</v>
      </c>
      <c r="G48" s="48" t="s">
        <v>145</v>
      </c>
    </row>
    <row r="49" spans="1:7" ht="26.25" x14ac:dyDescent="0.25">
      <c r="A49" s="47" t="s">
        <v>188</v>
      </c>
      <c r="B49" s="48">
        <v>39.01</v>
      </c>
      <c r="C49" s="48" t="s">
        <v>145</v>
      </c>
      <c r="D49" s="48" t="s">
        <v>145</v>
      </c>
      <c r="E49" s="48">
        <v>9.34</v>
      </c>
      <c r="F49" s="48">
        <v>22.84</v>
      </c>
      <c r="G49" s="48">
        <v>6.83</v>
      </c>
    </row>
    <row r="50" spans="1:7" x14ac:dyDescent="0.25">
      <c r="A50" s="45" t="s">
        <v>189</v>
      </c>
      <c r="B50" s="46" t="s">
        <v>3</v>
      </c>
      <c r="C50" s="46" t="s">
        <v>3</v>
      </c>
      <c r="D50" s="46" t="s">
        <v>3</v>
      </c>
      <c r="E50" s="46" t="s">
        <v>3</v>
      </c>
      <c r="F50" s="46" t="s">
        <v>3</v>
      </c>
      <c r="G50" s="46" t="s">
        <v>3</v>
      </c>
    </row>
    <row r="51" spans="1:7" ht="26.25" x14ac:dyDescent="0.25">
      <c r="A51" s="47" t="s">
        <v>622</v>
      </c>
      <c r="B51" s="48">
        <v>45.44</v>
      </c>
      <c r="C51" s="48">
        <v>31.14</v>
      </c>
      <c r="D51" s="48">
        <v>2.83</v>
      </c>
      <c r="E51" s="48">
        <v>2.23</v>
      </c>
      <c r="F51" s="48">
        <v>3.79</v>
      </c>
      <c r="G51" s="48">
        <v>5.45</v>
      </c>
    </row>
    <row r="52" spans="1:7" x14ac:dyDescent="0.25">
      <c r="A52" s="47" t="s">
        <v>146</v>
      </c>
      <c r="B52" s="48">
        <v>33.369999999999997</v>
      </c>
      <c r="C52" s="48">
        <v>17.52</v>
      </c>
      <c r="D52" s="48">
        <v>2.0099999999999998</v>
      </c>
      <c r="E52" s="48">
        <v>3.79</v>
      </c>
      <c r="F52" s="48">
        <v>9.8000000000000007</v>
      </c>
      <c r="G52" s="48">
        <v>0.24</v>
      </c>
    </row>
    <row r="53" spans="1:7" ht="24" customHeight="1" x14ac:dyDescent="0.25">
      <c r="A53" s="47" t="s">
        <v>147</v>
      </c>
      <c r="B53" s="48">
        <v>18.8</v>
      </c>
      <c r="C53" s="48">
        <v>12.63</v>
      </c>
      <c r="D53" s="48">
        <v>0.92</v>
      </c>
      <c r="E53" s="48">
        <v>1.55</v>
      </c>
      <c r="F53" s="48">
        <v>2.86</v>
      </c>
      <c r="G53" s="48">
        <v>0.84</v>
      </c>
    </row>
    <row r="54" spans="1:7" ht="15" customHeight="1" x14ac:dyDescent="0.25">
      <c r="A54" s="47" t="s">
        <v>148</v>
      </c>
      <c r="B54" s="48">
        <v>15.65</v>
      </c>
      <c r="C54" s="48">
        <v>10.54</v>
      </c>
      <c r="D54" s="48">
        <v>1.07</v>
      </c>
      <c r="E54" s="48">
        <v>0.89</v>
      </c>
      <c r="F54" s="48">
        <v>3.08</v>
      </c>
      <c r="G54" s="48">
        <v>0.08</v>
      </c>
    </row>
    <row r="55" spans="1:7" x14ac:dyDescent="0.25">
      <c r="A55" s="47" t="s">
        <v>623</v>
      </c>
      <c r="B55" s="48">
        <v>6.42</v>
      </c>
      <c r="C55" s="48">
        <v>2.89</v>
      </c>
      <c r="D55" s="48">
        <v>0.41</v>
      </c>
      <c r="E55" s="48">
        <v>0.5</v>
      </c>
      <c r="F55" s="48">
        <v>2.56</v>
      </c>
      <c r="G55" s="48" t="s">
        <v>138</v>
      </c>
    </row>
    <row r="56" spans="1:7" x14ac:dyDescent="0.25">
      <c r="A56" s="47" t="s">
        <v>624</v>
      </c>
      <c r="B56" s="48">
        <v>1.89</v>
      </c>
      <c r="C56" s="48">
        <v>1.1599999999999999</v>
      </c>
      <c r="D56" s="48">
        <v>0.11</v>
      </c>
      <c r="E56" s="48">
        <v>0.21</v>
      </c>
      <c r="F56" s="48">
        <v>0.3</v>
      </c>
      <c r="G56" s="48">
        <v>0.11</v>
      </c>
    </row>
    <row r="57" spans="1:7" x14ac:dyDescent="0.25">
      <c r="A57" s="47" t="s">
        <v>149</v>
      </c>
      <c r="B57" s="48">
        <v>1.46</v>
      </c>
      <c r="C57" s="48">
        <v>0.94</v>
      </c>
      <c r="D57" s="48">
        <v>0.08</v>
      </c>
      <c r="E57" s="48">
        <v>0.14000000000000001</v>
      </c>
      <c r="F57" s="48">
        <v>0.31</v>
      </c>
      <c r="G57" s="48" t="s">
        <v>145</v>
      </c>
    </row>
    <row r="58" spans="1:7" x14ac:dyDescent="0.25">
      <c r="A58" s="47" t="s">
        <v>190</v>
      </c>
      <c r="B58" s="48">
        <v>0.5</v>
      </c>
      <c r="C58" s="48">
        <v>0.26</v>
      </c>
      <c r="D58" s="48" t="s">
        <v>138</v>
      </c>
      <c r="E58" s="48" t="s">
        <v>138</v>
      </c>
      <c r="F58" s="48">
        <v>0.14000000000000001</v>
      </c>
      <c r="G58" s="48" t="s">
        <v>138</v>
      </c>
    </row>
    <row r="59" spans="1:7" x14ac:dyDescent="0.25">
      <c r="A59" s="45" t="s">
        <v>191</v>
      </c>
      <c r="B59" s="46" t="s">
        <v>3</v>
      </c>
      <c r="C59" s="46" t="s">
        <v>3</v>
      </c>
      <c r="D59" s="46" t="s">
        <v>3</v>
      </c>
      <c r="E59" s="46" t="s">
        <v>3</v>
      </c>
      <c r="F59" s="46" t="s">
        <v>3</v>
      </c>
      <c r="G59" s="46" t="s">
        <v>3</v>
      </c>
    </row>
    <row r="60" spans="1:7" x14ac:dyDescent="0.25">
      <c r="A60" s="47" t="s">
        <v>192</v>
      </c>
      <c r="B60" s="48">
        <v>76.03</v>
      </c>
      <c r="C60" s="48">
        <v>61.56</v>
      </c>
      <c r="D60" s="48">
        <v>5.49</v>
      </c>
      <c r="E60" s="48">
        <v>5.89</v>
      </c>
      <c r="F60" s="48" t="s">
        <v>145</v>
      </c>
      <c r="G60" s="48">
        <v>3.09</v>
      </c>
    </row>
    <row r="61" spans="1:7" x14ac:dyDescent="0.25">
      <c r="A61" s="47" t="s">
        <v>150</v>
      </c>
      <c r="B61" s="48">
        <v>9.69</v>
      </c>
      <c r="C61" s="48">
        <v>5.87</v>
      </c>
      <c r="D61" s="48">
        <v>0.28000000000000003</v>
      </c>
      <c r="E61" s="48">
        <v>0.46</v>
      </c>
      <c r="F61" s="48" t="s">
        <v>145</v>
      </c>
      <c r="G61" s="48">
        <v>3.08</v>
      </c>
    </row>
    <row r="62" spans="1:7" ht="24" customHeight="1" x14ac:dyDescent="0.25">
      <c r="A62" s="47" t="s">
        <v>193</v>
      </c>
      <c r="B62" s="48">
        <v>5.19</v>
      </c>
      <c r="C62" s="48">
        <v>3.06</v>
      </c>
      <c r="D62" s="48">
        <v>0.55000000000000004</v>
      </c>
      <c r="E62" s="48">
        <v>1.23</v>
      </c>
      <c r="F62" s="48" t="s">
        <v>145</v>
      </c>
      <c r="G62" s="48">
        <v>0.35</v>
      </c>
    </row>
    <row r="63" spans="1:7" x14ac:dyDescent="0.25">
      <c r="A63" s="47" t="s">
        <v>194</v>
      </c>
      <c r="B63" s="48">
        <v>4.8899999999999997</v>
      </c>
      <c r="C63" s="48">
        <v>3.6</v>
      </c>
      <c r="D63" s="48">
        <v>0.59</v>
      </c>
      <c r="E63" s="48">
        <v>0.66</v>
      </c>
      <c r="F63" s="48" t="s">
        <v>145</v>
      </c>
      <c r="G63" s="48" t="s">
        <v>138</v>
      </c>
    </row>
    <row r="64" spans="1:7" x14ac:dyDescent="0.25">
      <c r="A64" s="47" t="s">
        <v>195</v>
      </c>
      <c r="B64" s="48">
        <v>2.14</v>
      </c>
      <c r="C64" s="48">
        <v>1.58</v>
      </c>
      <c r="D64" s="48">
        <v>0.11</v>
      </c>
      <c r="E64" s="48">
        <v>0.43</v>
      </c>
      <c r="F64" s="48" t="s">
        <v>145</v>
      </c>
      <c r="G64" s="48" t="s">
        <v>138</v>
      </c>
    </row>
    <row r="65" spans="1:7" x14ac:dyDescent="0.25">
      <c r="A65" s="47" t="s">
        <v>196</v>
      </c>
      <c r="B65" s="48">
        <v>1.49</v>
      </c>
      <c r="C65" s="48">
        <v>0.73</v>
      </c>
      <c r="D65" s="48">
        <v>0.18</v>
      </c>
      <c r="E65" s="48">
        <v>0.51</v>
      </c>
      <c r="F65" s="48" t="s">
        <v>145</v>
      </c>
      <c r="G65" s="48">
        <v>0.08</v>
      </c>
    </row>
    <row r="66" spans="1:7" x14ac:dyDescent="0.25">
      <c r="A66" s="47" t="s">
        <v>190</v>
      </c>
      <c r="B66" s="48">
        <v>1.26</v>
      </c>
      <c r="C66" s="48">
        <v>0.67</v>
      </c>
      <c r="D66" s="48">
        <v>0.27</v>
      </c>
      <c r="E66" s="48">
        <v>0.15</v>
      </c>
      <c r="F66" s="48" t="s">
        <v>145</v>
      </c>
      <c r="G66" s="48">
        <v>0.18</v>
      </c>
    </row>
    <row r="67" spans="1:7" ht="26.25" x14ac:dyDescent="0.25">
      <c r="A67" s="47" t="s">
        <v>197</v>
      </c>
      <c r="B67" s="48">
        <v>22.84</v>
      </c>
      <c r="C67" s="48" t="s">
        <v>145</v>
      </c>
      <c r="D67" s="48" t="s">
        <v>145</v>
      </c>
      <c r="E67" s="48" t="s">
        <v>145</v>
      </c>
      <c r="F67" s="48">
        <v>22.84</v>
      </c>
      <c r="G67" s="48" t="s">
        <v>145</v>
      </c>
    </row>
    <row r="68" spans="1:7" ht="26.25" x14ac:dyDescent="0.25">
      <c r="A68" s="45" t="s">
        <v>198</v>
      </c>
      <c r="B68" s="46" t="s">
        <v>3</v>
      </c>
      <c r="C68" s="46" t="s">
        <v>3</v>
      </c>
      <c r="D68" s="46" t="s">
        <v>3</v>
      </c>
      <c r="E68" s="46" t="s">
        <v>3</v>
      </c>
      <c r="F68" s="46" t="s">
        <v>3</v>
      </c>
      <c r="G68" s="46" t="s">
        <v>3</v>
      </c>
    </row>
    <row r="69" spans="1:7" x14ac:dyDescent="0.25">
      <c r="A69" s="52" t="s">
        <v>152</v>
      </c>
      <c r="B69" s="48">
        <v>4.59</v>
      </c>
      <c r="C69" s="48">
        <v>0.09</v>
      </c>
      <c r="D69" s="48">
        <v>0.05</v>
      </c>
      <c r="E69" s="48">
        <v>0.77</v>
      </c>
      <c r="F69" s="48">
        <v>3.56</v>
      </c>
      <c r="G69" s="48">
        <v>0.11</v>
      </c>
    </row>
    <row r="70" spans="1:7" x14ac:dyDescent="0.25">
      <c r="A70" s="52">
        <v>3</v>
      </c>
      <c r="B70" s="48">
        <v>8.73</v>
      </c>
      <c r="C70" s="48">
        <v>0.65</v>
      </c>
      <c r="D70" s="48">
        <v>0.3</v>
      </c>
      <c r="E70" s="48">
        <v>1.71</v>
      </c>
      <c r="F70" s="48">
        <v>5.86</v>
      </c>
      <c r="G70" s="48">
        <v>0.21</v>
      </c>
    </row>
    <row r="71" spans="1:7" ht="33.950000000000003" customHeight="1" x14ac:dyDescent="0.25">
      <c r="A71" s="52">
        <v>4</v>
      </c>
      <c r="B71" s="48">
        <v>15.95</v>
      </c>
      <c r="C71" s="48">
        <v>3.3</v>
      </c>
      <c r="D71" s="48">
        <v>1.46</v>
      </c>
      <c r="E71" s="48">
        <v>3.04</v>
      </c>
      <c r="F71" s="48">
        <v>6.98</v>
      </c>
      <c r="G71" s="48">
        <v>1.17</v>
      </c>
    </row>
    <row r="72" spans="1:7" x14ac:dyDescent="0.25">
      <c r="A72" s="52">
        <v>5</v>
      </c>
      <c r="B72" s="48">
        <v>19.54</v>
      </c>
      <c r="C72" s="48">
        <v>9.77</v>
      </c>
      <c r="D72" s="48">
        <v>1.81</v>
      </c>
      <c r="E72" s="48">
        <v>2.17</v>
      </c>
      <c r="F72" s="48">
        <v>4.13</v>
      </c>
      <c r="G72" s="48">
        <v>1.65</v>
      </c>
    </row>
    <row r="73" spans="1:7" x14ac:dyDescent="0.25">
      <c r="A73" s="52">
        <v>6</v>
      </c>
      <c r="B73" s="48">
        <v>22.1</v>
      </c>
      <c r="C73" s="48">
        <v>15.86</v>
      </c>
      <c r="D73" s="48">
        <v>1.66</v>
      </c>
      <c r="E73" s="48">
        <v>0.97</v>
      </c>
      <c r="F73" s="48">
        <v>1.68</v>
      </c>
      <c r="G73" s="48">
        <v>1.94</v>
      </c>
    </row>
    <row r="74" spans="1:7" x14ac:dyDescent="0.25">
      <c r="A74" s="52">
        <v>7</v>
      </c>
      <c r="B74" s="48">
        <v>18.86</v>
      </c>
      <c r="C74" s="48">
        <v>16.23</v>
      </c>
      <c r="D74" s="48">
        <v>1.1000000000000001</v>
      </c>
      <c r="E74" s="48">
        <v>0.27</v>
      </c>
      <c r="F74" s="48">
        <v>0.38</v>
      </c>
      <c r="G74" s="48">
        <v>0.87</v>
      </c>
    </row>
    <row r="75" spans="1:7" x14ac:dyDescent="0.25">
      <c r="A75" s="52">
        <v>8</v>
      </c>
      <c r="B75" s="48">
        <v>13.87</v>
      </c>
      <c r="C75" s="48">
        <v>12.42</v>
      </c>
      <c r="D75" s="48">
        <v>0.56000000000000005</v>
      </c>
      <c r="E75" s="48">
        <v>0.16</v>
      </c>
      <c r="F75" s="48">
        <v>0.15</v>
      </c>
      <c r="G75" s="48">
        <v>0.57999999999999996</v>
      </c>
    </row>
    <row r="76" spans="1:7" x14ac:dyDescent="0.25">
      <c r="A76" s="52" t="s">
        <v>199</v>
      </c>
      <c r="B76" s="48">
        <v>19.899999999999999</v>
      </c>
      <c r="C76" s="48">
        <v>18.73</v>
      </c>
      <c r="D76" s="48">
        <v>0.51</v>
      </c>
      <c r="E76" s="48">
        <v>0.25</v>
      </c>
      <c r="F76" s="48">
        <v>0.11</v>
      </c>
      <c r="G76" s="48">
        <v>0.3</v>
      </c>
    </row>
    <row r="77" spans="1:7" x14ac:dyDescent="0.25">
      <c r="A77" s="45" t="s">
        <v>200</v>
      </c>
      <c r="B77" s="48" t="s">
        <v>3</v>
      </c>
      <c r="C77" s="48" t="s">
        <v>3</v>
      </c>
      <c r="D77" s="48" t="s">
        <v>3</v>
      </c>
      <c r="E77" s="48" t="s">
        <v>3</v>
      </c>
      <c r="F77" s="48" t="s">
        <v>3</v>
      </c>
      <c r="G77" s="48" t="s">
        <v>3</v>
      </c>
    </row>
    <row r="78" spans="1:7" x14ac:dyDescent="0.25">
      <c r="A78" s="52">
        <v>0</v>
      </c>
      <c r="B78" s="48">
        <v>1.82</v>
      </c>
      <c r="C78" s="48">
        <v>0.1</v>
      </c>
      <c r="D78" s="48" t="s">
        <v>138</v>
      </c>
      <c r="E78" s="48">
        <v>0.32</v>
      </c>
      <c r="F78" s="48">
        <v>1.36</v>
      </c>
      <c r="G78" s="48" t="s">
        <v>138</v>
      </c>
    </row>
    <row r="79" spans="1:7" x14ac:dyDescent="0.25">
      <c r="A79" s="52">
        <v>1</v>
      </c>
      <c r="B79" s="48">
        <v>14.52</v>
      </c>
      <c r="C79" s="48">
        <v>1.25</v>
      </c>
      <c r="D79" s="48">
        <v>0.49</v>
      </c>
      <c r="E79" s="48">
        <v>2.61</v>
      </c>
      <c r="F79" s="48">
        <v>9.7799999999999994</v>
      </c>
      <c r="G79" s="48">
        <v>0.4</v>
      </c>
    </row>
    <row r="80" spans="1:7" ht="24" customHeight="1" x14ac:dyDescent="0.25">
      <c r="A80" s="52">
        <v>2</v>
      </c>
      <c r="B80" s="48">
        <v>30.67</v>
      </c>
      <c r="C80" s="48">
        <v>10.56</v>
      </c>
      <c r="D80" s="48">
        <v>3.19</v>
      </c>
      <c r="E80" s="48">
        <v>4.57</v>
      </c>
      <c r="F80" s="48">
        <v>9.99</v>
      </c>
      <c r="G80" s="48">
        <v>2.36</v>
      </c>
    </row>
    <row r="81" spans="1:7" x14ac:dyDescent="0.25">
      <c r="A81" s="52">
        <v>3</v>
      </c>
      <c r="B81" s="48">
        <v>48.27</v>
      </c>
      <c r="C81" s="48">
        <v>38.869999999999997</v>
      </c>
      <c r="D81" s="48">
        <v>2.94</v>
      </c>
      <c r="E81" s="48">
        <v>1.48</v>
      </c>
      <c r="F81" s="48">
        <v>1.51</v>
      </c>
      <c r="G81" s="48">
        <v>3.49</v>
      </c>
    </row>
    <row r="82" spans="1:7" x14ac:dyDescent="0.25">
      <c r="A82" s="52">
        <v>4</v>
      </c>
      <c r="B82" s="48">
        <v>22.08</v>
      </c>
      <c r="C82" s="48">
        <v>20.61</v>
      </c>
      <c r="D82" s="48">
        <v>0.57999999999999996</v>
      </c>
      <c r="E82" s="48">
        <v>0.23</v>
      </c>
      <c r="F82" s="48">
        <v>0.15</v>
      </c>
      <c r="G82" s="48">
        <v>0.51</v>
      </c>
    </row>
    <row r="83" spans="1:7" x14ac:dyDescent="0.25">
      <c r="A83" s="52" t="s">
        <v>201</v>
      </c>
      <c r="B83" s="48">
        <v>6.16</v>
      </c>
      <c r="C83" s="48">
        <v>5.69</v>
      </c>
      <c r="D83" s="48">
        <v>0.21</v>
      </c>
      <c r="E83" s="48">
        <v>0.13</v>
      </c>
      <c r="F83" s="48" t="s">
        <v>138</v>
      </c>
      <c r="G83" s="48">
        <v>7.0000000000000007E-2</v>
      </c>
    </row>
    <row r="84" spans="1:7" ht="26.25" x14ac:dyDescent="0.25">
      <c r="A84" s="45" t="s">
        <v>202</v>
      </c>
      <c r="B84" s="46" t="s">
        <v>3</v>
      </c>
      <c r="C84" s="46" t="s">
        <v>3</v>
      </c>
      <c r="D84" s="46" t="s">
        <v>3</v>
      </c>
      <c r="E84" s="46" t="s">
        <v>3</v>
      </c>
      <c r="F84" s="46" t="s">
        <v>3</v>
      </c>
      <c r="G84" s="46" t="s">
        <v>3</v>
      </c>
    </row>
    <row r="85" spans="1:7" x14ac:dyDescent="0.25">
      <c r="A85" s="52">
        <v>1</v>
      </c>
      <c r="B85" s="48">
        <v>8.41</v>
      </c>
      <c r="C85" s="48">
        <v>1.43</v>
      </c>
      <c r="D85" s="48">
        <v>0.31</v>
      </c>
      <c r="E85" s="48">
        <v>1.55</v>
      </c>
      <c r="F85" s="48">
        <v>4.84</v>
      </c>
      <c r="G85" s="48">
        <v>0.28000000000000003</v>
      </c>
    </row>
    <row r="86" spans="1:7" x14ac:dyDescent="0.25">
      <c r="A86" s="52">
        <v>2</v>
      </c>
      <c r="B86" s="48">
        <v>27.88</v>
      </c>
      <c r="C86" s="48">
        <v>9.65</v>
      </c>
      <c r="D86" s="48">
        <v>2.13</v>
      </c>
      <c r="E86" s="48">
        <v>3.9</v>
      </c>
      <c r="F86" s="48">
        <v>10.07</v>
      </c>
      <c r="G86" s="48">
        <v>2.13</v>
      </c>
    </row>
    <row r="87" spans="1:7" ht="33.950000000000003" customHeight="1" x14ac:dyDescent="0.25">
      <c r="A87" s="52">
        <v>3</v>
      </c>
      <c r="B87" s="48">
        <v>32.82</v>
      </c>
      <c r="C87" s="48">
        <v>19.91</v>
      </c>
      <c r="D87" s="48">
        <v>2.39</v>
      </c>
      <c r="E87" s="48">
        <v>2.5499999999999998</v>
      </c>
      <c r="F87" s="48">
        <v>5.6</v>
      </c>
      <c r="G87" s="48">
        <v>2.36</v>
      </c>
    </row>
    <row r="88" spans="1:7" x14ac:dyDescent="0.25">
      <c r="A88" s="52">
        <v>4</v>
      </c>
      <c r="B88" s="48">
        <v>26.77</v>
      </c>
      <c r="C88" s="48">
        <v>21.33</v>
      </c>
      <c r="D88" s="48">
        <v>1.5</v>
      </c>
      <c r="E88" s="48">
        <v>0.82</v>
      </c>
      <c r="F88" s="48">
        <v>1.86</v>
      </c>
      <c r="G88" s="48">
        <v>1.26</v>
      </c>
    </row>
    <row r="89" spans="1:7" x14ac:dyDescent="0.25">
      <c r="A89" s="52" t="s">
        <v>201</v>
      </c>
      <c r="B89" s="48">
        <v>27.64</v>
      </c>
      <c r="C89" s="48">
        <v>24.75</v>
      </c>
      <c r="D89" s="48">
        <v>1.1100000000000001</v>
      </c>
      <c r="E89" s="48">
        <v>0.51</v>
      </c>
      <c r="F89" s="48">
        <v>0.47</v>
      </c>
      <c r="G89" s="48">
        <v>0.79</v>
      </c>
    </row>
    <row r="90" spans="1:7" x14ac:dyDescent="0.25">
      <c r="A90" s="45" t="s">
        <v>203</v>
      </c>
      <c r="B90" s="46" t="s">
        <v>3</v>
      </c>
      <c r="C90" s="46" t="s">
        <v>3</v>
      </c>
      <c r="D90" s="46" t="s">
        <v>3</v>
      </c>
      <c r="E90" s="46" t="s">
        <v>3</v>
      </c>
      <c r="F90" s="46" t="s">
        <v>3</v>
      </c>
      <c r="G90" s="46" t="s">
        <v>3</v>
      </c>
    </row>
    <row r="91" spans="1:7" x14ac:dyDescent="0.25">
      <c r="A91" s="52">
        <v>0</v>
      </c>
      <c r="B91" s="48">
        <v>0.15</v>
      </c>
      <c r="C91" s="48">
        <v>7.0000000000000007E-2</v>
      </c>
      <c r="D91" s="48" t="s">
        <v>138</v>
      </c>
      <c r="E91" s="48" t="s">
        <v>138</v>
      </c>
      <c r="F91" s="48" t="s">
        <v>138</v>
      </c>
      <c r="G91" s="48" t="s">
        <v>138</v>
      </c>
    </row>
    <row r="92" spans="1:7" x14ac:dyDescent="0.25">
      <c r="A92" s="52">
        <v>1</v>
      </c>
      <c r="B92" s="48">
        <v>50.32</v>
      </c>
      <c r="C92" s="48">
        <v>21.7</v>
      </c>
      <c r="D92" s="48">
        <v>3.03</v>
      </c>
      <c r="E92" s="48">
        <v>7.24</v>
      </c>
      <c r="F92" s="48">
        <v>16.260000000000002</v>
      </c>
      <c r="G92" s="48">
        <v>2.1</v>
      </c>
    </row>
    <row r="93" spans="1:7" ht="24" customHeight="1" x14ac:dyDescent="0.25">
      <c r="A93" s="52">
        <v>2</v>
      </c>
      <c r="B93" s="48">
        <v>56.85</v>
      </c>
      <c r="C93" s="48">
        <v>40.42</v>
      </c>
      <c r="D93" s="48">
        <v>3.7</v>
      </c>
      <c r="E93" s="48">
        <v>1.86</v>
      </c>
      <c r="F93" s="48">
        <v>6.36</v>
      </c>
      <c r="G93" s="48">
        <v>4.51</v>
      </c>
    </row>
    <row r="94" spans="1:7" x14ac:dyDescent="0.25">
      <c r="A94" s="52" t="s">
        <v>204</v>
      </c>
      <c r="B94" s="48">
        <v>16.21</v>
      </c>
      <c r="C94" s="48">
        <v>14.89</v>
      </c>
      <c r="D94" s="48">
        <v>0.72</v>
      </c>
      <c r="E94" s="48">
        <v>0.23</v>
      </c>
      <c r="F94" s="48">
        <v>0.15</v>
      </c>
      <c r="G94" s="48">
        <v>0.22</v>
      </c>
    </row>
    <row r="95" spans="1:7" x14ac:dyDescent="0.25">
      <c r="A95" s="45" t="s">
        <v>205</v>
      </c>
      <c r="B95" s="46" t="s">
        <v>3</v>
      </c>
      <c r="C95" s="46" t="s">
        <v>3</v>
      </c>
      <c r="D95" s="46" t="s">
        <v>3</v>
      </c>
      <c r="E95" s="46" t="s">
        <v>3</v>
      </c>
      <c r="F95" s="46" t="s">
        <v>3</v>
      </c>
      <c r="G95" s="46" t="s">
        <v>3</v>
      </c>
    </row>
    <row r="96" spans="1:7" x14ac:dyDescent="0.25">
      <c r="A96" s="52">
        <v>0</v>
      </c>
      <c r="B96" s="48">
        <v>86.83</v>
      </c>
      <c r="C96" s="48">
        <v>47.8</v>
      </c>
      <c r="D96" s="48">
        <v>4.0599999999999996</v>
      </c>
      <c r="E96" s="48">
        <v>8.2100000000000009</v>
      </c>
      <c r="F96" s="48">
        <v>20.77</v>
      </c>
      <c r="G96" s="48">
        <v>5.98</v>
      </c>
    </row>
    <row r="97" spans="1:7" x14ac:dyDescent="0.25">
      <c r="A97" s="52">
        <v>1</v>
      </c>
      <c r="B97" s="48">
        <v>33.79</v>
      </c>
      <c r="C97" s="48">
        <v>26.87</v>
      </c>
      <c r="D97" s="48">
        <v>3.21</v>
      </c>
      <c r="E97" s="48">
        <v>1.03</v>
      </c>
      <c r="F97" s="48">
        <v>1.94</v>
      </c>
      <c r="G97" s="48">
        <v>0.75</v>
      </c>
    </row>
    <row r="98" spans="1:7" ht="24" customHeight="1" x14ac:dyDescent="0.25">
      <c r="A98" s="52" t="s">
        <v>206</v>
      </c>
      <c r="B98" s="48">
        <v>2.91</v>
      </c>
      <c r="C98" s="48">
        <v>2.39</v>
      </c>
      <c r="D98" s="48">
        <v>0.18</v>
      </c>
      <c r="E98" s="48">
        <v>0.11</v>
      </c>
      <c r="F98" s="48">
        <v>0.13</v>
      </c>
      <c r="G98" s="48">
        <v>0.1</v>
      </c>
    </row>
    <row r="99" spans="1:7" x14ac:dyDescent="0.25">
      <c r="A99" s="45" t="s">
        <v>151</v>
      </c>
      <c r="B99" s="46" t="s">
        <v>3</v>
      </c>
      <c r="C99" s="46" t="s">
        <v>3</v>
      </c>
      <c r="D99" s="46" t="s">
        <v>3</v>
      </c>
      <c r="E99" s="46" t="s">
        <v>3</v>
      </c>
      <c r="F99" s="46" t="s">
        <v>3</v>
      </c>
      <c r="G99" s="46" t="s">
        <v>3</v>
      </c>
    </row>
    <row r="100" spans="1:7" x14ac:dyDescent="0.25">
      <c r="A100" s="47" t="s">
        <v>153</v>
      </c>
      <c r="B100" s="48">
        <v>36.83</v>
      </c>
      <c r="C100" s="48">
        <v>33.86</v>
      </c>
      <c r="D100" s="48">
        <v>2.98</v>
      </c>
      <c r="E100" s="48" t="s">
        <v>145</v>
      </c>
      <c r="F100" s="48" t="s">
        <v>145</v>
      </c>
      <c r="G100" s="48" t="s">
        <v>145</v>
      </c>
    </row>
    <row r="101" spans="1:7" x14ac:dyDescent="0.25">
      <c r="A101" s="49" t="s">
        <v>207</v>
      </c>
      <c r="B101" s="48">
        <v>21.71</v>
      </c>
      <c r="C101" s="48">
        <v>19.850000000000001</v>
      </c>
      <c r="D101" s="48">
        <v>1.87</v>
      </c>
      <c r="E101" s="48" t="s">
        <v>145</v>
      </c>
      <c r="F101" s="48" t="s">
        <v>145</v>
      </c>
      <c r="G101" s="48" t="s">
        <v>145</v>
      </c>
    </row>
    <row r="102" spans="1:7" ht="24" customHeight="1" x14ac:dyDescent="0.25">
      <c r="A102" s="49" t="s">
        <v>208</v>
      </c>
      <c r="B102" s="48">
        <v>15.12</v>
      </c>
      <c r="C102" s="48">
        <v>14.01</v>
      </c>
      <c r="D102" s="48">
        <v>1.1100000000000001</v>
      </c>
      <c r="E102" s="48" t="s">
        <v>145</v>
      </c>
      <c r="F102" s="48" t="s">
        <v>145</v>
      </c>
      <c r="G102" s="48" t="s">
        <v>145</v>
      </c>
    </row>
    <row r="103" spans="1:7" x14ac:dyDescent="0.25">
      <c r="A103" s="52" t="s">
        <v>154</v>
      </c>
      <c r="B103" s="48">
        <v>47.68</v>
      </c>
      <c r="C103" s="48">
        <v>43.21</v>
      </c>
      <c r="D103" s="48">
        <v>4.47</v>
      </c>
      <c r="E103" s="48" t="s">
        <v>145</v>
      </c>
      <c r="F103" s="48" t="s">
        <v>145</v>
      </c>
      <c r="G103" s="48" t="s">
        <v>145</v>
      </c>
    </row>
    <row r="104" spans="1:7" ht="26.25" x14ac:dyDescent="0.25">
      <c r="A104" s="52" t="s">
        <v>188</v>
      </c>
      <c r="B104" s="48">
        <v>39.01</v>
      </c>
      <c r="C104" s="48" t="s">
        <v>145</v>
      </c>
      <c r="D104" s="48" t="s">
        <v>145</v>
      </c>
      <c r="E104" s="48">
        <v>9.34</v>
      </c>
      <c r="F104" s="48">
        <v>22.84</v>
      </c>
      <c r="G104" s="48">
        <v>6.83</v>
      </c>
    </row>
    <row r="105" spans="1:7" x14ac:dyDescent="0.25">
      <c r="A105" s="45" t="s">
        <v>209</v>
      </c>
      <c r="B105" s="46" t="s">
        <v>3</v>
      </c>
      <c r="C105" s="46" t="s">
        <v>3</v>
      </c>
      <c r="D105" s="46" t="s">
        <v>3</v>
      </c>
      <c r="E105" s="46" t="s">
        <v>3</v>
      </c>
      <c r="F105" s="46" t="s">
        <v>3</v>
      </c>
      <c r="G105" s="46" t="s">
        <v>3</v>
      </c>
    </row>
    <row r="106" spans="1:7" x14ac:dyDescent="0.25">
      <c r="A106" s="47" t="s">
        <v>153</v>
      </c>
      <c r="B106" s="48">
        <v>56.5</v>
      </c>
      <c r="C106" s="48">
        <v>52.99</v>
      </c>
      <c r="D106" s="48">
        <v>3.52</v>
      </c>
      <c r="E106" s="48" t="s">
        <v>145</v>
      </c>
      <c r="F106" s="48" t="s">
        <v>145</v>
      </c>
      <c r="G106" s="48" t="s">
        <v>145</v>
      </c>
    </row>
    <row r="107" spans="1:7" x14ac:dyDescent="0.25">
      <c r="A107" s="49" t="s">
        <v>210</v>
      </c>
      <c r="B107" s="48">
        <v>7.68</v>
      </c>
      <c r="C107" s="48">
        <v>7.1</v>
      </c>
      <c r="D107" s="48">
        <v>0.56999999999999995</v>
      </c>
      <c r="E107" s="48" t="s">
        <v>145</v>
      </c>
      <c r="F107" s="48" t="s">
        <v>145</v>
      </c>
      <c r="G107" s="48" t="s">
        <v>145</v>
      </c>
    </row>
    <row r="108" spans="1:7" ht="24" customHeight="1" x14ac:dyDescent="0.25">
      <c r="A108" s="49" t="s">
        <v>211</v>
      </c>
      <c r="B108" s="48">
        <v>48.83</v>
      </c>
      <c r="C108" s="48">
        <v>45.88</v>
      </c>
      <c r="D108" s="48">
        <v>2.94</v>
      </c>
      <c r="E108" s="48" t="s">
        <v>145</v>
      </c>
      <c r="F108" s="48" t="s">
        <v>145</v>
      </c>
      <c r="G108" s="48" t="s">
        <v>145</v>
      </c>
    </row>
    <row r="109" spans="1:7" x14ac:dyDescent="0.25">
      <c r="A109" s="47" t="s">
        <v>154</v>
      </c>
      <c r="B109" s="48">
        <v>28.01</v>
      </c>
      <c r="C109" s="48">
        <v>24.08</v>
      </c>
      <c r="D109" s="48">
        <v>3.94</v>
      </c>
      <c r="E109" s="48" t="s">
        <v>145</v>
      </c>
      <c r="F109" s="48" t="s">
        <v>145</v>
      </c>
      <c r="G109" s="48" t="s">
        <v>145</v>
      </c>
    </row>
    <row r="110" spans="1:7" ht="26.25" x14ac:dyDescent="0.25">
      <c r="A110" s="52" t="s">
        <v>188</v>
      </c>
      <c r="B110" s="48">
        <v>39.01</v>
      </c>
      <c r="C110" s="48" t="s">
        <v>145</v>
      </c>
      <c r="D110" s="48" t="s">
        <v>145</v>
      </c>
      <c r="E110" s="48">
        <v>9.34</v>
      </c>
      <c r="F110" s="48">
        <v>22.84</v>
      </c>
      <c r="G110" s="48">
        <v>6.83</v>
      </c>
    </row>
    <row r="111" spans="1:7" x14ac:dyDescent="0.25">
      <c r="A111" s="45" t="s">
        <v>212</v>
      </c>
      <c r="B111" s="46" t="s">
        <v>3</v>
      </c>
      <c r="C111" s="46" t="s">
        <v>3</v>
      </c>
      <c r="D111" s="46" t="s">
        <v>3</v>
      </c>
      <c r="E111" s="46" t="s">
        <v>3</v>
      </c>
      <c r="F111" s="46" t="s">
        <v>3</v>
      </c>
      <c r="G111" s="46" t="s">
        <v>3</v>
      </c>
    </row>
    <row r="112" spans="1:7" x14ac:dyDescent="0.25">
      <c r="A112" s="47" t="s">
        <v>153</v>
      </c>
      <c r="B112" s="48">
        <v>51.79</v>
      </c>
      <c r="C112" s="48">
        <v>48.19</v>
      </c>
      <c r="D112" s="48">
        <v>3.6</v>
      </c>
      <c r="E112" s="48" t="s">
        <v>145</v>
      </c>
      <c r="F112" s="48" t="s">
        <v>145</v>
      </c>
      <c r="G112" s="48" t="s">
        <v>145</v>
      </c>
    </row>
    <row r="113" spans="1:7" x14ac:dyDescent="0.25">
      <c r="A113" s="49" t="s">
        <v>213</v>
      </c>
      <c r="B113" s="48">
        <v>11.27</v>
      </c>
      <c r="C113" s="48">
        <v>9.64</v>
      </c>
      <c r="D113" s="48">
        <v>1.64</v>
      </c>
      <c r="E113" s="48" t="s">
        <v>145</v>
      </c>
      <c r="F113" s="48" t="s">
        <v>145</v>
      </c>
      <c r="G113" s="48" t="s">
        <v>145</v>
      </c>
    </row>
    <row r="114" spans="1:7" ht="24" customHeight="1" x14ac:dyDescent="0.25">
      <c r="A114" s="49" t="s">
        <v>214</v>
      </c>
      <c r="B114" s="48">
        <v>34.18</v>
      </c>
      <c r="C114" s="48">
        <v>32.270000000000003</v>
      </c>
      <c r="D114" s="48">
        <v>1.91</v>
      </c>
      <c r="E114" s="48" t="s">
        <v>145</v>
      </c>
      <c r="F114" s="48" t="s">
        <v>145</v>
      </c>
      <c r="G114" s="48" t="s">
        <v>145</v>
      </c>
    </row>
    <row r="115" spans="1:7" ht="24" customHeight="1" x14ac:dyDescent="0.25">
      <c r="A115" s="49" t="s">
        <v>215</v>
      </c>
      <c r="B115" s="48">
        <v>6.34</v>
      </c>
      <c r="C115" s="48">
        <v>6.28</v>
      </c>
      <c r="D115" s="48">
        <v>0.06</v>
      </c>
      <c r="E115" s="48" t="s">
        <v>145</v>
      </c>
      <c r="F115" s="48" t="s">
        <v>145</v>
      </c>
      <c r="G115" s="48" t="s">
        <v>145</v>
      </c>
    </row>
    <row r="116" spans="1:7" x14ac:dyDescent="0.25">
      <c r="A116" s="47" t="s">
        <v>154</v>
      </c>
      <c r="B116" s="48">
        <v>32.72</v>
      </c>
      <c r="C116" s="48">
        <v>28.88</v>
      </c>
      <c r="D116" s="48">
        <v>3.85</v>
      </c>
      <c r="E116" s="48" t="s">
        <v>145</v>
      </c>
      <c r="F116" s="48" t="s">
        <v>145</v>
      </c>
      <c r="G116" s="48" t="s">
        <v>145</v>
      </c>
    </row>
    <row r="117" spans="1:7" ht="26.25" x14ac:dyDescent="0.25">
      <c r="A117" s="52" t="s">
        <v>188</v>
      </c>
      <c r="B117" s="48">
        <v>39.01</v>
      </c>
      <c r="C117" s="48" t="s">
        <v>145</v>
      </c>
      <c r="D117" s="48" t="s">
        <v>145</v>
      </c>
      <c r="E117" s="48">
        <v>9.34</v>
      </c>
      <c r="F117" s="48">
        <v>22.84</v>
      </c>
      <c r="G117" s="48">
        <v>6.83</v>
      </c>
    </row>
    <row r="118" spans="1:7" x14ac:dyDescent="0.25">
      <c r="A118" s="45" t="s">
        <v>216</v>
      </c>
      <c r="B118" s="46" t="s">
        <v>3</v>
      </c>
      <c r="C118" s="46" t="s">
        <v>3</v>
      </c>
      <c r="D118" s="46" t="s">
        <v>3</v>
      </c>
      <c r="E118" s="46" t="s">
        <v>3</v>
      </c>
      <c r="F118" s="46" t="s">
        <v>3</v>
      </c>
      <c r="G118" s="46" t="s">
        <v>3</v>
      </c>
    </row>
    <row r="119" spans="1:7" x14ac:dyDescent="0.25">
      <c r="A119" s="47" t="s">
        <v>217</v>
      </c>
      <c r="B119" s="48">
        <v>34.340000000000003</v>
      </c>
      <c r="C119" s="48">
        <v>24.33</v>
      </c>
      <c r="D119" s="48">
        <v>1.8</v>
      </c>
      <c r="E119" s="48">
        <v>1.59</v>
      </c>
      <c r="F119" s="48">
        <v>5.22</v>
      </c>
      <c r="G119" s="48">
        <v>1.39</v>
      </c>
    </row>
    <row r="120" spans="1:7" x14ac:dyDescent="0.25">
      <c r="A120" s="47" t="s">
        <v>218</v>
      </c>
      <c r="B120" s="48">
        <v>64.27</v>
      </c>
      <c r="C120" s="48">
        <v>40.369999999999997</v>
      </c>
      <c r="D120" s="48">
        <v>3.98</v>
      </c>
      <c r="E120" s="48">
        <v>4.41</v>
      </c>
      <c r="F120" s="48">
        <v>12.22</v>
      </c>
      <c r="G120" s="48">
        <v>3.28</v>
      </c>
    </row>
    <row r="121" spans="1:7" ht="24" customHeight="1" x14ac:dyDescent="0.25">
      <c r="A121" s="47" t="s">
        <v>219</v>
      </c>
      <c r="B121" s="48">
        <v>21.29</v>
      </c>
      <c r="C121" s="48">
        <v>11.11</v>
      </c>
      <c r="D121" s="48">
        <v>1.45</v>
      </c>
      <c r="E121" s="48">
        <v>2.7</v>
      </c>
      <c r="F121" s="48">
        <v>4.1500000000000004</v>
      </c>
      <c r="G121" s="48">
        <v>1.87</v>
      </c>
    </row>
    <row r="122" spans="1:7" x14ac:dyDescent="0.25">
      <c r="A122" s="47" t="s">
        <v>625</v>
      </c>
      <c r="B122" s="48">
        <v>3.63</v>
      </c>
      <c r="C122" s="48">
        <v>1.25</v>
      </c>
      <c r="D122" s="48">
        <v>0.21</v>
      </c>
      <c r="E122" s="48">
        <v>0.64</v>
      </c>
      <c r="F122" s="48">
        <v>1.24</v>
      </c>
      <c r="G122" s="48">
        <v>0.28999999999999998</v>
      </c>
    </row>
    <row r="123" spans="1:7" x14ac:dyDescent="0.25">
      <c r="A123" s="45" t="s">
        <v>220</v>
      </c>
      <c r="B123" s="46" t="s">
        <v>3</v>
      </c>
      <c r="C123" s="46" t="s">
        <v>3</v>
      </c>
      <c r="D123" s="46" t="s">
        <v>3</v>
      </c>
      <c r="E123" s="46" t="s">
        <v>3</v>
      </c>
      <c r="F123" s="46" t="s">
        <v>3</v>
      </c>
      <c r="G123" s="46" t="s">
        <v>3</v>
      </c>
    </row>
    <row r="124" spans="1:7" x14ac:dyDescent="0.25">
      <c r="A124" s="47" t="s">
        <v>155</v>
      </c>
      <c r="B124" s="48">
        <v>55.37</v>
      </c>
      <c r="C124" s="48">
        <v>37.020000000000003</v>
      </c>
      <c r="D124" s="48">
        <v>2.91</v>
      </c>
      <c r="E124" s="48">
        <v>2.9</v>
      </c>
      <c r="F124" s="48">
        <v>10.130000000000001</v>
      </c>
      <c r="G124" s="48">
        <v>2.41</v>
      </c>
    </row>
    <row r="125" spans="1:7" x14ac:dyDescent="0.25">
      <c r="A125" s="47" t="s">
        <v>221</v>
      </c>
      <c r="B125" s="48">
        <v>52.63</v>
      </c>
      <c r="C125" s="48">
        <v>32.53</v>
      </c>
      <c r="D125" s="48">
        <v>3.35</v>
      </c>
      <c r="E125" s="48">
        <v>4.22</v>
      </c>
      <c r="F125" s="48">
        <v>9.35</v>
      </c>
      <c r="G125" s="48">
        <v>3.19</v>
      </c>
    </row>
    <row r="126" spans="1:7" s="51" customFormat="1" ht="24" customHeight="1" x14ac:dyDescent="0.25">
      <c r="A126" s="47" t="s">
        <v>222</v>
      </c>
      <c r="B126" s="48">
        <v>10.39</v>
      </c>
      <c r="C126" s="48">
        <v>5.3</v>
      </c>
      <c r="D126" s="48">
        <v>0.76</v>
      </c>
      <c r="E126" s="48">
        <v>1.43</v>
      </c>
      <c r="F126" s="48">
        <v>2.15</v>
      </c>
      <c r="G126" s="48">
        <v>0.75</v>
      </c>
    </row>
    <row r="127" spans="1:7" s="51" customFormat="1" x14ac:dyDescent="0.25">
      <c r="A127" s="47" t="s">
        <v>223</v>
      </c>
      <c r="B127" s="48">
        <v>5.14</v>
      </c>
      <c r="C127" s="48">
        <v>2.2200000000000002</v>
      </c>
      <c r="D127" s="48">
        <v>0.44</v>
      </c>
      <c r="E127" s="48">
        <v>0.8</v>
      </c>
      <c r="F127" s="48">
        <v>1.2</v>
      </c>
      <c r="G127" s="48">
        <v>0.48</v>
      </c>
    </row>
    <row r="128" spans="1:7" s="51" customFormat="1" x14ac:dyDescent="0.25">
      <c r="A128" s="45" t="s">
        <v>626</v>
      </c>
      <c r="B128" s="46" t="s">
        <v>3</v>
      </c>
      <c r="C128" s="46" t="s">
        <v>3</v>
      </c>
      <c r="D128" s="46" t="s">
        <v>3</v>
      </c>
      <c r="E128" s="46" t="s">
        <v>3</v>
      </c>
      <c r="F128" s="46" t="s">
        <v>3</v>
      </c>
      <c r="G128" s="46" t="s">
        <v>3</v>
      </c>
    </row>
    <row r="129" spans="1:7" x14ac:dyDescent="0.25">
      <c r="A129" s="47" t="s">
        <v>153</v>
      </c>
      <c r="B129" s="48">
        <v>55.18</v>
      </c>
      <c r="C129" s="48">
        <v>39.22</v>
      </c>
      <c r="D129" s="48">
        <v>3.72</v>
      </c>
      <c r="E129" s="48">
        <v>3.49</v>
      </c>
      <c r="F129" s="48">
        <v>8.75</v>
      </c>
      <c r="G129" s="48" t="s">
        <v>145</v>
      </c>
    </row>
    <row r="130" spans="1:7" x14ac:dyDescent="0.25">
      <c r="A130" s="47" t="s">
        <v>154</v>
      </c>
      <c r="B130" s="48">
        <v>61.52</v>
      </c>
      <c r="C130" s="48">
        <v>37.85</v>
      </c>
      <c r="D130" s="48">
        <v>3.73</v>
      </c>
      <c r="E130" s="48">
        <v>5.85</v>
      </c>
      <c r="F130" s="48">
        <v>14.08</v>
      </c>
      <c r="G130" s="48" t="s">
        <v>145</v>
      </c>
    </row>
    <row r="131" spans="1:7" ht="24" customHeight="1" x14ac:dyDescent="0.25">
      <c r="A131" s="52" t="s">
        <v>224</v>
      </c>
      <c r="B131" s="48">
        <v>6.83</v>
      </c>
      <c r="C131" s="48" t="s">
        <v>145</v>
      </c>
      <c r="D131" s="48" t="s">
        <v>145</v>
      </c>
      <c r="E131" s="48" t="s">
        <v>145</v>
      </c>
      <c r="F131" s="48" t="s">
        <v>145</v>
      </c>
      <c r="G131" s="48">
        <v>6.83</v>
      </c>
    </row>
    <row r="132" spans="1:7" x14ac:dyDescent="0.25">
      <c r="A132" s="45" t="s">
        <v>225</v>
      </c>
      <c r="B132" s="46" t="s">
        <v>3</v>
      </c>
      <c r="C132" s="46" t="s">
        <v>3</v>
      </c>
      <c r="D132" s="46" t="s">
        <v>3</v>
      </c>
      <c r="E132" s="46" t="s">
        <v>3</v>
      </c>
      <c r="F132" s="46" t="s">
        <v>3</v>
      </c>
      <c r="G132" s="46" t="s">
        <v>3</v>
      </c>
    </row>
    <row r="133" spans="1:7" x14ac:dyDescent="0.25">
      <c r="A133" s="47" t="s">
        <v>226</v>
      </c>
      <c r="B133" s="48">
        <v>6.95</v>
      </c>
      <c r="C133" s="48">
        <v>0.1</v>
      </c>
      <c r="D133" s="48">
        <v>0.22</v>
      </c>
      <c r="E133" s="48">
        <v>0.77</v>
      </c>
      <c r="F133" s="48">
        <v>5.85</v>
      </c>
      <c r="G133" s="48" t="s">
        <v>138</v>
      </c>
    </row>
    <row r="134" spans="1:7" x14ac:dyDescent="0.25">
      <c r="A134" s="47" t="s">
        <v>227</v>
      </c>
      <c r="B134" s="48">
        <v>18.149999999999999</v>
      </c>
      <c r="C134" s="48">
        <v>1.72</v>
      </c>
      <c r="D134" s="48">
        <v>1.79</v>
      </c>
      <c r="E134" s="48">
        <v>3.81</v>
      </c>
      <c r="F134" s="48">
        <v>10.54</v>
      </c>
      <c r="G134" s="48">
        <v>0.28999999999999998</v>
      </c>
    </row>
    <row r="135" spans="1:7" ht="24" customHeight="1" x14ac:dyDescent="0.25">
      <c r="A135" s="47" t="s">
        <v>228</v>
      </c>
      <c r="B135" s="48">
        <v>29.35</v>
      </c>
      <c r="C135" s="48">
        <v>16.16</v>
      </c>
      <c r="D135" s="48">
        <v>2.6</v>
      </c>
      <c r="E135" s="48">
        <v>2.86</v>
      </c>
      <c r="F135" s="48">
        <v>5.09</v>
      </c>
      <c r="G135" s="48">
        <v>2.66</v>
      </c>
    </row>
    <row r="136" spans="1:7" x14ac:dyDescent="0.25">
      <c r="A136" s="53" t="s">
        <v>229</v>
      </c>
      <c r="B136" s="48">
        <v>38.42</v>
      </c>
      <c r="C136" s="48">
        <v>30.76</v>
      </c>
      <c r="D136" s="48">
        <v>1.97</v>
      </c>
      <c r="E136" s="48">
        <v>1.42</v>
      </c>
      <c r="F136" s="48">
        <v>1.04</v>
      </c>
      <c r="G136" s="48">
        <v>3.23</v>
      </c>
    </row>
    <row r="137" spans="1:7" x14ac:dyDescent="0.25">
      <c r="A137" s="53" t="s">
        <v>230</v>
      </c>
      <c r="B137" s="48">
        <v>13.61</v>
      </c>
      <c r="C137" s="48">
        <v>12.28</v>
      </c>
      <c r="D137" s="48">
        <v>0.43</v>
      </c>
      <c r="E137" s="48">
        <v>0.25</v>
      </c>
      <c r="F137" s="48">
        <v>0.14000000000000001</v>
      </c>
      <c r="G137" s="48">
        <v>0.51</v>
      </c>
    </row>
    <row r="138" spans="1:7" x14ac:dyDescent="0.25">
      <c r="A138" s="53" t="s">
        <v>231</v>
      </c>
      <c r="B138" s="48">
        <v>12.43</v>
      </c>
      <c r="C138" s="48">
        <v>11.7</v>
      </c>
      <c r="D138" s="48">
        <v>0.35</v>
      </c>
      <c r="E138" s="48">
        <v>0.14000000000000001</v>
      </c>
      <c r="F138" s="48" t="s">
        <v>138</v>
      </c>
      <c r="G138" s="48">
        <v>0.13</v>
      </c>
    </row>
    <row r="139" spans="1:7" x14ac:dyDescent="0.25">
      <c r="A139" s="53" t="s">
        <v>232</v>
      </c>
      <c r="B139" s="48">
        <v>4.62</v>
      </c>
      <c r="C139" s="48">
        <v>4.3499999999999996</v>
      </c>
      <c r="D139" s="48">
        <v>0.1</v>
      </c>
      <c r="E139" s="48">
        <v>0.09</v>
      </c>
      <c r="F139" s="48" t="s">
        <v>138</v>
      </c>
      <c r="G139" s="48" t="s">
        <v>138</v>
      </c>
    </row>
    <row r="140" spans="1:7" x14ac:dyDescent="0.25">
      <c r="A140" s="45" t="s">
        <v>233</v>
      </c>
      <c r="B140" s="46" t="s">
        <v>3</v>
      </c>
      <c r="C140" s="46" t="s">
        <v>3</v>
      </c>
      <c r="D140" s="46" t="s">
        <v>3</v>
      </c>
      <c r="E140" s="46" t="s">
        <v>3</v>
      </c>
      <c r="F140" s="46" t="s">
        <v>3</v>
      </c>
      <c r="G140" s="46" t="s">
        <v>3</v>
      </c>
    </row>
    <row r="141" spans="1:7" x14ac:dyDescent="0.25">
      <c r="A141" s="47" t="s">
        <v>234</v>
      </c>
      <c r="B141" s="48">
        <v>43.51</v>
      </c>
      <c r="C141" s="48">
        <v>21.45</v>
      </c>
      <c r="D141" s="48">
        <v>2.81</v>
      </c>
      <c r="E141" s="48">
        <v>4.9400000000000004</v>
      </c>
      <c r="F141" s="48">
        <v>10.84</v>
      </c>
      <c r="G141" s="48">
        <v>3.46</v>
      </c>
    </row>
    <row r="142" spans="1:7" x14ac:dyDescent="0.25">
      <c r="A142" s="47" t="s">
        <v>235</v>
      </c>
      <c r="B142" s="48">
        <v>77.95</v>
      </c>
      <c r="C142" s="48">
        <v>54.09</v>
      </c>
      <c r="D142" s="48">
        <v>4.5199999999999996</v>
      </c>
      <c r="E142" s="48">
        <v>4.33</v>
      </c>
      <c r="F142" s="48">
        <v>11.72</v>
      </c>
      <c r="G142" s="48">
        <v>3.29</v>
      </c>
    </row>
    <row r="143" spans="1:7" ht="24" customHeight="1" x14ac:dyDescent="0.25">
      <c r="A143" s="47" t="s">
        <v>236</v>
      </c>
      <c r="B143" s="48">
        <v>2.0699999999999998</v>
      </c>
      <c r="C143" s="48">
        <v>1.53</v>
      </c>
      <c r="D143" s="48">
        <v>0.12</v>
      </c>
      <c r="E143" s="48">
        <v>7.0000000000000007E-2</v>
      </c>
      <c r="F143" s="48">
        <v>0.27</v>
      </c>
      <c r="G143" s="48" t="s">
        <v>138</v>
      </c>
    </row>
    <row r="144" spans="1:7" x14ac:dyDescent="0.25">
      <c r="A144" s="45" t="s">
        <v>237</v>
      </c>
      <c r="B144" s="46" t="s">
        <v>3</v>
      </c>
      <c r="C144" s="46" t="s">
        <v>3</v>
      </c>
      <c r="D144" s="46" t="s">
        <v>3</v>
      </c>
      <c r="E144" s="46" t="s">
        <v>3</v>
      </c>
      <c r="F144" s="46" t="s">
        <v>3</v>
      </c>
      <c r="G144" s="46" t="s">
        <v>3</v>
      </c>
    </row>
    <row r="145" spans="1:7" x14ac:dyDescent="0.25">
      <c r="A145" s="47" t="s">
        <v>238</v>
      </c>
      <c r="B145" s="48">
        <v>47.4</v>
      </c>
      <c r="C145" s="48">
        <v>23.3</v>
      </c>
      <c r="D145" s="48">
        <v>2.89</v>
      </c>
      <c r="E145" s="48">
        <v>4.2300000000000004</v>
      </c>
      <c r="F145" s="48">
        <v>13.02</v>
      </c>
      <c r="G145" s="48">
        <v>3.94</v>
      </c>
    </row>
    <row r="146" spans="1:7" x14ac:dyDescent="0.25">
      <c r="A146" s="47" t="s">
        <v>147</v>
      </c>
      <c r="B146" s="48">
        <v>40.31</v>
      </c>
      <c r="C146" s="48">
        <v>27.87</v>
      </c>
      <c r="D146" s="48">
        <v>2.2599999999999998</v>
      </c>
      <c r="E146" s="48">
        <v>3.23</v>
      </c>
      <c r="F146" s="48">
        <v>5.52</v>
      </c>
      <c r="G146" s="48">
        <v>1.43</v>
      </c>
    </row>
    <row r="147" spans="1:7" ht="24" customHeight="1" x14ac:dyDescent="0.25">
      <c r="A147" s="47" t="s">
        <v>239</v>
      </c>
      <c r="B147" s="48">
        <v>31.85</v>
      </c>
      <c r="C147" s="48">
        <v>23.39</v>
      </c>
      <c r="D147" s="48">
        <v>1.95</v>
      </c>
      <c r="E147" s="48">
        <v>1.54</v>
      </c>
      <c r="F147" s="48">
        <v>3.66</v>
      </c>
      <c r="G147" s="48">
        <v>1.3</v>
      </c>
    </row>
    <row r="148" spans="1:7" x14ac:dyDescent="0.25">
      <c r="A148" s="53" t="s">
        <v>240</v>
      </c>
      <c r="B148" s="48">
        <v>1.72</v>
      </c>
      <c r="C148" s="48">
        <v>0.94</v>
      </c>
      <c r="D148" s="48">
        <v>0.15</v>
      </c>
      <c r="E148" s="48">
        <v>0.19</v>
      </c>
      <c r="F148" s="48">
        <v>0.34</v>
      </c>
      <c r="G148" s="48">
        <v>0.1</v>
      </c>
    </row>
    <row r="149" spans="1:7" x14ac:dyDescent="0.25">
      <c r="A149" s="53" t="s">
        <v>241</v>
      </c>
      <c r="B149" s="48">
        <v>2.25</v>
      </c>
      <c r="C149" s="48">
        <v>1.56</v>
      </c>
      <c r="D149" s="48">
        <v>0.19</v>
      </c>
      <c r="E149" s="48">
        <v>0.15</v>
      </c>
      <c r="F149" s="48">
        <v>0.3</v>
      </c>
      <c r="G149" s="48" t="s">
        <v>138</v>
      </c>
    </row>
    <row r="150" spans="1:7" ht="26.25" x14ac:dyDescent="0.25">
      <c r="A150" s="45" t="s">
        <v>627</v>
      </c>
      <c r="B150" s="46" t="s">
        <v>3</v>
      </c>
      <c r="C150" s="46" t="s">
        <v>3</v>
      </c>
      <c r="D150" s="46" t="s">
        <v>3</v>
      </c>
      <c r="E150" s="46" t="s">
        <v>3</v>
      </c>
      <c r="F150" s="46" t="s">
        <v>3</v>
      </c>
      <c r="G150" s="46" t="s">
        <v>3</v>
      </c>
    </row>
    <row r="151" spans="1:7" x14ac:dyDescent="0.25">
      <c r="A151" s="52">
        <v>0</v>
      </c>
      <c r="B151" s="48">
        <v>60.38</v>
      </c>
      <c r="C151" s="48">
        <v>33.83</v>
      </c>
      <c r="D151" s="48">
        <v>3.24</v>
      </c>
      <c r="E151" s="48">
        <v>6.19</v>
      </c>
      <c r="F151" s="48">
        <v>12.3</v>
      </c>
      <c r="G151" s="48">
        <v>4.8</v>
      </c>
    </row>
    <row r="152" spans="1:7" x14ac:dyDescent="0.25">
      <c r="A152" s="52">
        <v>1</v>
      </c>
      <c r="B152" s="48">
        <v>39.81</v>
      </c>
      <c r="C152" s="48">
        <v>25.64</v>
      </c>
      <c r="D152" s="48">
        <v>2.57</v>
      </c>
      <c r="E152" s="48">
        <v>2.27</v>
      </c>
      <c r="F152" s="48">
        <v>8.06</v>
      </c>
      <c r="G152" s="48">
        <v>1.27</v>
      </c>
    </row>
    <row r="153" spans="1:7" ht="24" customHeight="1" x14ac:dyDescent="0.25">
      <c r="A153" s="52">
        <v>2</v>
      </c>
      <c r="B153" s="48">
        <v>15.19</v>
      </c>
      <c r="C153" s="48">
        <v>10.85</v>
      </c>
      <c r="D153" s="48">
        <v>1.26</v>
      </c>
      <c r="E153" s="48">
        <v>0.67</v>
      </c>
      <c r="F153" s="48">
        <v>1.84</v>
      </c>
      <c r="G153" s="48">
        <v>0.56000000000000005</v>
      </c>
    </row>
    <row r="154" spans="1:7" x14ac:dyDescent="0.25">
      <c r="A154" s="52" t="s">
        <v>204</v>
      </c>
      <c r="B154" s="48">
        <v>8.16</v>
      </c>
      <c r="C154" s="48">
        <v>6.75</v>
      </c>
      <c r="D154" s="48">
        <v>0.38</v>
      </c>
      <c r="E154" s="48">
        <v>0.2</v>
      </c>
      <c r="F154" s="48">
        <v>0.64</v>
      </c>
      <c r="G154" s="48">
        <v>0.19</v>
      </c>
    </row>
    <row r="155" spans="1:7" x14ac:dyDescent="0.25">
      <c r="A155" s="45" t="s">
        <v>243</v>
      </c>
      <c r="B155" s="46" t="s">
        <v>3</v>
      </c>
      <c r="C155" s="46" t="s">
        <v>3</v>
      </c>
      <c r="D155" s="46" t="s">
        <v>3</v>
      </c>
      <c r="E155" s="46" t="s">
        <v>3</v>
      </c>
      <c r="F155" s="46" t="s">
        <v>3</v>
      </c>
      <c r="G155" s="46" t="s">
        <v>3</v>
      </c>
    </row>
    <row r="156" spans="1:7" x14ac:dyDescent="0.25">
      <c r="A156" s="47" t="s">
        <v>153</v>
      </c>
      <c r="B156" s="48">
        <v>34.299999999999997</v>
      </c>
      <c r="C156" s="48">
        <v>25.3</v>
      </c>
      <c r="D156" s="48">
        <v>1.83</v>
      </c>
      <c r="E156" s="48">
        <v>1.97</v>
      </c>
      <c r="F156" s="48">
        <v>3.38</v>
      </c>
      <c r="G156" s="48">
        <v>1.82</v>
      </c>
    </row>
    <row r="157" spans="1:7" x14ac:dyDescent="0.25">
      <c r="A157" s="47" t="s">
        <v>154</v>
      </c>
      <c r="B157" s="48">
        <v>36.81</v>
      </c>
      <c r="C157" s="48">
        <v>22.8</v>
      </c>
      <c r="D157" s="48">
        <v>2.2000000000000002</v>
      </c>
      <c r="E157" s="48">
        <v>2.74</v>
      </c>
      <c r="F157" s="48">
        <v>6.71</v>
      </c>
      <c r="G157" s="48">
        <v>2.35</v>
      </c>
    </row>
    <row r="158" spans="1:7" ht="24" customHeight="1" x14ac:dyDescent="0.25">
      <c r="A158" s="47" t="s">
        <v>242</v>
      </c>
      <c r="B158" s="48">
        <v>52.42</v>
      </c>
      <c r="C158" s="48">
        <v>28.96</v>
      </c>
      <c r="D158" s="48">
        <v>3.43</v>
      </c>
      <c r="E158" s="48">
        <v>4.62</v>
      </c>
      <c r="F158" s="48">
        <v>12.74</v>
      </c>
      <c r="G158" s="48">
        <v>2.66</v>
      </c>
    </row>
    <row r="159" spans="1:7" ht="26.25" x14ac:dyDescent="0.25">
      <c r="A159" s="45" t="s">
        <v>244</v>
      </c>
      <c r="B159" s="46" t="s">
        <v>3</v>
      </c>
      <c r="C159" s="46" t="s">
        <v>3</v>
      </c>
      <c r="D159" s="46" t="s">
        <v>3</v>
      </c>
      <c r="E159" s="46" t="s">
        <v>3</v>
      </c>
      <c r="F159" s="46" t="s">
        <v>3</v>
      </c>
      <c r="G159" s="46" t="s">
        <v>3</v>
      </c>
    </row>
    <row r="160" spans="1:7" x14ac:dyDescent="0.25">
      <c r="A160" s="47" t="s">
        <v>153</v>
      </c>
      <c r="B160" s="48">
        <v>67.83</v>
      </c>
      <c r="C160" s="48">
        <v>58.09</v>
      </c>
      <c r="D160" s="48">
        <v>4.22</v>
      </c>
      <c r="E160" s="48">
        <v>2.11</v>
      </c>
      <c r="F160" s="48" t="s">
        <v>145</v>
      </c>
      <c r="G160" s="48">
        <v>3.41</v>
      </c>
    </row>
    <row r="161" spans="1:7" x14ac:dyDescent="0.25">
      <c r="A161" s="47" t="s">
        <v>154</v>
      </c>
      <c r="B161" s="48">
        <v>32.869999999999997</v>
      </c>
      <c r="C161" s="48">
        <v>18.97</v>
      </c>
      <c r="D161" s="48">
        <v>3.24</v>
      </c>
      <c r="E161" s="48">
        <v>7.23</v>
      </c>
      <c r="F161" s="48" t="s">
        <v>145</v>
      </c>
      <c r="G161" s="48">
        <v>3.42</v>
      </c>
    </row>
    <row r="162" spans="1:7" ht="24" customHeight="1" x14ac:dyDescent="0.25">
      <c r="A162" s="47" t="s">
        <v>197</v>
      </c>
      <c r="B162" s="48">
        <v>22.84</v>
      </c>
      <c r="C162" s="48" t="s">
        <v>145</v>
      </c>
      <c r="D162" s="48" t="s">
        <v>145</v>
      </c>
      <c r="E162" s="48" t="s">
        <v>145</v>
      </c>
      <c r="F162" s="48">
        <v>22.84</v>
      </c>
      <c r="G162" s="48" t="s">
        <v>145</v>
      </c>
    </row>
    <row r="163" spans="1:7" ht="26.25" x14ac:dyDescent="0.25">
      <c r="A163" s="45" t="s">
        <v>628</v>
      </c>
      <c r="B163" s="54" t="s">
        <v>3</v>
      </c>
      <c r="C163" s="54" t="s">
        <v>3</v>
      </c>
      <c r="D163" s="54" t="s">
        <v>3</v>
      </c>
      <c r="E163" s="54" t="s">
        <v>3</v>
      </c>
      <c r="F163" s="54" t="s">
        <v>3</v>
      </c>
      <c r="G163" s="54" t="s">
        <v>3</v>
      </c>
    </row>
    <row r="164" spans="1:7" x14ac:dyDescent="0.25">
      <c r="A164" s="47" t="s">
        <v>153</v>
      </c>
      <c r="B164" s="54">
        <v>1.82</v>
      </c>
      <c r="C164" s="54">
        <v>1.46</v>
      </c>
      <c r="D164" s="54">
        <v>0.11</v>
      </c>
      <c r="E164" s="54" t="s">
        <v>138</v>
      </c>
      <c r="F164" s="54">
        <v>0.17</v>
      </c>
      <c r="G164" s="54" t="s">
        <v>138</v>
      </c>
    </row>
    <row r="165" spans="1:7" x14ac:dyDescent="0.25">
      <c r="A165" s="49" t="s">
        <v>629</v>
      </c>
      <c r="B165" s="54">
        <v>1.39</v>
      </c>
      <c r="C165" s="54">
        <v>1.22</v>
      </c>
      <c r="D165" s="54">
        <v>0.09</v>
      </c>
      <c r="E165" s="54" t="s">
        <v>138</v>
      </c>
      <c r="F165" s="54" t="s">
        <v>138</v>
      </c>
      <c r="G165" s="54" t="s">
        <v>138</v>
      </c>
    </row>
    <row r="166" spans="1:7" ht="33.75" customHeight="1" x14ac:dyDescent="0.25">
      <c r="A166" s="47" t="s">
        <v>154</v>
      </c>
      <c r="B166" s="54">
        <v>121.71</v>
      </c>
      <c r="C166" s="54">
        <v>75.61</v>
      </c>
      <c r="D166" s="54">
        <v>7.34</v>
      </c>
      <c r="E166" s="54">
        <v>9.2899999999999991</v>
      </c>
      <c r="F166" s="54">
        <v>22.67</v>
      </c>
      <c r="G166" s="54">
        <v>6.79</v>
      </c>
    </row>
    <row r="167" spans="1:7" x14ac:dyDescent="0.25">
      <c r="A167" s="45" t="s">
        <v>245</v>
      </c>
      <c r="B167" s="45" t="s">
        <v>3</v>
      </c>
      <c r="C167" s="45" t="s">
        <v>3</v>
      </c>
      <c r="D167" s="45" t="s">
        <v>3</v>
      </c>
      <c r="E167" s="45" t="s">
        <v>3</v>
      </c>
      <c r="F167" s="45" t="s">
        <v>3</v>
      </c>
      <c r="G167" s="45" t="s">
        <v>3</v>
      </c>
    </row>
    <row r="168" spans="1:7" x14ac:dyDescent="0.25">
      <c r="A168" s="47" t="s">
        <v>153</v>
      </c>
      <c r="B168" s="48">
        <v>84.52</v>
      </c>
      <c r="C168" s="48">
        <v>54.13</v>
      </c>
      <c r="D168" s="48">
        <v>5.63</v>
      </c>
      <c r="E168" s="48">
        <v>6.95</v>
      </c>
      <c r="F168" s="48">
        <v>14.94</v>
      </c>
      <c r="G168" s="48">
        <v>2.87</v>
      </c>
    </row>
    <row r="169" spans="1:7" x14ac:dyDescent="0.25">
      <c r="A169" s="49" t="s">
        <v>630</v>
      </c>
      <c r="B169" s="48">
        <v>69.489999999999995</v>
      </c>
      <c r="C169" s="48">
        <v>47.14</v>
      </c>
      <c r="D169" s="48">
        <v>4.9000000000000004</v>
      </c>
      <c r="E169" s="48">
        <v>5.27</v>
      </c>
      <c r="F169" s="48">
        <v>10.3</v>
      </c>
      <c r="G169" s="48">
        <v>1.89</v>
      </c>
    </row>
    <row r="170" spans="1:7" ht="33.75" customHeight="1" x14ac:dyDescent="0.25">
      <c r="A170" s="49" t="s">
        <v>631</v>
      </c>
      <c r="B170" s="48">
        <v>15.03</v>
      </c>
      <c r="C170" s="48">
        <v>6.99</v>
      </c>
      <c r="D170" s="48">
        <v>0.74</v>
      </c>
      <c r="E170" s="48">
        <v>1.68</v>
      </c>
      <c r="F170" s="48">
        <v>4.6399999999999997</v>
      </c>
      <c r="G170" s="48">
        <v>0.98</v>
      </c>
    </row>
    <row r="171" spans="1:7" x14ac:dyDescent="0.25">
      <c r="A171" s="47" t="s">
        <v>154</v>
      </c>
      <c r="B171" s="48">
        <v>39.01</v>
      </c>
      <c r="C171" s="48">
        <v>22.93</v>
      </c>
      <c r="D171" s="48">
        <v>1.82</v>
      </c>
      <c r="E171" s="48">
        <v>2.4</v>
      </c>
      <c r="F171" s="48">
        <v>7.9</v>
      </c>
      <c r="G171" s="48">
        <v>3.96</v>
      </c>
    </row>
    <row r="172" spans="1:7" x14ac:dyDescent="0.25">
      <c r="A172" s="45" t="s">
        <v>246</v>
      </c>
      <c r="B172" s="46" t="s">
        <v>3</v>
      </c>
      <c r="C172" s="46" t="s">
        <v>3</v>
      </c>
      <c r="D172" s="46" t="s">
        <v>3</v>
      </c>
      <c r="E172" s="46" t="s">
        <v>3</v>
      </c>
      <c r="F172" s="46" t="s">
        <v>3</v>
      </c>
      <c r="G172" s="46" t="s">
        <v>3</v>
      </c>
    </row>
    <row r="173" spans="1:7" x14ac:dyDescent="0.25">
      <c r="A173" s="47" t="s">
        <v>153</v>
      </c>
      <c r="B173" s="48">
        <v>3.37</v>
      </c>
      <c r="C173" s="48">
        <v>3.16</v>
      </c>
      <c r="D173" s="48">
        <v>0.11</v>
      </c>
      <c r="E173" s="48" t="s">
        <v>145</v>
      </c>
      <c r="F173" s="48" t="s">
        <v>145</v>
      </c>
      <c r="G173" s="48">
        <v>0.1</v>
      </c>
    </row>
    <row r="174" spans="1:7" x14ac:dyDescent="0.25">
      <c r="A174" s="47" t="s">
        <v>154</v>
      </c>
      <c r="B174" s="48">
        <v>87.98</v>
      </c>
      <c r="C174" s="48">
        <v>73.91</v>
      </c>
      <c r="D174" s="48">
        <v>7.34</v>
      </c>
      <c r="E174" s="48" t="s">
        <v>145</v>
      </c>
      <c r="F174" s="48" t="s">
        <v>145</v>
      </c>
      <c r="G174" s="48">
        <v>6.73</v>
      </c>
    </row>
    <row r="175" spans="1:7" ht="24" customHeight="1" x14ac:dyDescent="0.25">
      <c r="A175" s="47" t="s">
        <v>247</v>
      </c>
      <c r="B175" s="48">
        <v>32.18</v>
      </c>
      <c r="C175" s="48" t="s">
        <v>145</v>
      </c>
      <c r="D175" s="48" t="s">
        <v>145</v>
      </c>
      <c r="E175" s="48">
        <v>9.34</v>
      </c>
      <c r="F175" s="48">
        <v>22.84</v>
      </c>
      <c r="G175" s="48" t="s">
        <v>145</v>
      </c>
    </row>
    <row r="176" spans="1:7" ht="26.25" x14ac:dyDescent="0.25">
      <c r="A176" s="45" t="s">
        <v>632</v>
      </c>
      <c r="B176" s="46" t="s">
        <v>3</v>
      </c>
      <c r="C176" s="46" t="s">
        <v>3</v>
      </c>
      <c r="D176" s="46" t="s">
        <v>3</v>
      </c>
      <c r="E176" s="46" t="s">
        <v>3</v>
      </c>
      <c r="F176" s="46" t="s">
        <v>3</v>
      </c>
      <c r="G176" s="46" t="s">
        <v>3</v>
      </c>
    </row>
    <row r="177" spans="1:7" x14ac:dyDescent="0.25">
      <c r="A177" s="47" t="s">
        <v>153</v>
      </c>
      <c r="B177" s="48">
        <v>22.72</v>
      </c>
      <c r="C177" s="48">
        <v>15.11</v>
      </c>
      <c r="D177" s="48">
        <v>1.05</v>
      </c>
      <c r="E177" s="48">
        <v>1.42</v>
      </c>
      <c r="F177" s="48">
        <v>3.64</v>
      </c>
      <c r="G177" s="48">
        <v>1.5</v>
      </c>
    </row>
    <row r="178" spans="1:7" x14ac:dyDescent="0.25">
      <c r="A178" s="49" t="s">
        <v>633</v>
      </c>
      <c r="B178" s="48">
        <v>19</v>
      </c>
      <c r="C178" s="48">
        <v>13.08</v>
      </c>
      <c r="D178" s="48">
        <v>0.83</v>
      </c>
      <c r="E178" s="48">
        <v>1.08</v>
      </c>
      <c r="F178" s="48">
        <v>2.68</v>
      </c>
      <c r="G178" s="48">
        <v>1.32</v>
      </c>
    </row>
    <row r="179" spans="1:7" ht="24" customHeight="1" x14ac:dyDescent="0.25">
      <c r="A179" s="49" t="s">
        <v>634</v>
      </c>
      <c r="B179" s="48">
        <v>0.25</v>
      </c>
      <c r="C179" s="48">
        <v>0.15</v>
      </c>
      <c r="D179" s="48" t="s">
        <v>138</v>
      </c>
      <c r="E179" s="48" t="s">
        <v>138</v>
      </c>
      <c r="F179" s="48" t="s">
        <v>138</v>
      </c>
      <c r="G179" s="48" t="s">
        <v>138</v>
      </c>
    </row>
    <row r="180" spans="1:7" ht="26.25" x14ac:dyDescent="0.25">
      <c r="A180" s="49" t="s">
        <v>635</v>
      </c>
      <c r="B180" s="48">
        <v>3.08</v>
      </c>
      <c r="C180" s="48">
        <v>1.71</v>
      </c>
      <c r="D180" s="48">
        <v>0.18</v>
      </c>
      <c r="E180" s="48">
        <v>0.28999999999999998</v>
      </c>
      <c r="F180" s="48">
        <v>0.76</v>
      </c>
      <c r="G180" s="48">
        <v>0.14000000000000001</v>
      </c>
    </row>
    <row r="181" spans="1:7" x14ac:dyDescent="0.25">
      <c r="A181" s="49" t="s">
        <v>564</v>
      </c>
      <c r="B181" s="48">
        <v>0.39</v>
      </c>
      <c r="C181" s="48">
        <v>0.16</v>
      </c>
      <c r="D181" s="48" t="s">
        <v>138</v>
      </c>
      <c r="E181" s="48" t="s">
        <v>138</v>
      </c>
      <c r="F181" s="48">
        <v>0.18</v>
      </c>
      <c r="G181" s="48" t="s">
        <v>138</v>
      </c>
    </row>
    <row r="182" spans="1:7" x14ac:dyDescent="0.25">
      <c r="A182" s="47" t="s">
        <v>154</v>
      </c>
      <c r="B182" s="48">
        <v>100.81</v>
      </c>
      <c r="C182" s="48">
        <v>61.96</v>
      </c>
      <c r="D182" s="48">
        <v>6.4</v>
      </c>
      <c r="E182" s="48">
        <v>7.92</v>
      </c>
      <c r="F182" s="48">
        <v>19.190000000000001</v>
      </c>
      <c r="G182" s="48">
        <v>5.33</v>
      </c>
    </row>
    <row r="183" spans="1:7" ht="24" customHeight="1" x14ac:dyDescent="0.25">
      <c r="A183" s="45" t="s">
        <v>248</v>
      </c>
      <c r="B183" s="46" t="s">
        <v>3</v>
      </c>
      <c r="C183" s="46" t="s">
        <v>3</v>
      </c>
      <c r="D183" s="46" t="s">
        <v>3</v>
      </c>
      <c r="E183" s="46" t="s">
        <v>3</v>
      </c>
      <c r="F183" s="46" t="s">
        <v>3</v>
      </c>
      <c r="G183" s="46" t="s">
        <v>3</v>
      </c>
    </row>
    <row r="184" spans="1:7" x14ac:dyDescent="0.25">
      <c r="A184" s="47" t="s">
        <v>153</v>
      </c>
      <c r="B184" s="48">
        <v>17.66</v>
      </c>
      <c r="C184" s="48">
        <v>13.93</v>
      </c>
      <c r="D184" s="48">
        <v>0.34</v>
      </c>
      <c r="E184" s="48">
        <v>0.22</v>
      </c>
      <c r="F184" s="48">
        <v>2.15</v>
      </c>
      <c r="G184" s="48">
        <v>1.02</v>
      </c>
    </row>
    <row r="185" spans="1:7" x14ac:dyDescent="0.25">
      <c r="A185" s="47" t="s">
        <v>154</v>
      </c>
      <c r="B185" s="48">
        <v>105.87</v>
      </c>
      <c r="C185" s="48">
        <v>63.14</v>
      </c>
      <c r="D185" s="48">
        <v>7.11</v>
      </c>
      <c r="E185" s="48">
        <v>9.1199999999999992</v>
      </c>
      <c r="F185" s="48">
        <v>20.69</v>
      </c>
      <c r="G185" s="48">
        <v>5.82</v>
      </c>
    </row>
    <row r="186" spans="1:7" x14ac:dyDescent="0.25">
      <c r="A186" s="45" t="s">
        <v>249</v>
      </c>
      <c r="B186" s="46" t="s">
        <v>3</v>
      </c>
      <c r="C186" s="46" t="s">
        <v>3</v>
      </c>
      <c r="D186" s="46" t="s">
        <v>3</v>
      </c>
      <c r="E186" s="46" t="s">
        <v>3</v>
      </c>
      <c r="F186" s="46" t="s">
        <v>3</v>
      </c>
      <c r="G186" s="46" t="s">
        <v>3</v>
      </c>
    </row>
    <row r="187" spans="1:7" ht="24" customHeight="1" x14ac:dyDescent="0.25">
      <c r="A187" s="52" t="s">
        <v>153</v>
      </c>
      <c r="B187" s="48">
        <v>8.52</v>
      </c>
      <c r="C187" s="48">
        <v>8.09</v>
      </c>
      <c r="D187" s="48">
        <v>0.2</v>
      </c>
      <c r="E187" s="48" t="s">
        <v>145</v>
      </c>
      <c r="F187" s="48" t="s">
        <v>145</v>
      </c>
      <c r="G187" s="48">
        <v>0.23</v>
      </c>
    </row>
    <row r="188" spans="1:7" x14ac:dyDescent="0.25">
      <c r="A188" s="47" t="s">
        <v>154</v>
      </c>
      <c r="B188" s="48">
        <v>82.83</v>
      </c>
      <c r="C188" s="48">
        <v>68.98</v>
      </c>
      <c r="D188" s="48">
        <v>7.25</v>
      </c>
      <c r="E188" s="48" t="s">
        <v>145</v>
      </c>
      <c r="F188" s="48" t="s">
        <v>145</v>
      </c>
      <c r="G188" s="48">
        <v>6.6</v>
      </c>
    </row>
    <row r="189" spans="1:7" x14ac:dyDescent="0.25">
      <c r="A189" s="47" t="s">
        <v>247</v>
      </c>
      <c r="B189" s="48">
        <v>32.18</v>
      </c>
      <c r="C189" s="48" t="s">
        <v>145</v>
      </c>
      <c r="D189" s="48" t="s">
        <v>145</v>
      </c>
      <c r="E189" s="48">
        <v>9.34</v>
      </c>
      <c r="F189" s="48">
        <v>22.84</v>
      </c>
      <c r="G189" s="48" t="s">
        <v>145</v>
      </c>
    </row>
    <row r="190" spans="1:7" x14ac:dyDescent="0.25">
      <c r="A190" s="55" t="s">
        <v>250</v>
      </c>
      <c r="B190" s="46" t="s">
        <v>3</v>
      </c>
      <c r="C190" s="46" t="s">
        <v>3</v>
      </c>
      <c r="D190" s="46" t="s">
        <v>3</v>
      </c>
      <c r="E190" s="46" t="s">
        <v>3</v>
      </c>
      <c r="F190" s="46" t="s">
        <v>3</v>
      </c>
      <c r="G190" s="46" t="s">
        <v>3</v>
      </c>
    </row>
    <row r="191" spans="1:7" x14ac:dyDescent="0.25">
      <c r="A191" s="49" t="s">
        <v>251</v>
      </c>
      <c r="B191" s="48">
        <v>1.9</v>
      </c>
      <c r="C191" s="48">
        <v>1.77</v>
      </c>
      <c r="D191" s="48">
        <v>0.06</v>
      </c>
      <c r="E191" s="48" t="s">
        <v>145</v>
      </c>
      <c r="F191" s="48" t="s">
        <v>145</v>
      </c>
      <c r="G191" s="48" t="s">
        <v>138</v>
      </c>
    </row>
    <row r="192" spans="1:7" x14ac:dyDescent="0.25">
      <c r="A192" s="49" t="s">
        <v>252</v>
      </c>
      <c r="B192" s="48">
        <v>5.08</v>
      </c>
      <c r="C192" s="48">
        <v>4.84</v>
      </c>
      <c r="D192" s="48">
        <v>0.1</v>
      </c>
      <c r="E192" s="48" t="s">
        <v>145</v>
      </c>
      <c r="F192" s="48" t="s">
        <v>145</v>
      </c>
      <c r="G192" s="48">
        <v>0.14000000000000001</v>
      </c>
    </row>
    <row r="193" spans="1:7" ht="24" customHeight="1" x14ac:dyDescent="0.25">
      <c r="A193" s="49" t="s">
        <v>253</v>
      </c>
      <c r="B193" s="48">
        <v>1.54</v>
      </c>
      <c r="C193" s="48">
        <v>1.48</v>
      </c>
      <c r="D193" s="48" t="s">
        <v>138</v>
      </c>
      <c r="E193" s="48" t="s">
        <v>145</v>
      </c>
      <c r="F193" s="48" t="s">
        <v>145</v>
      </c>
      <c r="G193" s="48" t="s">
        <v>138</v>
      </c>
    </row>
    <row r="194" spans="1:7" x14ac:dyDescent="0.25">
      <c r="A194" s="49" t="s">
        <v>254</v>
      </c>
      <c r="B194" s="48">
        <v>82.83</v>
      </c>
      <c r="C194" s="48">
        <v>68.98</v>
      </c>
      <c r="D194" s="48">
        <v>7.25</v>
      </c>
      <c r="E194" s="48" t="s">
        <v>145</v>
      </c>
      <c r="F194" s="48" t="s">
        <v>145</v>
      </c>
      <c r="G194" s="48">
        <v>6.6</v>
      </c>
    </row>
    <row r="195" spans="1:7" x14ac:dyDescent="0.25">
      <c r="A195" s="49" t="s">
        <v>247</v>
      </c>
      <c r="B195" s="48">
        <v>32.18</v>
      </c>
      <c r="C195" s="48" t="s">
        <v>145</v>
      </c>
      <c r="D195" s="48" t="s">
        <v>145</v>
      </c>
      <c r="E195" s="48">
        <v>9.34</v>
      </c>
      <c r="F195" s="48">
        <v>22.84</v>
      </c>
      <c r="G195" s="48" t="s">
        <v>145</v>
      </c>
    </row>
    <row r="196" spans="1:7" x14ac:dyDescent="0.25">
      <c r="A196" s="55" t="s">
        <v>255</v>
      </c>
      <c r="B196" s="46" t="s">
        <v>3</v>
      </c>
      <c r="C196" s="46" t="s">
        <v>3</v>
      </c>
      <c r="D196" s="46" t="s">
        <v>3</v>
      </c>
      <c r="E196" s="46" t="s">
        <v>3</v>
      </c>
      <c r="F196" s="46" t="s">
        <v>3</v>
      </c>
      <c r="G196" s="46" t="s">
        <v>3</v>
      </c>
    </row>
    <row r="197" spans="1:7" x14ac:dyDescent="0.25">
      <c r="A197" s="49" t="s">
        <v>256</v>
      </c>
      <c r="B197" s="48">
        <v>2.89</v>
      </c>
      <c r="C197" s="48">
        <v>2.82</v>
      </c>
      <c r="D197" s="48">
        <v>0.05</v>
      </c>
      <c r="E197" s="48" t="s">
        <v>145</v>
      </c>
      <c r="F197" s="48" t="s">
        <v>145</v>
      </c>
      <c r="G197" s="48" t="s">
        <v>138</v>
      </c>
    </row>
    <row r="198" spans="1:7" x14ac:dyDescent="0.25">
      <c r="A198" s="50" t="s">
        <v>257</v>
      </c>
      <c r="B198" s="48">
        <v>0.85</v>
      </c>
      <c r="C198" s="48">
        <v>0.82</v>
      </c>
      <c r="D198" s="48" t="s">
        <v>138</v>
      </c>
      <c r="E198" s="48" t="s">
        <v>145</v>
      </c>
      <c r="F198" s="48" t="s">
        <v>145</v>
      </c>
      <c r="G198" s="48" t="s">
        <v>138</v>
      </c>
    </row>
    <row r="199" spans="1:7" x14ac:dyDescent="0.25">
      <c r="A199" s="50" t="s">
        <v>258</v>
      </c>
      <c r="B199" s="48">
        <v>1.32</v>
      </c>
      <c r="C199" s="48">
        <v>1.3</v>
      </c>
      <c r="D199" s="48" t="s">
        <v>138</v>
      </c>
      <c r="E199" s="48" t="s">
        <v>145</v>
      </c>
      <c r="F199" s="48" t="s">
        <v>145</v>
      </c>
      <c r="G199" s="48" t="s">
        <v>138</v>
      </c>
    </row>
    <row r="200" spans="1:7" x14ac:dyDescent="0.25">
      <c r="A200" s="50" t="s">
        <v>259</v>
      </c>
      <c r="B200" s="48">
        <v>0.28999999999999998</v>
      </c>
      <c r="C200" s="48">
        <v>0.28000000000000003</v>
      </c>
      <c r="D200" s="48" t="s">
        <v>138</v>
      </c>
      <c r="E200" s="48" t="s">
        <v>145</v>
      </c>
      <c r="F200" s="48" t="s">
        <v>145</v>
      </c>
      <c r="G200" s="48" t="s">
        <v>145</v>
      </c>
    </row>
    <row r="201" spans="1:7" x14ac:dyDescent="0.25">
      <c r="A201" s="50" t="s">
        <v>260</v>
      </c>
      <c r="B201" s="48">
        <v>0.42</v>
      </c>
      <c r="C201" s="48">
        <v>0.42</v>
      </c>
      <c r="D201" s="48" t="s">
        <v>138</v>
      </c>
      <c r="E201" s="48" t="s">
        <v>145</v>
      </c>
      <c r="F201" s="48" t="s">
        <v>145</v>
      </c>
      <c r="G201" s="48" t="s">
        <v>145</v>
      </c>
    </row>
    <row r="202" spans="1:7" x14ac:dyDescent="0.25">
      <c r="A202" s="49" t="s">
        <v>261</v>
      </c>
      <c r="B202" s="48">
        <v>5.63</v>
      </c>
      <c r="C202" s="48">
        <v>5.27</v>
      </c>
      <c r="D202" s="48">
        <v>0.15</v>
      </c>
      <c r="E202" s="48" t="s">
        <v>145</v>
      </c>
      <c r="F202" s="48" t="s">
        <v>145</v>
      </c>
      <c r="G202" s="48">
        <v>0.22</v>
      </c>
    </row>
    <row r="203" spans="1:7" ht="24" customHeight="1" x14ac:dyDescent="0.25">
      <c r="A203" s="49" t="s">
        <v>254</v>
      </c>
      <c r="B203" s="48">
        <v>82.83</v>
      </c>
      <c r="C203" s="48">
        <v>68.98</v>
      </c>
      <c r="D203" s="48">
        <v>7.25</v>
      </c>
      <c r="E203" s="48" t="s">
        <v>145</v>
      </c>
      <c r="F203" s="48" t="s">
        <v>145</v>
      </c>
      <c r="G203" s="48">
        <v>6.6</v>
      </c>
    </row>
    <row r="204" spans="1:7" s="51" customFormat="1" x14ac:dyDescent="0.25">
      <c r="A204" s="49" t="s">
        <v>247</v>
      </c>
      <c r="B204" s="48">
        <v>32.18</v>
      </c>
      <c r="C204" s="48" t="s">
        <v>145</v>
      </c>
      <c r="D204" s="48" t="s">
        <v>145</v>
      </c>
      <c r="E204" s="48">
        <v>9.34</v>
      </c>
      <c r="F204" s="48">
        <v>22.84</v>
      </c>
      <c r="G204" s="48" t="s">
        <v>145</v>
      </c>
    </row>
    <row r="205" spans="1:7" s="51" customFormat="1" x14ac:dyDescent="0.25">
      <c r="A205" s="45" t="s">
        <v>262</v>
      </c>
      <c r="B205" s="46" t="s">
        <v>3</v>
      </c>
      <c r="C205" s="46" t="s">
        <v>3</v>
      </c>
      <c r="D205" s="46" t="s">
        <v>3</v>
      </c>
      <c r="E205" s="46" t="s">
        <v>3</v>
      </c>
      <c r="F205" s="46" t="s">
        <v>3</v>
      </c>
      <c r="G205" s="46" t="s">
        <v>3</v>
      </c>
    </row>
    <row r="206" spans="1:7" s="51" customFormat="1" ht="24" customHeight="1" x14ac:dyDescent="0.25">
      <c r="A206" s="47" t="s">
        <v>153</v>
      </c>
      <c r="B206" s="48">
        <v>8.84</v>
      </c>
      <c r="C206" s="48">
        <v>7.33</v>
      </c>
      <c r="D206" s="48">
        <v>0.28000000000000003</v>
      </c>
      <c r="E206" s="48">
        <v>0.22</v>
      </c>
      <c r="F206" s="48">
        <v>0.73</v>
      </c>
      <c r="G206" s="48">
        <v>0.28999999999999998</v>
      </c>
    </row>
    <row r="207" spans="1:7" s="51" customFormat="1" x14ac:dyDescent="0.25">
      <c r="A207" s="47" t="s">
        <v>154</v>
      </c>
      <c r="B207" s="48">
        <v>114.69</v>
      </c>
      <c r="C207" s="48">
        <v>69.739999999999995</v>
      </c>
      <c r="D207" s="48">
        <v>7.18</v>
      </c>
      <c r="E207" s="48">
        <v>9.1199999999999992</v>
      </c>
      <c r="F207" s="48">
        <v>22.11</v>
      </c>
      <c r="G207" s="48">
        <v>6.55</v>
      </c>
    </row>
    <row r="208" spans="1:7" s="51" customFormat="1" x14ac:dyDescent="0.25">
      <c r="A208" s="55" t="s">
        <v>263</v>
      </c>
      <c r="B208" s="46" t="s">
        <v>3</v>
      </c>
      <c r="C208" s="46" t="s">
        <v>3</v>
      </c>
      <c r="D208" s="46" t="s">
        <v>3</v>
      </c>
      <c r="E208" s="46" t="s">
        <v>3</v>
      </c>
      <c r="F208" s="46" t="s">
        <v>3</v>
      </c>
      <c r="G208" s="46" t="s">
        <v>3</v>
      </c>
    </row>
    <row r="209" spans="1:7" s="51" customFormat="1" x14ac:dyDescent="0.25">
      <c r="A209" s="49" t="s">
        <v>251</v>
      </c>
      <c r="B209" s="48">
        <v>4.22</v>
      </c>
      <c r="C209" s="48">
        <v>3.3</v>
      </c>
      <c r="D209" s="48">
        <v>0.17</v>
      </c>
      <c r="E209" s="48">
        <v>0.14000000000000001</v>
      </c>
      <c r="F209" s="48">
        <v>0.44</v>
      </c>
      <c r="G209" s="48">
        <v>0.16</v>
      </c>
    </row>
    <row r="210" spans="1:7" s="51" customFormat="1" x14ac:dyDescent="0.25">
      <c r="A210" s="49" t="s">
        <v>252</v>
      </c>
      <c r="B210" s="48">
        <v>1.27</v>
      </c>
      <c r="C210" s="48">
        <v>1.1299999999999999</v>
      </c>
      <c r="D210" s="48" t="s">
        <v>138</v>
      </c>
      <c r="E210" s="48" t="s">
        <v>138</v>
      </c>
      <c r="F210" s="48" t="s">
        <v>138</v>
      </c>
      <c r="G210" s="48" t="s">
        <v>138</v>
      </c>
    </row>
    <row r="211" spans="1:7" ht="24" customHeight="1" x14ac:dyDescent="0.25">
      <c r="A211" s="49" t="s">
        <v>253</v>
      </c>
      <c r="B211" s="48">
        <v>3.35</v>
      </c>
      <c r="C211" s="48">
        <v>2.9</v>
      </c>
      <c r="D211" s="48">
        <v>0.08</v>
      </c>
      <c r="E211" s="48" t="s">
        <v>138</v>
      </c>
      <c r="F211" s="48">
        <v>0.21</v>
      </c>
      <c r="G211" s="48">
        <v>0.1</v>
      </c>
    </row>
    <row r="212" spans="1:7" x14ac:dyDescent="0.25">
      <c r="A212" s="49" t="s">
        <v>264</v>
      </c>
      <c r="B212" s="48">
        <v>114.69</v>
      </c>
      <c r="C212" s="48">
        <v>69.739999999999995</v>
      </c>
      <c r="D212" s="48">
        <v>7.18</v>
      </c>
      <c r="E212" s="48">
        <v>9.1199999999999992</v>
      </c>
      <c r="F212" s="48">
        <v>22.11</v>
      </c>
      <c r="G212" s="48">
        <v>6.55</v>
      </c>
    </row>
    <row r="213" spans="1:7" x14ac:dyDescent="0.25">
      <c r="A213" s="55" t="s">
        <v>265</v>
      </c>
      <c r="B213" s="46" t="s">
        <v>3</v>
      </c>
      <c r="C213" s="46" t="s">
        <v>3</v>
      </c>
      <c r="D213" s="46" t="s">
        <v>3</v>
      </c>
      <c r="E213" s="46" t="s">
        <v>3</v>
      </c>
      <c r="F213" s="46" t="s">
        <v>3</v>
      </c>
      <c r="G213" s="46" t="s">
        <v>3</v>
      </c>
    </row>
    <row r="214" spans="1:7" x14ac:dyDescent="0.25">
      <c r="A214" s="49" t="s">
        <v>257</v>
      </c>
      <c r="B214" s="48">
        <v>4.41</v>
      </c>
      <c r="C214" s="48">
        <v>3.8</v>
      </c>
      <c r="D214" s="48">
        <v>0.1</v>
      </c>
      <c r="E214" s="48" t="s">
        <v>138</v>
      </c>
      <c r="F214" s="48">
        <v>0.24</v>
      </c>
      <c r="G214" s="48">
        <v>0.17</v>
      </c>
    </row>
    <row r="215" spans="1:7" x14ac:dyDescent="0.25">
      <c r="A215" s="49" t="s">
        <v>258</v>
      </c>
      <c r="B215" s="48">
        <v>1.47</v>
      </c>
      <c r="C215" s="48">
        <v>1.23</v>
      </c>
      <c r="D215" s="48">
        <v>0.04</v>
      </c>
      <c r="E215" s="48" t="s">
        <v>138</v>
      </c>
      <c r="F215" s="48">
        <v>0.11</v>
      </c>
      <c r="G215" s="48" t="s">
        <v>138</v>
      </c>
    </row>
    <row r="216" spans="1:7" x14ac:dyDescent="0.25">
      <c r="A216" s="49" t="s">
        <v>260</v>
      </c>
      <c r="B216" s="48">
        <v>0.36</v>
      </c>
      <c r="C216" s="48">
        <v>0.32</v>
      </c>
      <c r="D216" s="48" t="s">
        <v>138</v>
      </c>
      <c r="E216" s="48" t="s">
        <v>145</v>
      </c>
      <c r="F216" s="48" t="s">
        <v>138</v>
      </c>
      <c r="G216" s="48" t="s">
        <v>145</v>
      </c>
    </row>
    <row r="217" spans="1:7" ht="43.5" customHeight="1" x14ac:dyDescent="0.25">
      <c r="A217" s="49" t="s">
        <v>266</v>
      </c>
      <c r="B217" s="48">
        <v>2.6</v>
      </c>
      <c r="C217" s="48">
        <v>1.98</v>
      </c>
      <c r="D217" s="48">
        <v>0.12</v>
      </c>
      <c r="E217" s="48" t="s">
        <v>138</v>
      </c>
      <c r="F217" s="48">
        <v>0.34</v>
      </c>
      <c r="G217" s="48">
        <v>0.09</v>
      </c>
    </row>
    <row r="218" spans="1:7" x14ac:dyDescent="0.25">
      <c r="A218" s="49" t="s">
        <v>264</v>
      </c>
      <c r="B218" s="48">
        <v>114.69</v>
      </c>
      <c r="C218" s="48">
        <v>69.739999999999995</v>
      </c>
      <c r="D218" s="48">
        <v>7.18</v>
      </c>
      <c r="E218" s="48">
        <v>9.1199999999999992</v>
      </c>
      <c r="F218" s="48">
        <v>22.11</v>
      </c>
      <c r="G218" s="48">
        <v>6.55</v>
      </c>
    </row>
    <row r="219" spans="1:7" x14ac:dyDescent="0.25">
      <c r="A219" s="47"/>
      <c r="B219" s="56"/>
      <c r="C219" s="56"/>
      <c r="D219" s="56"/>
      <c r="E219" s="56"/>
      <c r="F219" s="56"/>
      <c r="G219" s="56"/>
    </row>
    <row r="220" spans="1:7" s="51" customFormat="1" ht="15.75" thickBot="1" x14ac:dyDescent="0.3">
      <c r="A220" s="49"/>
      <c r="B220" s="48"/>
      <c r="C220" s="48"/>
      <c r="D220" s="48"/>
      <c r="E220" s="48"/>
      <c r="F220" s="48"/>
      <c r="G220" s="48"/>
    </row>
    <row r="221" spans="1:7" s="51" customFormat="1" ht="206.25" customHeight="1" x14ac:dyDescent="0.25">
      <c r="A221" s="142" t="s">
        <v>636</v>
      </c>
      <c r="B221" s="142"/>
      <c r="C221" s="142"/>
      <c r="D221" s="142"/>
      <c r="E221" s="142"/>
      <c r="F221" s="142"/>
      <c r="G221" s="142"/>
    </row>
    <row r="222" spans="1:7" s="51" customFormat="1" x14ac:dyDescent="0.25">
      <c r="A222"/>
      <c r="B222"/>
      <c r="C222"/>
      <c r="D222"/>
      <c r="E222"/>
      <c r="F222"/>
      <c r="G222"/>
    </row>
  </sheetData>
  <mergeCells count="5">
    <mergeCell ref="A2:G2"/>
    <mergeCell ref="B3:G3"/>
    <mergeCell ref="C4:G4"/>
    <mergeCell ref="A1:B1"/>
    <mergeCell ref="A221:G22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F66D6-2110-4D50-973E-241B5B5CB862}">
  <dimension ref="A1:AJ12"/>
  <sheetViews>
    <sheetView workbookViewId="0">
      <selection activeCell="F9" sqref="F9"/>
    </sheetView>
  </sheetViews>
  <sheetFormatPr defaultColWidth="9.140625" defaultRowHeight="15" x14ac:dyDescent="0.25"/>
  <cols>
    <col min="1" max="1" width="41" customWidth="1"/>
    <col min="2" max="2" width="16.7109375" customWidth="1"/>
    <col min="3" max="3" width="10.5703125" customWidth="1"/>
    <col min="4" max="33" width="9.140625" customWidth="1"/>
  </cols>
  <sheetData>
    <row r="1" spans="1:36" x14ac:dyDescent="0.25">
      <c r="A1" s="25" t="s">
        <v>553</v>
      </c>
      <c r="B1" t="s">
        <v>554</v>
      </c>
      <c r="C1" s="6">
        <v>3412000000000</v>
      </c>
    </row>
    <row r="2" spans="1:36" x14ac:dyDescent="0.25">
      <c r="A2" s="1" t="s">
        <v>555</v>
      </c>
      <c r="B2" s="1">
        <v>2012</v>
      </c>
      <c r="C2" s="1">
        <v>2015</v>
      </c>
      <c r="D2" s="1">
        <v>2018</v>
      </c>
      <c r="E2" s="1">
        <v>2020</v>
      </c>
      <c r="F2" s="1">
        <v>2030</v>
      </c>
      <c r="G2" s="1">
        <v>2040</v>
      </c>
      <c r="H2" s="1">
        <v>2050</v>
      </c>
      <c r="I2" s="1"/>
      <c r="J2" s="1"/>
      <c r="K2" s="1"/>
      <c r="L2" s="1"/>
      <c r="M2" s="1"/>
      <c r="N2" s="1"/>
      <c r="O2" s="1"/>
      <c r="P2" s="1"/>
      <c r="Q2" s="1"/>
      <c r="R2" s="1"/>
      <c r="S2" s="1"/>
      <c r="T2" s="1"/>
      <c r="U2" s="1"/>
      <c r="V2" s="1"/>
      <c r="W2" s="1"/>
      <c r="X2" s="1"/>
      <c r="Y2" s="1"/>
      <c r="Z2" s="1"/>
      <c r="AA2" s="1"/>
      <c r="AB2" s="1"/>
      <c r="AC2" s="1"/>
      <c r="AD2" s="1"/>
      <c r="AE2" s="1"/>
      <c r="AF2" s="1"/>
      <c r="AG2" s="1"/>
    </row>
    <row r="3" spans="1:36" x14ac:dyDescent="0.25">
      <c r="A3" s="19" t="s">
        <v>556</v>
      </c>
      <c r="B3">
        <v>31</v>
      </c>
      <c r="C3" s="22">
        <v>31</v>
      </c>
      <c r="D3" s="22">
        <v>31</v>
      </c>
      <c r="E3" s="22">
        <v>32</v>
      </c>
      <c r="F3" s="22">
        <v>33</v>
      </c>
      <c r="G3" s="22">
        <v>34</v>
      </c>
      <c r="H3" s="22">
        <v>35</v>
      </c>
      <c r="I3" s="20"/>
      <c r="J3" s="20"/>
      <c r="K3" s="20"/>
      <c r="L3" s="20"/>
      <c r="M3" s="20"/>
      <c r="N3" s="20"/>
      <c r="O3" s="20"/>
      <c r="P3" s="20"/>
      <c r="Q3" s="20"/>
      <c r="R3" s="20"/>
      <c r="S3" s="20"/>
      <c r="T3" s="20"/>
      <c r="U3" s="20"/>
      <c r="V3" s="20"/>
      <c r="W3" s="20"/>
      <c r="X3" s="20"/>
      <c r="Y3" s="20"/>
      <c r="Z3" s="20"/>
      <c r="AA3" s="20"/>
      <c r="AB3" s="20"/>
      <c r="AC3" s="20"/>
      <c r="AD3" s="20"/>
      <c r="AE3" s="20"/>
      <c r="AF3" s="20"/>
      <c r="AG3" s="20"/>
    </row>
    <row r="4" spans="1:36" x14ac:dyDescent="0.25">
      <c r="A4" s="19" t="s">
        <v>557</v>
      </c>
      <c r="B4">
        <v>29</v>
      </c>
      <c r="C4" s="22">
        <v>29</v>
      </c>
      <c r="D4" s="22">
        <v>28</v>
      </c>
      <c r="E4" s="22">
        <v>28</v>
      </c>
      <c r="F4" s="22">
        <v>29</v>
      </c>
      <c r="G4" s="22">
        <v>30</v>
      </c>
      <c r="H4" s="22">
        <v>31</v>
      </c>
      <c r="I4" s="21"/>
      <c r="J4" s="21"/>
      <c r="K4" s="21"/>
      <c r="L4" s="21"/>
      <c r="M4" s="21"/>
      <c r="N4" s="21"/>
      <c r="O4" s="21"/>
      <c r="P4" s="21"/>
      <c r="Q4" s="21"/>
      <c r="R4" s="21"/>
      <c r="S4" s="21"/>
      <c r="T4" s="21"/>
      <c r="U4" s="21"/>
      <c r="V4" s="21"/>
      <c r="W4" s="21"/>
      <c r="X4" s="21"/>
      <c r="Y4" s="21"/>
      <c r="Z4" s="21"/>
      <c r="AA4" s="21"/>
      <c r="AB4" s="21"/>
      <c r="AC4" s="21"/>
      <c r="AD4" s="21"/>
      <c r="AE4" s="21"/>
      <c r="AF4" s="21"/>
      <c r="AG4" s="21"/>
    </row>
    <row r="5" spans="1:36" x14ac:dyDescent="0.25">
      <c r="A5" s="19"/>
      <c r="I5" s="22"/>
      <c r="J5" s="22"/>
      <c r="K5" s="22"/>
      <c r="L5" s="22"/>
      <c r="M5" s="22"/>
      <c r="N5" s="22"/>
      <c r="O5" s="22"/>
      <c r="P5" s="22"/>
      <c r="Q5" s="22"/>
      <c r="R5" s="22"/>
      <c r="S5" s="22"/>
      <c r="T5" s="22"/>
      <c r="U5" s="22"/>
      <c r="V5" s="22"/>
      <c r="W5" s="22"/>
      <c r="X5" s="22"/>
      <c r="Y5" s="22"/>
      <c r="Z5" s="22"/>
      <c r="AA5" s="21"/>
      <c r="AB5" s="21"/>
      <c r="AC5" s="21"/>
      <c r="AD5" s="21"/>
      <c r="AE5" s="21"/>
      <c r="AF5" s="21"/>
      <c r="AG5" s="21"/>
    </row>
    <row r="6" spans="1:36" x14ac:dyDescent="0.25">
      <c r="A6" s="19" t="s">
        <v>558</v>
      </c>
      <c r="B6" s="6">
        <f>SUM(B3:B4)*$C$1</f>
        <v>204720000000000</v>
      </c>
      <c r="C6" s="6">
        <f t="shared" ref="C6:H6" si="0">SUM(C3:C4)*$C$1</f>
        <v>204720000000000</v>
      </c>
      <c r="D6" s="6">
        <f t="shared" si="0"/>
        <v>201308000000000</v>
      </c>
      <c r="E6" s="6">
        <f t="shared" si="0"/>
        <v>204720000000000</v>
      </c>
      <c r="F6" s="6">
        <f t="shared" si="0"/>
        <v>211544000000000</v>
      </c>
      <c r="G6" s="6">
        <f t="shared" si="0"/>
        <v>218368000000000</v>
      </c>
      <c r="H6" s="6">
        <f t="shared" si="0"/>
        <v>225192000000000</v>
      </c>
      <c r="I6" s="22"/>
      <c r="J6" s="22"/>
      <c r="K6" s="22"/>
      <c r="L6" s="22"/>
      <c r="M6" s="22"/>
      <c r="N6" s="22"/>
      <c r="O6" s="22"/>
      <c r="P6" s="22"/>
      <c r="Q6" s="22"/>
      <c r="R6" s="22"/>
      <c r="S6" s="22"/>
      <c r="T6" s="22"/>
      <c r="U6" s="22"/>
      <c r="V6" s="22"/>
      <c r="W6" s="22"/>
      <c r="X6" s="22"/>
      <c r="Y6" s="22"/>
      <c r="Z6" s="22"/>
      <c r="AA6" s="21"/>
      <c r="AB6" s="21"/>
      <c r="AC6" s="21"/>
      <c r="AD6" s="21"/>
      <c r="AE6" s="21"/>
      <c r="AF6" s="21"/>
      <c r="AG6" s="21"/>
    </row>
    <row r="7" spans="1:36" x14ac:dyDescent="0.25">
      <c r="A7" s="19"/>
      <c r="B7" s="26"/>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row>
    <row r="8" spans="1:36" x14ac:dyDescent="0.25">
      <c r="D8" s="27">
        <v>2018</v>
      </c>
      <c r="E8" s="27">
        <v>2019</v>
      </c>
      <c r="F8" s="27">
        <v>2020</v>
      </c>
      <c r="G8" s="27">
        <v>2021</v>
      </c>
      <c r="H8" s="27">
        <v>2022</v>
      </c>
      <c r="I8" s="27">
        <v>2023</v>
      </c>
      <c r="J8" s="27">
        <v>2024</v>
      </c>
      <c r="K8" s="27">
        <v>2025</v>
      </c>
      <c r="L8" s="27">
        <v>2026</v>
      </c>
      <c r="M8" s="27">
        <v>2027</v>
      </c>
      <c r="N8" s="27">
        <v>2028</v>
      </c>
      <c r="O8" s="27">
        <v>2029</v>
      </c>
      <c r="P8" s="27">
        <v>2030</v>
      </c>
      <c r="Q8" s="27">
        <v>2031</v>
      </c>
      <c r="R8" s="27">
        <v>2032</v>
      </c>
      <c r="S8" s="27">
        <v>2033</v>
      </c>
      <c r="T8" s="27">
        <v>2034</v>
      </c>
      <c r="U8" s="27">
        <v>2035</v>
      </c>
      <c r="V8" s="27">
        <v>2036</v>
      </c>
      <c r="W8" s="27">
        <v>2037</v>
      </c>
      <c r="X8" s="27">
        <v>2038</v>
      </c>
      <c r="Y8" s="27">
        <v>2039</v>
      </c>
      <c r="Z8" s="27">
        <v>2040</v>
      </c>
      <c r="AA8" s="27">
        <v>2041</v>
      </c>
      <c r="AB8" s="27">
        <v>2042</v>
      </c>
      <c r="AC8" s="27">
        <v>2043</v>
      </c>
      <c r="AD8" s="27">
        <v>2044</v>
      </c>
      <c r="AE8" s="27">
        <v>2045</v>
      </c>
      <c r="AF8" s="27">
        <v>2046</v>
      </c>
      <c r="AG8" s="27">
        <v>2047</v>
      </c>
      <c r="AH8" s="27">
        <v>2048</v>
      </c>
      <c r="AI8" s="27">
        <v>2049</v>
      </c>
      <c r="AJ8" s="27">
        <v>2050</v>
      </c>
    </row>
    <row r="9" spans="1:36" x14ac:dyDescent="0.25">
      <c r="C9" t="s">
        <v>558</v>
      </c>
      <c r="D9">
        <f>_xlfn.FORECAST.LINEAR(D8,$D$6:$E$6,$D$2:$E$2)</f>
        <v>201308000000000</v>
      </c>
      <c r="E9">
        <f>_xlfn.FORECAST.LINEAR(E8,$D$6:$E$6,$D$2:$E$2)</f>
        <v>203014000000000</v>
      </c>
      <c r="F9">
        <f>_xlfn.FORECAST.LINEAR(F8,$D$6:$E$6,$D$2:$E$2)</f>
        <v>204720000000000</v>
      </c>
      <c r="G9">
        <f>_xlfn.FORECAST.LINEAR(G8,$E$6:$F$6,$E$2:$F$2)</f>
        <v>205402400000000</v>
      </c>
      <c r="H9">
        <f t="shared" ref="H9:P9" si="1">_xlfn.FORECAST.LINEAR(H8,$E$6:$F$6,$E$2:$F$2)</f>
        <v>206084800000000</v>
      </c>
      <c r="I9">
        <f t="shared" si="1"/>
        <v>206767200000000</v>
      </c>
      <c r="J9">
        <f t="shared" si="1"/>
        <v>207449600000000</v>
      </c>
      <c r="K9">
        <f t="shared" si="1"/>
        <v>208132000000000</v>
      </c>
      <c r="L9">
        <f t="shared" si="1"/>
        <v>208814400000000</v>
      </c>
      <c r="M9">
        <f t="shared" si="1"/>
        <v>209496800000000</v>
      </c>
      <c r="N9">
        <f t="shared" si="1"/>
        <v>210179200000000</v>
      </c>
      <c r="O9">
        <f t="shared" si="1"/>
        <v>210861600000000</v>
      </c>
      <c r="P9">
        <f t="shared" si="1"/>
        <v>211544000000000</v>
      </c>
      <c r="Q9">
        <f>_xlfn.FORECAST.LINEAR(Q8,$F$6:$G$6,$F$2:$G$2)</f>
        <v>212226400000000</v>
      </c>
      <c r="R9">
        <f t="shared" ref="R9:Z9" si="2">_xlfn.FORECAST.LINEAR(R8,$F$6:$G$6,$F$2:$G$2)</f>
        <v>212908800000000</v>
      </c>
      <c r="S9">
        <f t="shared" si="2"/>
        <v>213591200000000</v>
      </c>
      <c r="T9">
        <f t="shared" si="2"/>
        <v>214273600000000</v>
      </c>
      <c r="U9">
        <f t="shared" si="2"/>
        <v>214956000000000</v>
      </c>
      <c r="V9">
        <f t="shared" si="2"/>
        <v>215638400000000</v>
      </c>
      <c r="W9">
        <f t="shared" si="2"/>
        <v>216320800000000</v>
      </c>
      <c r="X9">
        <f t="shared" si="2"/>
        <v>217003200000000</v>
      </c>
      <c r="Y9">
        <f t="shared" si="2"/>
        <v>217685600000000</v>
      </c>
      <c r="Z9">
        <f t="shared" si="2"/>
        <v>218368000000000</v>
      </c>
      <c r="AA9">
        <f>_xlfn.FORECAST.LINEAR(AA8,$G$6:$H$6,$G$2:$H$2)</f>
        <v>219050400000000</v>
      </c>
      <c r="AB9">
        <f t="shared" ref="AB9:AJ9" si="3">_xlfn.FORECAST.LINEAR(AB8,$G$6:$H$6,$G$2:$H$2)</f>
        <v>219732800000000</v>
      </c>
      <c r="AC9">
        <f t="shared" si="3"/>
        <v>220415200000000</v>
      </c>
      <c r="AD9">
        <f t="shared" si="3"/>
        <v>221097600000000</v>
      </c>
      <c r="AE9">
        <f t="shared" si="3"/>
        <v>221780000000000</v>
      </c>
      <c r="AF9">
        <f t="shared" si="3"/>
        <v>222462400000000</v>
      </c>
      <c r="AG9">
        <f t="shared" si="3"/>
        <v>223144800000000</v>
      </c>
      <c r="AH9">
        <f t="shared" si="3"/>
        <v>223827200000000</v>
      </c>
      <c r="AI9">
        <f t="shared" si="3"/>
        <v>224509600000000</v>
      </c>
      <c r="AJ9">
        <f t="shared" si="3"/>
        <v>225192000000000</v>
      </c>
    </row>
    <row r="10" spans="1:36" x14ac:dyDescent="0.25">
      <c r="B10" s="28"/>
    </row>
    <row r="11" spans="1:36" x14ac:dyDescent="0.25">
      <c r="B11" s="28"/>
    </row>
    <row r="12" spans="1:36" x14ac:dyDescent="0.25">
      <c r="B12" s="2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16</vt:i4>
      </vt:variant>
    </vt:vector>
  </HeadingPairs>
  <TitlesOfParts>
    <vt:vector size="43" baseType="lpstr">
      <vt:lpstr>About</vt:lpstr>
      <vt:lpstr>AEO22 Table 4</vt:lpstr>
      <vt:lpstr>AEO23 Table 4</vt:lpstr>
      <vt:lpstr>AEO22 Table 5</vt:lpstr>
      <vt:lpstr>AEO23 Table 5</vt:lpstr>
      <vt:lpstr>District Heat</vt:lpstr>
      <vt:lpstr>District Heat Fuel Use Data</vt:lpstr>
      <vt:lpstr>RECS HC2.1</vt:lpstr>
      <vt:lpstr>Water and Waste</vt:lpstr>
      <vt:lpstr>Heat Pump DOE Rule Adjustment</vt:lpstr>
      <vt:lpstr>Calculations</vt:lpstr>
      <vt:lpstr>BCEU-urban-residential-heating</vt:lpstr>
      <vt:lpstr>BCEU-urban-residential-cooling</vt:lpstr>
      <vt:lpstr>BCEU-urban-residential-lighting</vt:lpstr>
      <vt:lpstr>BCEU-urban-residential-appl</vt:lpstr>
      <vt:lpstr>BCEU-urban-residential-other</vt:lpstr>
      <vt:lpstr>BCEU-rural-residential-heating</vt:lpstr>
      <vt:lpstr>BCEU-rural-residential-cooling</vt:lpstr>
      <vt:lpstr>BCEU-rural-residential-lighting</vt:lpstr>
      <vt:lpstr>BCEU-rural-residential-appl</vt:lpstr>
      <vt:lpstr>BCEU-rural-residential-other</vt:lpstr>
      <vt:lpstr>BCEU-commercial-heating</vt:lpstr>
      <vt:lpstr>BCEU-commercial-cooling</vt:lpstr>
      <vt:lpstr>BCEU-commercial-lighting</vt:lpstr>
      <vt:lpstr>BCEU-commercial-appl</vt:lpstr>
      <vt:lpstr>BCEU-commercial-other</vt:lpstr>
      <vt:lpstr>BCEU-all-envelope</vt:lpstr>
      <vt:lpstr>Fraction_coal</vt:lpstr>
      <vt:lpstr>Percent_rural</vt:lpstr>
      <vt:lpstr>Percent_urban</vt:lpstr>
      <vt:lpstr>quadrillion</vt:lpstr>
      <vt:lpstr>Table4</vt:lpstr>
      <vt:lpstr>Table4_1</vt:lpstr>
      <vt:lpstr>Table4_1_22</vt:lpstr>
      <vt:lpstr>Table4_22</vt:lpstr>
      <vt:lpstr>Table4_A</vt:lpstr>
      <vt:lpstr>Table4_A_22</vt:lpstr>
      <vt:lpstr>Table5</vt:lpstr>
      <vt:lpstr>Table5_1</vt:lpstr>
      <vt:lpstr>Table5_1_22</vt:lpstr>
      <vt:lpstr>Table5_22</vt:lpstr>
      <vt:lpstr>Table5_A</vt:lpstr>
      <vt:lpstr>Table5_A_22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2014-04-18T00:48:59Z</dcterms:created>
  <dcterms:modified xsi:type="dcterms:W3CDTF">2024-08-16T15:56:58Z</dcterms:modified>
</cp:coreProperties>
</file>