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analysis\InputData\bldgs\BCEULOP\"/>
    </mc:Choice>
  </mc:AlternateContent>
  <xr:revisionPtr revIDLastSave="0" documentId="13_ncr:1_{C5CBA723-CA95-4932-BFED-DEB8DDD1215C}" xr6:coauthVersionLast="47" xr6:coauthVersionMax="47" xr10:uidLastSave="{00000000-0000-0000-0000-000000000000}"/>
  <bookViews>
    <workbookView xWindow="-120" yWindow="-120" windowWidth="29040" windowHeight="17520" tabRatio="905" firstSheet="2" activeTab="4"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Heat Pump DOE Rule Adjustment" sheetId="38" r:id="rId10"/>
    <sheet name="Calculations" sheetId="30" r:id="rId11"/>
    <sheet name="BCEU-urban-residential-heating" sheetId="18" r:id="rId12"/>
    <sheet name="BCEU-urban-residential-cooling" sheetId="20" r:id="rId13"/>
    <sheet name="BCEU-urban-residential-lighting" sheetId="11" r:id="rId14"/>
    <sheet name="BCEU-urban-residential-appl" sheetId="12" r:id="rId15"/>
    <sheet name="BCEU-urban-residential-other" sheetId="13" r:id="rId16"/>
    <sheet name="BCEU-rural-residential-heating" sheetId="23" r:id="rId17"/>
    <sheet name="BCEU-rural-residential-cooling" sheetId="24" r:id="rId18"/>
    <sheet name="BCEU-rural-residential-lighting" sheetId="25" r:id="rId19"/>
    <sheet name="BCEU-rural-residential-appl" sheetId="26" r:id="rId20"/>
    <sheet name="BCEU-rural-residential-other" sheetId="27" r:id="rId21"/>
    <sheet name="BCEU-commercial-heating" sheetId="21" r:id="rId22"/>
    <sheet name="BCEU-commercial-cooling" sheetId="14" r:id="rId23"/>
    <sheet name="BCEU-commercial-lighting" sheetId="15" r:id="rId24"/>
    <sheet name="BCEU-commercial-appl" sheetId="16" r:id="rId25"/>
    <sheet name="BCEU-commercial-other" sheetId="17" r:id="rId26"/>
    <sheet name="BCEU-all-envelope" sheetId="31" r:id="rId27"/>
  </sheets>
  <externalReferences>
    <externalReference r:id="rId28"/>
    <externalReference r:id="rId29"/>
  </externalReferences>
  <definedNames>
    <definedName name="Fraction_coal">About!$C$66</definedName>
    <definedName name="gal_per_barrel">[1]About!$A$63</definedName>
    <definedName name="Percent_rural">About!$A$105</definedName>
    <definedName name="Percent_urban">About!$A$104</definedName>
    <definedName name="quadrillion">About!$B$107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01" i="30" l="1"/>
  <c r="M201" i="30"/>
  <c r="L201" i="30"/>
  <c r="N198" i="30"/>
  <c r="M198" i="30"/>
  <c r="L198" i="30"/>
  <c r="N197" i="30"/>
  <c r="M197" i="30"/>
  <c r="L197" i="30"/>
  <c r="N194" i="30"/>
  <c r="M194" i="30"/>
  <c r="L194" i="30"/>
  <c r="N189" i="30"/>
  <c r="M189" i="30"/>
  <c r="L189" i="30"/>
  <c r="N188" i="30"/>
  <c r="M188" i="30"/>
  <c r="L188" i="30"/>
  <c r="N187" i="30"/>
  <c r="M187" i="30"/>
  <c r="L187" i="30"/>
  <c r="N186" i="30"/>
  <c r="M186" i="30"/>
  <c r="L186" i="30"/>
  <c r="N181" i="30"/>
  <c r="M181" i="30"/>
  <c r="L181" i="30"/>
  <c r="N176" i="30"/>
  <c r="M176" i="30"/>
  <c r="L176" i="30"/>
  <c r="N175" i="30"/>
  <c r="M175" i="30"/>
  <c r="L175" i="30"/>
  <c r="N173" i="30"/>
  <c r="M173" i="30"/>
  <c r="L173" i="30"/>
  <c r="N160" i="30"/>
  <c r="M160" i="30"/>
  <c r="L160" i="30"/>
  <c r="N149" i="30"/>
  <c r="M149" i="30"/>
  <c r="L149" i="30"/>
  <c r="N147" i="30"/>
  <c r="M147" i="30"/>
  <c r="L147" i="30"/>
  <c r="N142" i="30"/>
  <c r="M142" i="30"/>
  <c r="L142" i="30"/>
  <c r="N138" i="30"/>
  <c r="M138" i="30"/>
  <c r="L138" i="30"/>
  <c r="N137" i="30"/>
  <c r="M137" i="30"/>
  <c r="L137" i="30"/>
  <c r="N136" i="30"/>
  <c r="M136" i="30"/>
  <c r="L136" i="30"/>
  <c r="N134" i="30"/>
  <c r="M134" i="30"/>
  <c r="M202" i="30" s="1"/>
  <c r="L134" i="30"/>
  <c r="L202" i="30" s="1"/>
  <c r="N129" i="30"/>
  <c r="M129" i="30"/>
  <c r="L129" i="30"/>
  <c r="N124" i="30"/>
  <c r="M124" i="30"/>
  <c r="L124" i="30"/>
  <c r="N123" i="30"/>
  <c r="M123" i="30"/>
  <c r="L123" i="30"/>
  <c r="N121" i="30"/>
  <c r="M121" i="30"/>
  <c r="L121" i="30"/>
  <c r="N116" i="30"/>
  <c r="M116" i="30"/>
  <c r="L116" i="30"/>
  <c r="N111" i="30"/>
  <c r="M111" i="30"/>
  <c r="L111" i="30"/>
  <c r="N110" i="30"/>
  <c r="M110" i="30"/>
  <c r="L110" i="30"/>
  <c r="N108" i="30"/>
  <c r="M108" i="30"/>
  <c r="L108" i="30"/>
  <c r="N95" i="30"/>
  <c r="M95" i="30"/>
  <c r="L95" i="30"/>
  <c r="N84" i="30"/>
  <c r="M84" i="30"/>
  <c r="L84" i="30"/>
  <c r="N82" i="30"/>
  <c r="M82" i="30"/>
  <c r="L82" i="30"/>
  <c r="N77" i="30"/>
  <c r="M77" i="30"/>
  <c r="L77" i="30"/>
  <c r="N74" i="30"/>
  <c r="M74" i="30"/>
  <c r="L74" i="30"/>
  <c r="N72" i="30"/>
  <c r="M72" i="30"/>
  <c r="L72" i="30"/>
  <c r="N71" i="30"/>
  <c r="M71" i="30"/>
  <c r="L71" i="30"/>
  <c r="N69" i="30"/>
  <c r="M69" i="30"/>
  <c r="L69" i="30"/>
  <c r="N64" i="30"/>
  <c r="M64" i="30"/>
  <c r="L64" i="30"/>
  <c r="N59" i="30"/>
  <c r="M59" i="30"/>
  <c r="L59" i="30"/>
  <c r="N58" i="30"/>
  <c r="M58" i="30"/>
  <c r="L58" i="30"/>
  <c r="N56" i="30"/>
  <c r="M56" i="30"/>
  <c r="L56" i="30"/>
  <c r="N51" i="30"/>
  <c r="M51" i="30"/>
  <c r="L51" i="30"/>
  <c r="N46" i="30"/>
  <c r="M46" i="30"/>
  <c r="L46" i="30"/>
  <c r="N45" i="30"/>
  <c r="M45" i="30"/>
  <c r="L45" i="30"/>
  <c r="N43" i="30"/>
  <c r="M43" i="30"/>
  <c r="L43" i="30"/>
  <c r="N30" i="30"/>
  <c r="M30" i="30"/>
  <c r="L30" i="30"/>
  <c r="N19" i="30"/>
  <c r="M19" i="30"/>
  <c r="L19" i="30"/>
  <c r="N17" i="30"/>
  <c r="M17" i="30"/>
  <c r="L17" i="30"/>
  <c r="N12" i="30"/>
  <c r="M12" i="30"/>
  <c r="L12" i="30"/>
  <c r="N9" i="30"/>
  <c r="M9" i="30"/>
  <c r="L9" i="30"/>
  <c r="N7" i="30"/>
  <c r="M7" i="30"/>
  <c r="L7" i="30"/>
  <c r="N6" i="30"/>
  <c r="M6" i="30"/>
  <c r="L6" i="30"/>
  <c r="N4" i="30"/>
  <c r="M4" i="30"/>
  <c r="L4" i="30"/>
  <c r="K201" i="30"/>
  <c r="K198" i="30"/>
  <c r="K197" i="30"/>
  <c r="K194" i="30"/>
  <c r="K189" i="30"/>
  <c r="K188" i="30"/>
  <c r="K187" i="30"/>
  <c r="K186" i="30"/>
  <c r="K181" i="30"/>
  <c r="K176" i="30"/>
  <c r="K175" i="30"/>
  <c r="K173" i="30"/>
  <c r="K160" i="30"/>
  <c r="K149" i="30"/>
  <c r="K147" i="30"/>
  <c r="K142" i="30"/>
  <c r="K138" i="30"/>
  <c r="K137" i="30"/>
  <c r="K136" i="30"/>
  <c r="K134" i="30"/>
  <c r="K202" i="30" s="1"/>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K199" i="30" s="1"/>
  <c r="M23" i="38"/>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AD32" i="38" s="1"/>
  <c r="B19" i="38"/>
  <c r="B12" i="38"/>
  <c r="B11" i="38"/>
  <c r="K24" i="38" s="1"/>
  <c r="B5" i="38"/>
  <c r="B7" i="38" s="1"/>
  <c r="B13" i="38" s="1"/>
  <c r="B3" i="38"/>
  <c r="P138" i="30"/>
  <c r="Q138" i="30"/>
  <c r="R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H9" i="19"/>
  <c r="I9" i="19"/>
  <c r="J9" i="19"/>
  <c r="O138" i="30" s="1"/>
  <c r="K9" i="19"/>
  <c r="L9" i="19"/>
  <c r="M9" i="19"/>
  <c r="N9" i="19"/>
  <c r="S138" i="30" s="1"/>
  <c r="O9" i="19"/>
  <c r="P9" i="19"/>
  <c r="Q9" i="19"/>
  <c r="R9" i="19"/>
  <c r="S9" i="19"/>
  <c r="T9" i="19"/>
  <c r="U9" i="19"/>
  <c r="V9" i="19"/>
  <c r="W9" i="19"/>
  <c r="X9" i="19"/>
  <c r="Y9" i="19"/>
  <c r="Z9" i="19"/>
  <c r="AA9" i="19"/>
  <c r="AB9" i="19"/>
  <c r="AC9" i="19"/>
  <c r="AD9" i="19"/>
  <c r="AE9" i="19"/>
  <c r="AF9" i="19"/>
  <c r="AG9" i="19"/>
  <c r="AH9" i="19"/>
  <c r="AI9" i="19"/>
  <c r="G9" i="19"/>
  <c r="F9" i="19"/>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N202" i="30" l="1"/>
  <c r="M199" i="30"/>
  <c r="L199" i="30"/>
  <c r="N199" i="30"/>
  <c r="K20" i="38"/>
  <c r="E34" i="38"/>
  <c r="R108" i="30"/>
  <c r="R43" i="30"/>
  <c r="F34" i="38"/>
  <c r="D34" i="38"/>
  <c r="B33" i="38"/>
  <c r="B34" i="38" s="1"/>
  <c r="G33" i="38"/>
  <c r="H35" i="38"/>
  <c r="C33" i="38"/>
  <c r="J27" i="38"/>
  <c r="W20" i="38"/>
  <c r="W32" i="38" s="1"/>
  <c r="I29" i="38"/>
  <c r="Y20" i="38"/>
  <c r="Y32" i="38" s="1"/>
  <c r="Q20" i="38"/>
  <c r="Q32" i="38" s="1"/>
  <c r="AB20" i="38"/>
  <c r="AB32" i="38" s="1"/>
  <c r="T20" i="38"/>
  <c r="T32" i="38" s="1"/>
  <c r="L20" i="38"/>
  <c r="O20" i="38"/>
  <c r="O32" i="38" s="1"/>
  <c r="V20" i="38"/>
  <c r="V32" i="38" s="1"/>
  <c r="N20" i="38"/>
  <c r="N32" i="38" s="1"/>
  <c r="AC20" i="38"/>
  <c r="AC32" i="38" s="1"/>
  <c r="U20" i="38"/>
  <c r="U32" i="38" s="1"/>
  <c r="M20" i="38"/>
  <c r="AA20" i="38"/>
  <c r="AA32" i="38" s="1"/>
  <c r="S20" i="38"/>
  <c r="S32" i="38" s="1"/>
  <c r="Z20" i="38"/>
  <c r="Z32" i="38" s="1"/>
  <c r="R20" i="38"/>
  <c r="R32" i="38" s="1"/>
  <c r="I20" i="38"/>
  <c r="J20" i="38"/>
  <c r="X20" i="38"/>
  <c r="X32" i="38" s="1"/>
  <c r="P20" i="38"/>
  <c r="P32" i="38" s="1"/>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105" i="1"/>
  <c r="A104" i="1"/>
  <c r="B54" i="35"/>
  <c r="A32" i="35"/>
  <c r="B58" i="35" s="1"/>
  <c r="O108" i="30" l="1"/>
  <c r="O43" i="30"/>
  <c r="B35" i="38"/>
  <c r="C35" i="38"/>
  <c r="C34" i="38"/>
  <c r="G35" i="38"/>
  <c r="G34" i="38"/>
  <c r="P108" i="30"/>
  <c r="P43" i="30"/>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Q108" i="30" l="1"/>
  <c r="Q43" i="30"/>
  <c r="I33" i="38"/>
  <c r="J29" i="38"/>
  <c r="J30" i="38" s="1"/>
  <c r="K28" i="38"/>
  <c r="K29" i="38"/>
  <c r="L27" i="38"/>
  <c r="B14" i="35"/>
  <c r="C13" i="35" s="1"/>
  <c r="B13" i="35"/>
  <c r="B12" i="35"/>
  <c r="C12" i="35" s="1"/>
  <c r="B11" i="35"/>
  <c r="C11" i="35" s="1"/>
  <c r="B10" i="35"/>
  <c r="C10" i="35" s="1"/>
  <c r="I35" i="38" l="1"/>
  <c r="I34" i="38"/>
  <c r="K30" i="38"/>
  <c r="K31" i="38" s="1"/>
  <c r="K33" i="38" s="1"/>
  <c r="J31" i="38"/>
  <c r="J33" i="38" s="1"/>
  <c r="L28" i="38"/>
  <c r="L29" i="38"/>
  <c r="M27" i="38"/>
  <c r="D12" i="35"/>
  <c r="C14" i="35"/>
  <c r="D13" i="35" s="1"/>
  <c r="J35" i="38" l="1"/>
  <c r="J34" i="38"/>
  <c r="K35" i="38"/>
  <c r="K34" i="38"/>
  <c r="S108" i="30"/>
  <c r="S43" i="30"/>
  <c r="L30" i="38"/>
  <c r="L31" i="38" s="1"/>
  <c r="L33" i="38" s="1"/>
  <c r="M28" i="38"/>
  <c r="M29" i="38"/>
  <c r="N27" i="38"/>
  <c r="D11" i="35"/>
  <c r="D10" i="35"/>
  <c r="U43" i="30" l="1"/>
  <c r="U108" i="30"/>
  <c r="L35" i="38"/>
  <c r="L34" i="38"/>
  <c r="T108" i="30"/>
  <c r="T43" i="30"/>
  <c r="M30" i="38"/>
  <c r="M31" i="38" s="1"/>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N33" i="38" s="1"/>
  <c r="N34" i="38" s="1"/>
  <c r="M35" i="38"/>
  <c r="M34" i="38"/>
  <c r="V43" i="30"/>
  <c r="V108" i="30"/>
  <c r="O28" i="38"/>
  <c r="O29" i="38"/>
  <c r="P27" i="38"/>
  <c r="H9" i="34"/>
  <c r="P9" i="34"/>
  <c r="X9" i="34"/>
  <c r="AF9" i="34"/>
  <c r="I9" i="34"/>
  <c r="Q9" i="34"/>
  <c r="Y9" i="34"/>
  <c r="AG9" i="34"/>
  <c r="J9" i="34"/>
  <c r="R9" i="34"/>
  <c r="Z9" i="34"/>
  <c r="AH9" i="34"/>
  <c r="K9" i="34"/>
  <c r="S9" i="34"/>
  <c r="AA9" i="34"/>
  <c r="AI9" i="34"/>
  <c r="AB9" i="34"/>
  <c r="N35" i="38" l="1"/>
  <c r="O30" i="38"/>
  <c r="O31" i="38" s="1"/>
  <c r="O33" i="38" s="1"/>
  <c r="O35" i="38" s="1"/>
  <c r="X108" i="30"/>
  <c r="X43" i="30"/>
  <c r="W108" i="30"/>
  <c r="W43" i="30"/>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Y108" i="30"/>
  <c r="Y43" i="30"/>
  <c r="Q29" i="38"/>
  <c r="Q28" i="38"/>
  <c r="R27" i="38"/>
  <c r="P30" i="38"/>
  <c r="P31" i="38" s="1"/>
  <c r="P33" i="38" s="1"/>
  <c r="B107" i="1"/>
  <c r="P35" i="38" l="1"/>
  <c r="P34" i="38"/>
  <c r="Q30" i="38"/>
  <c r="Q31" i="38" s="1"/>
  <c r="Q33" i="38" s="1"/>
  <c r="R29" i="38"/>
  <c r="R28" i="38"/>
  <c r="S27" i="38"/>
  <c r="Q137" i="30"/>
  <c r="R137" i="30"/>
  <c r="S137" i="30"/>
  <c r="P142" i="30"/>
  <c r="O142" i="30"/>
  <c r="Q142" i="30"/>
  <c r="H10" i="21" s="1"/>
  <c r="O137" i="30"/>
  <c r="R142" i="30"/>
  <c r="I10" i="21" s="1"/>
  <c r="P137" i="30"/>
  <c r="S142" i="30"/>
  <c r="Z189" i="30"/>
  <c r="AH189" i="30"/>
  <c r="T188" i="30"/>
  <c r="O188" i="30" s="1"/>
  <c r="P188" i="30" s="1"/>
  <c r="Q188" i="30" s="1"/>
  <c r="R188" i="30" s="1"/>
  <c r="S188" i="30" s="1"/>
  <c r="AB188" i="30"/>
  <c r="AJ188" i="30"/>
  <c r="V187" i="30"/>
  <c r="AD187" i="30"/>
  <c r="AL187" i="30"/>
  <c r="X186" i="30"/>
  <c r="AF186" i="30"/>
  <c r="W2" i="17" s="1"/>
  <c r="AN186" i="30"/>
  <c r="AE2" i="17" s="1"/>
  <c r="R181" i="30"/>
  <c r="I10" i="16" s="1"/>
  <c r="Z181" i="30"/>
  <c r="Q10" i="16" s="1"/>
  <c r="AH181" i="30"/>
  <c r="Y10" i="16" s="1"/>
  <c r="T176" i="30"/>
  <c r="K5" i="16" s="1"/>
  <c r="AB176" i="30"/>
  <c r="S5" i="16" s="1"/>
  <c r="AJ176" i="30"/>
  <c r="AA5" i="16" s="1"/>
  <c r="V175" i="30"/>
  <c r="M4" i="16" s="1"/>
  <c r="AD175" i="30"/>
  <c r="U4" i="16" s="1"/>
  <c r="AL175" i="30"/>
  <c r="AC4" i="16" s="1"/>
  <c r="P173" i="30"/>
  <c r="G2" i="16" s="1"/>
  <c r="X173" i="30"/>
  <c r="O2" i="16" s="1"/>
  <c r="AF173" i="30"/>
  <c r="W2" i="16" s="1"/>
  <c r="AN173" i="30"/>
  <c r="AE2" i="16" s="1"/>
  <c r="R160" i="30"/>
  <c r="I2" i="15" s="1"/>
  <c r="Z160" i="30"/>
  <c r="Q2" i="15" s="1"/>
  <c r="AH160" i="30"/>
  <c r="T149" i="30"/>
  <c r="K4" i="14" s="1"/>
  <c r="AB149" i="30"/>
  <c r="S4" i="14" s="1"/>
  <c r="AJ149" i="30"/>
  <c r="AA4" i="14" s="1"/>
  <c r="V147" i="30"/>
  <c r="M2" i="14" s="1"/>
  <c r="AD147" i="30"/>
  <c r="U2" i="14" s="1"/>
  <c r="AL147" i="30"/>
  <c r="AC2" i="14" s="1"/>
  <c r="X142" i="30"/>
  <c r="O10" i="21" s="1"/>
  <c r="AF142" i="30"/>
  <c r="W10" i="21" s="1"/>
  <c r="AN142" i="30"/>
  <c r="AE10" i="21" s="1"/>
  <c r="Z137" i="30"/>
  <c r="AH137" i="30"/>
  <c r="T136" i="30"/>
  <c r="AB136" i="30"/>
  <c r="AJ136" i="30"/>
  <c r="V134" i="30"/>
  <c r="M2" i="21" s="1"/>
  <c r="AD134" i="30"/>
  <c r="U2" i="21" s="1"/>
  <c r="AL134" i="30"/>
  <c r="AA189" i="30"/>
  <c r="AI189" i="30"/>
  <c r="U188" i="30"/>
  <c r="AC188" i="30"/>
  <c r="AK188" i="30"/>
  <c r="W187" i="30"/>
  <c r="AE187" i="30"/>
  <c r="AM187" i="30"/>
  <c r="Y186" i="30"/>
  <c r="P2" i="17" s="1"/>
  <c r="AG186" i="30"/>
  <c r="X2" i="17" s="1"/>
  <c r="B2" i="17"/>
  <c r="S181" i="30"/>
  <c r="J10" i="16" s="1"/>
  <c r="AA181" i="30"/>
  <c r="R10" i="16" s="1"/>
  <c r="AI181" i="30"/>
  <c r="Z10" i="16" s="1"/>
  <c r="U176" i="30"/>
  <c r="L5" i="16" s="1"/>
  <c r="AC176" i="30"/>
  <c r="T5" i="16" s="1"/>
  <c r="AK176" i="30"/>
  <c r="AB5" i="16" s="1"/>
  <c r="O175" i="30"/>
  <c r="W175" i="30"/>
  <c r="N4" i="16" s="1"/>
  <c r="AE175" i="30"/>
  <c r="V4" i="16" s="1"/>
  <c r="AM175" i="30"/>
  <c r="Q173" i="30"/>
  <c r="H2" i="16" s="1"/>
  <c r="Y173" i="30"/>
  <c r="P2" i="16" s="1"/>
  <c r="AG173" i="30"/>
  <c r="S160" i="30"/>
  <c r="J2" i="15" s="1"/>
  <c r="AA160" i="30"/>
  <c r="R2" i="15" s="1"/>
  <c r="AI160" i="30"/>
  <c r="Z2" i="15" s="1"/>
  <c r="U149" i="30"/>
  <c r="L4" i="14" s="1"/>
  <c r="AC149" i="30"/>
  <c r="T4" i="14" s="1"/>
  <c r="AK149" i="30"/>
  <c r="AB4" i="14" s="1"/>
  <c r="O147" i="30"/>
  <c r="W147" i="30"/>
  <c r="N2" i="14" s="1"/>
  <c r="AE147" i="30"/>
  <c r="V2" i="14" s="1"/>
  <c r="AM147" i="30"/>
  <c r="AD2" i="14" s="1"/>
  <c r="Y142" i="30"/>
  <c r="AG142" i="30"/>
  <c r="X10" i="21" s="1"/>
  <c r="AA137" i="30"/>
  <c r="AI137" i="30"/>
  <c r="U136" i="30"/>
  <c r="AC136" i="30"/>
  <c r="AK136" i="30"/>
  <c r="O134" i="30"/>
  <c r="W134" i="30"/>
  <c r="N2" i="21" s="1"/>
  <c r="AE134" i="30"/>
  <c r="V2" i="21" s="1"/>
  <c r="AM134" i="30"/>
  <c r="AD2" i="21" s="1"/>
  <c r="T189" i="30"/>
  <c r="O189" i="30" s="1"/>
  <c r="P189" i="30" s="1"/>
  <c r="Q189" i="30" s="1"/>
  <c r="R189" i="30" s="1"/>
  <c r="S189" i="30" s="1"/>
  <c r="AB189" i="30"/>
  <c r="AJ189" i="30"/>
  <c r="V188" i="30"/>
  <c r="AD188" i="30"/>
  <c r="AL188" i="30"/>
  <c r="X187" i="30"/>
  <c r="AF187" i="30"/>
  <c r="AN187" i="30"/>
  <c r="Z186" i="30"/>
  <c r="Q2" i="17" s="1"/>
  <c r="AH186" i="30"/>
  <c r="Y2" i="17" s="1"/>
  <c r="T181" i="30"/>
  <c r="K10" i="16" s="1"/>
  <c r="AB181" i="30"/>
  <c r="S10" i="16" s="1"/>
  <c r="AJ181" i="30"/>
  <c r="AA10" i="16" s="1"/>
  <c r="V176" i="30"/>
  <c r="M5" i="16" s="1"/>
  <c r="AD176" i="30"/>
  <c r="AL176" i="30"/>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G2" i="14" s="1"/>
  <c r="X147" i="30"/>
  <c r="O2" i="14" s="1"/>
  <c r="AF147" i="30"/>
  <c r="W2" i="14" s="1"/>
  <c r="AN147" i="30"/>
  <c r="AE2" i="14" s="1"/>
  <c r="Z142" i="30"/>
  <c r="AH142" i="30"/>
  <c r="T137" i="30"/>
  <c r="AB137" i="30"/>
  <c r="AJ137" i="30"/>
  <c r="V136" i="30"/>
  <c r="AD136" i="30"/>
  <c r="AL136" i="30"/>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Q175" i="30"/>
  <c r="H4" i="16" s="1"/>
  <c r="Y175" i="30"/>
  <c r="P4" i="16" s="1"/>
  <c r="AG175" i="30"/>
  <c r="S173" i="30"/>
  <c r="J2" i="16" s="1"/>
  <c r="AA173" i="30"/>
  <c r="R2" i="16" s="1"/>
  <c r="AI173" i="30"/>
  <c r="Z2" i="16" s="1"/>
  <c r="U160" i="30"/>
  <c r="L2" i="15" s="1"/>
  <c r="AC160" i="30"/>
  <c r="T2" i="15" s="1"/>
  <c r="AK160" i="30"/>
  <c r="AB2" i="15" s="1"/>
  <c r="O149" i="30"/>
  <c r="W149" i="30"/>
  <c r="N4" i="14" s="1"/>
  <c r="AE149" i="30"/>
  <c r="V4" i="14" s="1"/>
  <c r="AM149" i="30"/>
  <c r="Q147" i="30"/>
  <c r="H2" i="14" s="1"/>
  <c r="Y147" i="30"/>
  <c r="P2" i="14" s="1"/>
  <c r="AG147" i="30"/>
  <c r="X2" i="14" s="1"/>
  <c r="AA142" i="30"/>
  <c r="R10" i="21" s="1"/>
  <c r="AI142" i="30"/>
  <c r="U137" i="30"/>
  <c r="AC137" i="30"/>
  <c r="AK137" i="30"/>
  <c r="W136" i="30"/>
  <c r="AE136" i="30"/>
  <c r="AM136" i="30"/>
  <c r="Q134" i="30"/>
  <c r="H2" i="21" s="1"/>
  <c r="Y134" i="30"/>
  <c r="P2" i="21" s="1"/>
  <c r="AG134" i="30"/>
  <c r="X2" i="21" s="1"/>
  <c r="V189" i="30"/>
  <c r="AD189" i="30"/>
  <c r="AL189" i="30"/>
  <c r="X188" i="30"/>
  <c r="AF188" i="30"/>
  <c r="AN188" i="30"/>
  <c r="Z187" i="30"/>
  <c r="AH187" i="30"/>
  <c r="T186" i="30"/>
  <c r="AB186" i="30"/>
  <c r="S2" i="17" s="1"/>
  <c r="AJ186" i="30"/>
  <c r="AA2" i="17" s="1"/>
  <c r="V181" i="30"/>
  <c r="M10" i="16" s="1"/>
  <c r="AD181" i="30"/>
  <c r="U10" i="16" s="1"/>
  <c r="AL181" i="30"/>
  <c r="P176" i="30"/>
  <c r="X176" i="30"/>
  <c r="O5" i="16" s="1"/>
  <c r="AF176" i="30"/>
  <c r="W5" i="16" s="1"/>
  <c r="AN176" i="30"/>
  <c r="R175" i="30"/>
  <c r="I4" i="16" s="1"/>
  <c r="Z175" i="30"/>
  <c r="Q4" i="16" s="1"/>
  <c r="AH175" i="30"/>
  <c r="Y4" i="16" s="1"/>
  <c r="T173" i="30"/>
  <c r="K2" i="16" s="1"/>
  <c r="AB173" i="30"/>
  <c r="S2" i="16" s="1"/>
  <c r="AJ173" i="30"/>
  <c r="AA2" i="16" s="1"/>
  <c r="V160" i="30"/>
  <c r="M2" i="15" s="1"/>
  <c r="AD160" i="30"/>
  <c r="U2" i="15" s="1"/>
  <c r="AL160" i="30"/>
  <c r="AC2" i="15" s="1"/>
  <c r="P149" i="30"/>
  <c r="X149" i="30"/>
  <c r="O4" i="14" s="1"/>
  <c r="AF149" i="30"/>
  <c r="AN149" i="30"/>
  <c r="AE4" i="14" s="1"/>
  <c r="R147" i="30"/>
  <c r="I2" i="14" s="1"/>
  <c r="Z147" i="30"/>
  <c r="Q2" i="14" s="1"/>
  <c r="AH147" i="30"/>
  <c r="Y2" i="14" s="1"/>
  <c r="T142" i="30"/>
  <c r="K10" i="21" s="1"/>
  <c r="AB142" i="30"/>
  <c r="S10" i="21" s="1"/>
  <c r="AJ142" i="30"/>
  <c r="AA10" i="21" s="1"/>
  <c r="V137" i="30"/>
  <c r="AD137" i="30"/>
  <c r="AL137" i="30"/>
  <c r="X136" i="30"/>
  <c r="AF136" i="30"/>
  <c r="AN136" i="30"/>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H5" i="16" s="1"/>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Z2" i="14" s="1"/>
  <c r="U142" i="30"/>
  <c r="AC142" i="30"/>
  <c r="AC194" i="30" s="1"/>
  <c r="AK142" i="30"/>
  <c r="AB10" i="21" s="1"/>
  <c r="W137" i="30"/>
  <c r="AE137" i="30"/>
  <c r="AM137" i="30"/>
  <c r="Y136" i="30"/>
  <c r="AG136" i="30"/>
  <c r="S134" i="30"/>
  <c r="J2" i="21" s="1"/>
  <c r="AA134" i="30"/>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G10" i="16" s="1"/>
  <c r="X181" i="30"/>
  <c r="X194" i="30" s="1"/>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AN160" i="30"/>
  <c r="AE2" i="15" s="1"/>
  <c r="R149" i="30"/>
  <c r="I4" i="14" s="1"/>
  <c r="Z149" i="30"/>
  <c r="Q4" i="14" s="1"/>
  <c r="AH149" i="30"/>
  <c r="Y4" i="14" s="1"/>
  <c r="T147" i="30"/>
  <c r="K2" i="14" s="1"/>
  <c r="AB147" i="30"/>
  <c r="S2" i="14" s="1"/>
  <c r="AJ147" i="30"/>
  <c r="AA2" i="14" s="1"/>
  <c r="V142" i="30"/>
  <c r="AD142" i="30"/>
  <c r="AL142" i="30"/>
  <c r="X137" i="30"/>
  <c r="AF137" i="30"/>
  <c r="AN137" i="30"/>
  <c r="Z136" i="30"/>
  <c r="AH136" i="30"/>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S176" i="30"/>
  <c r="J5" i="16" s="1"/>
  <c r="W173" i="30"/>
  <c r="N2" i="16" s="1"/>
  <c r="AA149" i="30"/>
  <c r="R4" i="14" s="1"/>
  <c r="AE142" i="30"/>
  <c r="AI136" i="30"/>
  <c r="W186" i="30"/>
  <c r="N2" i="17" s="1"/>
  <c r="AA176" i="30"/>
  <c r="R5" i="16" s="1"/>
  <c r="AE173" i="30"/>
  <c r="V2" i="16" s="1"/>
  <c r="AI149" i="30"/>
  <c r="Z4" i="14" s="1"/>
  <c r="AM142" i="30"/>
  <c r="AA188" i="30"/>
  <c r="AE186" i="30"/>
  <c r="V2" i="17" s="1"/>
  <c r="AI176" i="30"/>
  <c r="Z5" i="16" s="1"/>
  <c r="AM173" i="30"/>
  <c r="AD2" i="16" s="1"/>
  <c r="U134" i="30"/>
  <c r="L2" i="21" s="1"/>
  <c r="AM186" i="30"/>
  <c r="AD2" i="17" s="1"/>
  <c r="Y137" i="30"/>
  <c r="AC147" i="30"/>
  <c r="T2" i="14" s="1"/>
  <c r="X77" i="30"/>
  <c r="Q181" i="30"/>
  <c r="H10" i="16" s="1"/>
  <c r="AG137" i="30"/>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X4" i="16"/>
  <c r="AC10" i="16"/>
  <c r="AE5" i="16"/>
  <c r="G5" i="16"/>
  <c r="AD4" i="16"/>
  <c r="T10" i="16"/>
  <c r="O2" i="17"/>
  <c r="AD5" i="16"/>
  <c r="AC5" i="16"/>
  <c r="W4" i="14"/>
  <c r="G4" i="14"/>
  <c r="AD4" i="14"/>
  <c r="W2" i="15"/>
  <c r="X2" i="16"/>
  <c r="U5" i="16"/>
  <c r="Y2" i="15"/>
  <c r="R2" i="21"/>
  <c r="AI194" i="30" l="1"/>
  <c r="AA194" i="30"/>
  <c r="O10" i="16"/>
  <c r="Z10" i="21"/>
  <c r="AL194" i="30"/>
  <c r="AD194" i="30"/>
  <c r="Q35" i="38"/>
  <c r="Q34" i="38"/>
  <c r="Z108" i="30"/>
  <c r="Z43" i="30"/>
  <c r="Q2" i="12" s="1"/>
  <c r="S28" i="38"/>
  <c r="S29" i="38"/>
  <c r="T27" i="38"/>
  <c r="R30" i="38"/>
  <c r="R31" i="38" s="1"/>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O136" i="30"/>
  <c r="P136" i="30"/>
  <c r="R136" i="30"/>
  <c r="Q136" i="30"/>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V27" i="38" s="1"/>
  <c r="W27" i="38" s="1"/>
  <c r="X27" i="38" s="1"/>
  <c r="Y27" i="38" s="1"/>
  <c r="Z27" i="38" s="1"/>
  <c r="AA27" i="38" s="1"/>
  <c r="AB27" i="38" s="1"/>
  <c r="AC27" i="38" s="1"/>
  <c r="AD27" i="38" s="1"/>
  <c r="S30" i="38"/>
  <c r="S31" i="38" s="1"/>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B3" i="19"/>
  <c r="T30" i="38" l="1"/>
  <c r="T31" i="38" s="1"/>
  <c r="T33" i="38" s="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D6" i="21"/>
  <c r="U138" i="30"/>
  <c r="L6" i="21" s="1"/>
  <c r="AC138" i="30"/>
  <c r="T6" i="21" s="1"/>
  <c r="AG138" i="30"/>
  <c r="X6" i="21" s="1"/>
  <c r="E6" i="21"/>
  <c r="I6" i="21"/>
  <c r="V138" i="30"/>
  <c r="M6" i="21" s="1"/>
  <c r="Z138" i="30"/>
  <c r="Q6" i="21" s="1"/>
  <c r="AD138" i="30"/>
  <c r="U6" i="21" s="1"/>
  <c r="AH138" i="30"/>
  <c r="Y6" i="21" s="1"/>
  <c r="AL138" i="30"/>
  <c r="AC6" i="21" s="1"/>
  <c r="F6" i="21"/>
  <c r="J6" i="21"/>
  <c r="W138" i="30"/>
  <c r="N6" i="21" s="1"/>
  <c r="AA138" i="30"/>
  <c r="R6" i="21" s="1"/>
  <c r="AE138" i="30"/>
  <c r="V6" i="21" s="1"/>
  <c r="AI138" i="30"/>
  <c r="Z6" i="21" s="1"/>
  <c r="AM138" i="30"/>
  <c r="AD6" i="21" s="1"/>
  <c r="G6" i="21"/>
  <c r="T138" i="30"/>
  <c r="K6" i="21" s="1"/>
  <c r="X138" i="30"/>
  <c r="O6" i="21" s="1"/>
  <c r="AB138" i="30"/>
  <c r="S6" i="21" s="1"/>
  <c r="AF138" i="30"/>
  <c r="W6" i="21" s="1"/>
  <c r="AJ138" i="30"/>
  <c r="AA6" i="21" s="1"/>
  <c r="AN138" i="30"/>
  <c r="AE6" i="21" s="1"/>
  <c r="T34" i="38" l="1"/>
  <c r="AD43" i="30" s="1"/>
  <c r="U30" i="38"/>
  <c r="U31" i="38" s="1"/>
  <c r="V31" i="38" s="1"/>
  <c r="W31" i="38" s="1"/>
  <c r="X31" i="38" s="1"/>
  <c r="Y31" i="38" s="1"/>
  <c r="Z31" i="38" s="1"/>
  <c r="AA31" i="38" s="1"/>
  <c r="AB31" i="38" s="1"/>
  <c r="AC31" i="38" s="1"/>
  <c r="AD31" i="38" s="1"/>
  <c r="AB199" i="30"/>
  <c r="AC43" i="30"/>
  <c r="AC108" i="30"/>
  <c r="T2" i="26" s="1"/>
  <c r="O186" i="30"/>
  <c r="E2" i="17"/>
  <c r="G12" i="19"/>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H6" i="2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C6" i="2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B6" i="21"/>
  <c r="F13" i="19"/>
  <c r="F19" i="19" s="1"/>
  <c r="F25" i="19" s="1"/>
  <c r="F12" i="19"/>
  <c r="F18" i="19" s="1"/>
  <c r="F24" i="19" s="1"/>
  <c r="B4" i="21" s="1"/>
  <c r="F14" i="19"/>
  <c r="F20" i="19" s="1"/>
  <c r="F26" i="19" s="1"/>
  <c r="B5" i="21" s="1"/>
  <c r="F15" i="19"/>
  <c r="F21" i="19" s="1"/>
  <c r="F27" i="19" s="1"/>
  <c r="U33" i="38" l="1"/>
  <c r="U35" i="38" s="1"/>
  <c r="AD108" i="30"/>
  <c r="U2" i="26" s="1"/>
  <c r="T2" i="12"/>
  <c r="AC199" i="30"/>
  <c r="U34" i="38"/>
  <c r="U2" i="12"/>
  <c r="V33" i="38"/>
  <c r="P186" i="30"/>
  <c r="F2" i="17"/>
  <c r="O202" i="30"/>
  <c r="AD199" i="30" l="1"/>
  <c r="V35" i="38"/>
  <c r="V34" i="38"/>
  <c r="AE43" i="30"/>
  <c r="AE108" i="30"/>
  <c r="V2" i="26" s="1"/>
  <c r="W33" i="38"/>
  <c r="Q186" i="30"/>
  <c r="G2" i="17"/>
  <c r="P202" i="30"/>
  <c r="W35" i="38" l="1"/>
  <c r="W34" i="38"/>
  <c r="V2" i="12"/>
  <c r="AE199" i="30"/>
  <c r="AF43" i="30"/>
  <c r="AF108" i="30"/>
  <c r="W2" i="26" s="1"/>
  <c r="X33" i="38"/>
  <c r="R186" i="30"/>
  <c r="H2" i="17"/>
  <c r="Q202" i="30"/>
  <c r="W2" i="12" l="1"/>
  <c r="AF199" i="30"/>
  <c r="AG108" i="30"/>
  <c r="X2" i="26" s="1"/>
  <c r="AG43" i="30"/>
  <c r="X35" i="38"/>
  <c r="X34" i="38"/>
  <c r="Y33" i="38"/>
  <c r="S186" i="30"/>
  <c r="I2" i="17"/>
  <c r="R202" i="30"/>
  <c r="AH108" i="30" l="1"/>
  <c r="Y2" i="26" s="1"/>
  <c r="AH43" i="30"/>
  <c r="Y35" i="38"/>
  <c r="Y34" i="38"/>
  <c r="X2" i="12"/>
  <c r="AG199" i="30"/>
  <c r="Z33" i="38"/>
  <c r="J2" i="17"/>
  <c r="S202" i="30"/>
  <c r="Z35" i="38" l="1"/>
  <c r="Z34" i="38"/>
  <c r="AI43" i="30"/>
  <c r="AI108" i="30"/>
  <c r="Z2" i="26" s="1"/>
  <c r="Y2" i="12"/>
  <c r="AH199" i="30"/>
  <c r="AA33" i="38"/>
  <c r="Z2" i="12" l="1"/>
  <c r="AI199" i="30"/>
  <c r="AA35" i="38"/>
  <c r="AA34" i="38"/>
  <c r="AJ108" i="30"/>
  <c r="AA2" i="26" s="1"/>
  <c r="AJ43" i="30"/>
  <c r="AB33" i="38"/>
  <c r="AA2" i="12" l="1"/>
  <c r="AJ199" i="30"/>
  <c r="AK108" i="30"/>
  <c r="AB2" i="26" s="1"/>
  <c r="AK43" i="30"/>
  <c r="AB35" i="38"/>
  <c r="AB34" i="38"/>
  <c r="AD33" i="38"/>
  <c r="AC33"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<sst xmlns="http://schemas.openxmlformats.org/spreadsheetml/2006/main" count="2188" uniqueCount="716">
  <si>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</si>
  <si>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</si>
  <si>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</si>
  <si>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</si>
  <si>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</si>
  <si>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</si>
  <si>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</si>
  <si>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</si>
  <si>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</si>
  <si>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</si>
  <si>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</si>
  <si>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</si>
  <si>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</si>
  <si>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</si>
  <si>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</si>
  <si>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</si>
  <si>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</si>
  <si>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</si>
  <si>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</si>
  <si>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</si>
  <si>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</si>
  <si>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</si>
  <si>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</si>
  <si>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</si>
  <si>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</si>
  <si>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</si>
  <si>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</si>
  <si>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</si>
  <si>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</si>
  <si>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</si>
  <si>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</si>
  <si>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</si>
  <si>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</si>
  <si>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</si>
  <si>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</si>
  <si>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</si>
  <si>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</si>
  <si>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</si>
  <si>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</si>
  <si>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</si>
  <si>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</si>
  <si>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</si>
  <si>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</si>
  <si>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</si>
  <si>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</si>
  <si>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</si>
  <si>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</si>
  <si>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</si>
  <si>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</si>
  <si>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</si>
  <si>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</si>
  <si>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</si>
  <si>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</si>
  <si>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</si>
  <si>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</si>
  <si>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</si>
  <si>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</si>
  <si>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</si>
  <si>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</si>
  <si>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</si>
  <si>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</si>
  <si>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</si>
  <si>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</si>
  <si>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</si>
  <si>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</si>
  <si>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</si>
  <si>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</si>
  <si>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</si>
  <si>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</si>
  <si>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</si>
  <si>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</si>
  <si>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</si>
  <si>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</si>
  <si>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</si>
  <si>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</si>
  <si>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</si>
  <si>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</si>
  <si>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</si>
  <si>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</si>
  <si>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</si>
  <si>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</si>
  <si>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</si>
  <si>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</si>
  <si>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</si>
  <si>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</si>
  <si>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</si>
  <si>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</si>
  <si>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</si>
  <si>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</si>
  <si>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</si>
  <si>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</si>
  <si>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</si>
  <si>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</si>
  <si>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</si>
  <si>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</si>
  <si>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</si>
  <si>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</si>
  <si>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</si>
  <si>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</si>
  <si>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</si>
  <si>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</si>
  <si>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</si>
  <si>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</si>
  <si>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</si>
  <si>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</si>
  <si>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</si>
  <si>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</si>
  <si>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</si>
  <si>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</si>
  <si>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</si>
  <si>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</si>
  <si>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</si>
  <si>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</si>
  <si>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</si>
  <si>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</si>
  <si>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</si>
  <si>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</si>
  <si>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</si>
  <si>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</si>
  <si>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</si>
  <si>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</si>
  <si>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</si>
  <si>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</si>
  <si>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</si>
  <si>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</si>
  <si>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</si>
  <si>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</si>
  <si>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</si>
  <si>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</si>
  <si>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</si>
  <si>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</si>
  <si>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</si>
  <si>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</si>
  <si>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</si>
  <si>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</si>
  <si>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</si>
  <si>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</si>
  <si>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</si>
  <si>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</si>
  <si>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</si>
  <si>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</si>
  <si>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</si>
  <si>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</si>
  <si>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</si>
  <si>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</si>
  <si>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</si>
  <si>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</si>
  <si>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</si>
  <si>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</si>
  <si>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</si>
  <si>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</si>
  <si>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</si>
  <si>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</si>
  <si>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</si>
  <si>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</si>
  <si>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</si>
  <si>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</si>
  <si>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</si>
  <si>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</si>
  <si>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</si>
  <si>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</si>
  <si>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</si>
  <si>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</si>
  <si>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</si>
  <si>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</si>
  <si>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</si>
  <si>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</si>
  <si>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</si>
  <si>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</si>
  <si>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</si>
  <si>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</si>
  <si>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</si>
  <si>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</si>
  <si>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</si>
  <si>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</si>
  <si>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</si>
  <si>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</si>
  <si>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</si>
  <si>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</si>
  <si>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</si>
  <si>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</si>
  <si>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</si>
  <si>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</si>
  <si>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</si>
  <si>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</si>
  <si>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</si>
  <si>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</si>
  <si>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</si>
  <si>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</si>
  <si>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</si>
  <si>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</si>
  <si>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</si>
  <si>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</si>
  <si>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</si>
  <si>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</si>
  <si>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</si>
  <si>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</si>
  <si>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</si>
  <si>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</si>
  <si>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</si>
  <si>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</si>
  <si>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</si>
  <si>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</si>
  <si>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</si>
  <si>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</si>
  <si>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</si>
  <si>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</si>
  <si>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</si>
  <si>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</si>
  <si>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</si>
  <si>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</si>
  <si>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</si>
  <si>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</si>
  <si>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</si>
  <si>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</si>
  <si>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</si>
  <si>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</si>
  <si>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</si>
  <si>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</si>
  <si>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</si>
  <si>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</si>
  <si>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</si>
  <si>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</si>
  <si>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</si>
  <si>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</si>
  <si>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</si>
  <si>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</si>
  <si>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</si>
  <si>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</si>
  <si>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</si>
  <si>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</si>
  <si>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</si>
  <si>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</si>
  <si>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</si>
  <si>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</si>
  <si>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</si>
  <si>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</si>
  <si>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</si>
  <si>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</si>
  <si>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</si>
  <si>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</si>
  <si>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</si>
  <si>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</si>
  <si>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</si>
  <si>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</si>
  <si>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</si>
  <si>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</si>
  <si>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</si>
  <si>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</si>
  <si>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</si>
  <si>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</si>
  <si>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</si>
  <si>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</si>
  <si>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</si>
  <si>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</si>
  <si>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</si>
  <si>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</si>
  <si>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</si>
  <si>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</si>
  <si>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</si>
  <si>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</si>
  <si>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</si>
  <si>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</si>
  <si>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</si>
  <si>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</si>
  <si>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</si>
  <si>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</si>
  <si>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</si>
  <si>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</si>
  <si>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</si>
  <si>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</si>
  <si>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</si>
  <si>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</si>
  <si>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</si>
  <si>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</si>
  <si>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</si>
  <si>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</si>
  <si>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</si>
  <si>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</si>
  <si>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</si>
  <si>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</si>
  <si>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</si>
  <si>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</si>
  <si>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</si>
  <si>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</si>
  <si>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</si>
  <si>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</si>
  <si>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</si>
  <si>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</si>
  <si>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</si>
  <si>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</si>
  <si>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</si>
  <si>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</si>
  <si>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</si>
  <si>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</si>
  <si>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</si>
  <si>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</si>
  <si>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</si>
  <si>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</si>
  <si>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</si>
  <si>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</si>
  <si>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</si>
  <si>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</si>
  <si>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</si>
  <si>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</si>
  <si>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</si>
  <si>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</si>
  <si>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</si>
  <si>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</si>
  <si>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</si>
  <si>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</si>
  <si>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</si>
  <si>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</si>
  <si>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</si>
  <si>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</si>
  <si>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</si>
  <si>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</si>
  <si>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</si>
  <si>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</si>
  <si>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</si>
  <si>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</si>
  <si>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</si>
  <si>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</si>
  <si>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</si>
  <si>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</si>
  <si>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</si>
  <si>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</si>
  <si>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</si>
  <si>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</si>
  <si>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</si>
  <si>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</si>
  <si>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</si>
  <si>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</si>
  <si>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</si>
  <si>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</si>
  <si>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</si>
  <si>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</si>
  <si>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</si>
  <si>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</si>
  <si>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</si>
  <si>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</si>
  <si>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</si>
  <si>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</si>
  <si>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</si>
  <si>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</si>
  <si>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</si>
  <si>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</si>
  <si>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</si>
  <si>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</si>
  <si>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</si>
  <si>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</si>
  <si>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</si>
  <si>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</si>
  <si>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</si>
  <si>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</si>
  <si>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</si>
  <si>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</si>
  <si>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</si>
  <si>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</si>
  <si>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</si>
  <si>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</si>
  <si>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</si>
  <si>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</si>
  <si>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</si>
  <si>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</si>
  <si>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</si>
  <si>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</si>
  <si>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</si>
  <si>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</si>
  <si>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</si>
  <si>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</si>
  <si>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</si>
  <si>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</si>
  <si>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</si>
  <si>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</si>
  <si>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</si>
  <si>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</si>
  <si>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</si>
  <si>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</si>
  <si>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</si>
  <si>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</si>
  <si>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</si>
  <si>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</si>
  <si>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</si>
  <si>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</si>
  <si>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</si>
  <si>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</si>
  <si>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</si>
  <si>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</si>
  <si>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</si>
  <si>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</si>
  <si>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</si>
  <si>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</si>
  <si>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</si>
  <si>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</si>
  <si>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</si>
  <si>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</si>
  <si>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</si>
  <si>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</si>
  <si>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</si>
  <si>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</si>
  <si>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</si>
  <si>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</si>
  <si>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</si>
  <si>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</si>
  <si>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</si>
  <si>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</si>
  <si>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</si>
  <si>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</si>
  <si>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</si>
  <si>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</si>
  <si>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</si>
  <si>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</si>
  <si>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</si>
  <si>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</si>
  <si>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</si>
  <si>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</si>
  <si>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</si>
  <si>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</si>
  <si>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</si>
  <si>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</si>
  <si>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</si>
  <si>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</si>
  <si>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</si>
  <si>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</si>
  <si>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</si>
  <si>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</si>
  <si>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</si>
  <si>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</si>
  <si>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</si>
  <si>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</si>
  <si>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</si>
  <si>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</si>
  <si>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</si>
  <si>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</si>
  <si>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</si>
  <si>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</si>
  <si>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</si>
  <si>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</si>
  <si>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</si>
  <si>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</si>
  <si>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</si>
  <si>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</si>
  <si>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</si>
  <si>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</si>
  <si>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</si>
  <si>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</si>
  <si>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</si>
  <si>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</si>
  <si>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</si>
  <si>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</si>
  <si>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</si>
  <si>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</si>
  <si>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</si>
  <si>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</si>
  <si>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</si>
  <si>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</si>
  <si>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</si>
  <si>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</si>
  <si>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</si>
  <si>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</si>
  <si>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</si>
  <si>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</si>
  <si>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</si>
  <si>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</si>
  <si>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</si>
  <si>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</si>
  <si>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</si>
  <si>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</si>
  <si>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</si>
  <si>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</si>
  <si>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</si>
  <si>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</si>
  <si>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</si>
  <si>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</si>
  <si>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</si>
  <si>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</si>
  <si>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</si>
  <si>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</si>
  <si>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</si>
  <si>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</si>
  <si>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</si>
  <si>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</si>
  <si>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</si>
  <si>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</si>
  <si>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</si>
  <si>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</si>
  <si>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</si>
  <si>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</si>
  <si>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</si>
  <si>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</si>
  <si>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</si>
  <si>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</si>
  <si>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</si>
  <si>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</si>
  <si>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</si>
  <si>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</si>
  <si>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</si>
  <si>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</si>
  <si>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</si>
  <si>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</si>
  <si>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</si>
  <si>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</si>
  <si>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</si>
  <si>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</si>
  <si>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</si>
  <si>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</si>
  <si>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</si>
  <si>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</si>
  <si>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</si>
  <si>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</si>
  <si>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</si>
  <si>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</si>
  <si>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</si>
  <si>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</si>
  <si>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</si>
  <si>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</si>
  <si>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</si>
  <si>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</si>
  <si>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</si>
  <si>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</si>
  <si>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</si>
  <si>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</si>
  <si>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</si>
  <si>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</si>
  <si>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</si>
  <si>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</si>
  <si>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</si>
  <si>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</si>
  <si>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</si>
  <si>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</si>
  <si>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</si>
  <si>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</si>
  <si>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</si>
  <si>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</si>
  <si>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</si>
  <si>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</si>
  <si>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</si>
  <si>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</si>
  <si>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</si>
  <si>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</si>
  <si>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</si>
  <si>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</si>
  <si>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</si>
  <si>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</si>
  <si>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</si>
  <si>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</si>
  <si>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</si>
  <si>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</si>
  <si>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</si>
  <si>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</si>
  <si>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</si>
  <si>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</si>
  <si>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</si>
  <si>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</si>
  <si>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</si>
  <si>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</si>
  <si>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</si>
  <si>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</si>
  <si>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</si>
  <si>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</si>
  <si>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</si>
  <si>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</si>
  <si>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</si>
  <si>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</si>
  <si>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</si>
  <si>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</si>
  <si>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</si>
  <si>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</si>
  <si>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</si>
  <si>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</si>
  <si>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</si>
  <si>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</si>
  <si>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</si>
  <si>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</si>
  <si>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</si>
  <si>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</si>
  <si>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</si>
  <si>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</si>
  <si>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</si>
  <si>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</si>
  <si>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</si>
  <si>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</si>
  <si>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</si>
  <si>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</si>
  <si>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</si>
  <si>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</si>
  <si>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</si>
  <si>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</si>
  <si>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</si>
  <si>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</si>
  <si>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</si>
  <si>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</si>
  <si>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</si>
  <si>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</si>
  <si>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</si>
  <si>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</si>
  <si>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</si>
  <si>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</si>
  <si>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</si>
  <si>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</si>
  <si>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</si>
  <si>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</si>
  <si>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</si>
  <si>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</si>
  <si>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</si>
  <si>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</si>
  <si>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</si>
  <si>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</si>
  <si>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</si>
  <si>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</si>
  <si>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</si>
  <si>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</si>
  <si>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</si>
  <si>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</si>
  <si>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</si>
  <si>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</si>
  <si>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</si>
  <si>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</si>
  <si>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</si>
  <si>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</si>
  <si>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</si>
  <si>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</si>
  <si>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</si>
  <si>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</si>
  <si>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</si>
  <si>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</si>
  <si>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</si>
  <si>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</si>
  <si>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</si>
  <si>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</si>
  <si>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</si>
  <si>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</si>
  <si>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</si>
  <si>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</si>
  <si>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</si>
  <si>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</si>
  <si>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</si>
  <si>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</si>
  <si>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</si>
  <si>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</si>
  <si>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</si>
  <si>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</si>
  <si>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</si>
  <si>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</si>
  <si>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</si>
  <si>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</si>
  <si>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</si>
  <si>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</si>
  <si>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</si>
  <si>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</si>
  <si>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</si>
  <si>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</si>
  <si>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</si>
  <si>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</si>
  <si>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</si>
  <si>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</si>
  <si>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</si>
  <si>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</si>
  <si>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</si>
  <si>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</si>
  <si>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</si>
  <si>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</si>
  <si>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</si>
  <si>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</si>
  <si>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</si>
  <si>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</si>
  <si>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</si>
  <si>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</si>
  <si>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</si>
  <si>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</si>
  <si>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</si>
  <si>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</si>
  <si>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</si>
  <si>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</si>
  <si>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</si>
  <si>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</si>
  <si>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</si>
  <si>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</si>
  <si>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</si>
  <si>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</si>
  <si>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</si>
  <si>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</si>
  <si>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</si>
  <si>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</si>
  <si>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</si>
  <si>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</si>
  <si>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</si>
  <si>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</si>
  <si>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</si>
  <si>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</si>
  <si>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</si>
  <si>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</si>
  <si>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</si>
  <si>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</si>
  <si>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</si>
  <si>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</si>
  <si>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</si>
  <si>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</si>
  <si>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</si>
  <si>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</si>
  <si>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</si>
  <si>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</si>
  <si>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</si>
  <si>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</si>
  <si>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</si>
  <si>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</si>
  <si>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</si>
  <si>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</si>
  <si>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</si>
  <si>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</si>
  <si>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</si>
  <si>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highogs.d020623a</t>
  </si>
  <si>
    <t>highogs</t>
  </si>
  <si>
    <t>High Oil and Gas Supply</t>
  </si>
  <si>
    <t>National Energy Modeling System run highogs.d020623a.  Projections:  EIA, AEO2023 National Energy Modeling System run highogs.d020623a.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</si>
</sst>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3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
      <sz val="1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46">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7" fillId="0" borderId="8" xfId="8" applyBorder="1"/>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2" borderId="0" xfId="0" applyFill="1"/>
    <xf numFmtId="0" fontId="1" fillId="0" borderId="13" xfId="0" applyFont="1" applyBorder="1"/>
    <xf numFmtId="0" fontId="0" fillId="0" borderId="14" xfId="0" applyBorder="1"/>
    <xf numFmtId="9" fontId="0" fillId="0" borderId="14" xfId="15" applyFont="1" applyBorder="1"/>
    <xf numFmtId="0" fontId="1" fillId="13" borderId="0" xfId="0" applyFont="1" applyFill="1"/>
    <xf numFmtId="0" fontId="0" fillId="13" borderId="0" xfId="0" applyFill="1"/>
    <xf numFmtId="9" fontId="11" fillId="0" borderId="0" xfId="15" applyFont="1"/>
    <xf numFmtId="11" fontId="0" fillId="0" borderId="0" xfId="15" applyNumberFormat="1" applyFont="1"/>
    <xf numFmtId="0" fontId="0" fillId="0" borderId="0" xfId="15" applyNumberFormat="1" applyFont="1"/>
    <xf numFmtId="0" fontId="26" fillId="14" borderId="0" xfId="0" applyFont="1" applyFill="1"/>
    <xf numFmtId="0" fontId="27" fillId="14" borderId="0" xfId="0" applyFont="1" applyFill="1"/>
    <xf numFmtId="0" fontId="27" fillId="14" borderId="14" xfId="0" applyFont="1" applyFill="1" applyBorder="1"/>
    <xf numFmtId="0" fontId="1" fillId="7" borderId="0" xfId="0" applyFont="1" applyFill="1"/>
    <xf numFmtId="11" fontId="0" fillId="7" borderId="0" xfId="0" applyNumberFormat="1" applyFill="1"/>
    <xf numFmtId="0" fontId="25" fillId="0" borderId="0" xfId="0" applyFont="1"/>
    <xf numFmtId="9" fontId="25"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28" fillId="6" borderId="0" xfId="0" applyFont="1" applyFill="1"/>
    <xf numFmtId="9" fontId="11" fillId="13" borderId="0" xfId="15" applyFont="1" applyFill="1"/>
    <xf numFmtId="11" fontId="0" fillId="13" borderId="0" xfId="0" applyNumberFormat="1" applyFill="1"/>
    <xf numFmtId="11" fontId="0" fillId="12" borderId="0" xfId="0" applyNumberFormat="1" applyFill="1"/>
    <xf numFmtId="0" fontId="29" fillId="0" borderId="0" xfId="0" applyFont="1"/>
    <xf numFmtId="9" fontId="0" fillId="0" borderId="0" xfId="15" applyFont="1" applyAlignment="1">
      <alignment wrapText="1"/>
    </xf>
    <xf numFmtId="0" fontId="8" fillId="0" borderId="5" xfId="30">
      <alignment wrapText="1"/>
    </xf>
    <xf numFmtId="0" fontId="7" fillId="0" borderId="0" xfId="28"/>
    <xf numFmtId="0" fontId="24" fillId="0" borderId="0" xfId="32" applyFont="1">
      <alignment horizontal="left"/>
    </xf>
    <xf numFmtId="0" fontId="9" fillId="0" borderId="0" xfId="28" applyFont="1"/>
    <xf numFmtId="0" fontId="22" fillId="0" borderId="5" xfId="30" applyFont="1">
      <alignment wrapText="1"/>
    </xf>
    <xf numFmtId="0" fontId="22" fillId="0" borderId="5" xfId="30" applyFont="1" applyAlignment="1">
      <alignment horizontal="right"/>
    </xf>
    <xf numFmtId="0" fontId="22"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2" fillId="0" borderId="6" xfId="31" applyNumberFormat="1" applyFont="1" applyAlignment="1">
      <alignment horizontal="right" wrapText="1"/>
    </xf>
    <xf numFmtId="0" fontId="30" fillId="0" borderId="0" xfId="8" applyFont="1"/>
    <xf numFmtId="4" fontId="22" fillId="0" borderId="6" xfId="31" applyNumberFormat="1" applyFont="1">
      <alignment wrapText="1"/>
    </xf>
    <xf numFmtId="165" fontId="22" fillId="0" borderId="6" xfId="31" applyNumberFormat="1" applyFont="1">
      <alignment wrapText="1"/>
    </xf>
    <xf numFmtId="167" fontId="22"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7" fillId="0" borderId="0" xfId="8"/>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9" fillId="0" borderId="0" xfId="0" applyFont="1"/>
    <xf numFmtId="0" fontId="9" fillId="0" borderId="0" xfId="0" applyFont="1" applyAlignment="1">
      <alignment horizontal="left"/>
    </xf>
    <xf numFmtId="0" fontId="9" fillId="0" borderId="8" xfId="29" applyFont="1" applyAlignment="1"/>
    <xf numFmtId="0" fontId="0" fillId="0" borderId="8" xfId="0" applyBorder="1"/>
    <xf numFmtId="0" fontId="9" fillId="0" borderId="8" xfId="29" applyFont="1">
      <alignment wrapText="1"/>
    </xf>
    <xf numFmtId="0" fontId="0" fillId="0" borderId="8" xfId="0" applyBorder="1"/>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5334123000000000</c:v>
                </c:pt>
                <c:pt idx="5">
                  <c:v>5395507000000000</c:v>
                </c:pt>
                <c:pt idx="6">
                  <c:v>5453548000000000</c:v>
                </c:pt>
                <c:pt idx="7">
                  <c:v>5505184000000000</c:v>
                </c:pt>
                <c:pt idx="8">
                  <c:v>5550957000000000</c:v>
                </c:pt>
                <c:pt idx="9">
                  <c:v>5589352000000000</c:v>
                </c:pt>
                <c:pt idx="10">
                  <c:v>5622880000000000</c:v>
                </c:pt>
                <c:pt idx="11">
                  <c:v>5659317000000000</c:v>
                </c:pt>
                <c:pt idx="12">
                  <c:v>5698163000000000</c:v>
                </c:pt>
                <c:pt idx="13">
                  <c:v>5737456000000000</c:v>
                </c:pt>
                <c:pt idx="14">
                  <c:v>5788888000000000</c:v>
                </c:pt>
                <c:pt idx="15">
                  <c:v>5847557000000000</c:v>
                </c:pt>
                <c:pt idx="16">
                  <c:v>5908487000000000</c:v>
                </c:pt>
                <c:pt idx="17">
                  <c:v>5966468000000000</c:v>
                </c:pt>
                <c:pt idx="18">
                  <c:v>6023973000000000</c:v>
                </c:pt>
                <c:pt idx="19">
                  <c:v>6081542000000000</c:v>
                </c:pt>
                <c:pt idx="20">
                  <c:v>6144157000000000</c:v>
                </c:pt>
                <c:pt idx="21">
                  <c:v>6215514000000000</c:v>
                </c:pt>
                <c:pt idx="22">
                  <c:v>6292354000000000</c:v>
                </c:pt>
                <c:pt idx="23">
                  <c:v>6370489000000000</c:v>
                </c:pt>
                <c:pt idx="24">
                  <c:v>6452714000000000</c:v>
                </c:pt>
                <c:pt idx="25">
                  <c:v>6541503000000000</c:v>
                </c:pt>
                <c:pt idx="26">
                  <c:v>6631938000000000</c:v>
                </c:pt>
                <c:pt idx="27">
                  <c:v>6723852000000000</c:v>
                </c:pt>
                <c:pt idx="28">
                  <c:v>6818223000000000</c:v>
                </c:pt>
                <c:pt idx="29">
                  <c:v>6917873000000000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5259718000000000</c:v>
                </c:pt>
                <c:pt idx="2">
                  <c:v>5170002000000000</c:v>
                </c:pt>
                <c:pt idx="3">
                  <c:v>5262474000000000</c:v>
                </c:pt>
                <c:pt idx="4">
                  <c:v>5334121000000001</c:v>
                </c:pt>
                <c:pt idx="5">
                  <c:v>5395505000000000</c:v>
                </c:pt>
                <c:pt idx="6">
                  <c:v>5453548999999999</c:v>
                </c:pt>
                <c:pt idx="7">
                  <c:v>5505184000000000</c:v>
                </c:pt>
                <c:pt idx="8">
                  <c:v>5534659543061873</c:v>
                </c:pt>
                <c:pt idx="9">
                  <c:v>5559896086123746</c:v>
                </c:pt>
                <c:pt idx="10">
                  <c:v>5580630629185619</c:v>
                </c:pt>
                <c:pt idx="11">
                  <c:v>5603902172247492</c:v>
                </c:pt>
                <c:pt idx="12">
                  <c:v>5627237715309364</c:v>
                </c:pt>
                <c:pt idx="13">
                  <c:v>5650181358604142</c:v>
                </c:pt>
                <c:pt idx="14">
                  <c:v>5683350622197980</c:v>
                </c:pt>
                <c:pt idx="15">
                  <c:v>5722615355105070</c:v>
                </c:pt>
                <c:pt idx="16">
                  <c:v>5764031472888751</c:v>
                </c:pt>
                <c:pt idx="17">
                  <c:v>5802726602586938</c:v>
                </c:pt>
                <c:pt idx="18">
                  <c:v>5841330919283733</c:v>
                </c:pt>
                <c:pt idx="19">
                  <c:v>5880105324816493</c:v>
                </c:pt>
                <c:pt idx="20">
                  <c:v>5923645744075234</c:v>
                </c:pt>
                <c:pt idx="21">
                  <c:v>5991668096054922</c:v>
                </c:pt>
                <c:pt idx="22">
                  <c:v>6064766459690330</c:v>
                </c:pt>
                <c:pt idx="23">
                  <c:v>6139278621307235</c:v>
                </c:pt>
                <c:pt idx="24">
                  <c:v>6217948858810469</c:v>
                </c:pt>
                <c:pt idx="25">
                  <c:v>6302913272432938</c:v>
                </c:pt>
                <c:pt idx="26">
                  <c:v>6389239635809564</c:v>
                </c:pt>
                <c:pt idx="27">
                  <c:v>6476957810893669</c:v>
                </c:pt>
                <c:pt idx="28">
                  <c:v>6567011148888590</c:v>
                </c:pt>
                <c:pt idx="29">
                  <c:v>6662088312316973</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4715347000000000</c:v>
                </c:pt>
                <c:pt idx="5">
                  <c:v>4730810000000000</c:v>
                </c:pt>
                <c:pt idx="6">
                  <c:v>4737627000000000</c:v>
                </c:pt>
                <c:pt idx="7">
                  <c:v>4769249000000000</c:v>
                </c:pt>
                <c:pt idx="8">
                  <c:v>4802988000000000</c:v>
                </c:pt>
                <c:pt idx="9">
                  <c:v>4831460000000000</c:v>
                </c:pt>
                <c:pt idx="10">
                  <c:v>4863016000000000</c:v>
                </c:pt>
                <c:pt idx="11">
                  <c:v>4896286000000000</c:v>
                </c:pt>
                <c:pt idx="12">
                  <c:v>4924706000000000</c:v>
                </c:pt>
                <c:pt idx="13">
                  <c:v>4950965000000000</c:v>
                </c:pt>
                <c:pt idx="14">
                  <c:v>4978485000000000</c:v>
                </c:pt>
                <c:pt idx="15">
                  <c:v>5007399000000000</c:v>
                </c:pt>
                <c:pt idx="16">
                  <c:v>5031971000000000</c:v>
                </c:pt>
                <c:pt idx="17">
                  <c:v>5054071000000000</c:v>
                </c:pt>
                <c:pt idx="18">
                  <c:v>5072920000000000</c:v>
                </c:pt>
                <c:pt idx="19">
                  <c:v>5095635000000000</c:v>
                </c:pt>
                <c:pt idx="20">
                  <c:v>5122755000000000</c:v>
                </c:pt>
                <c:pt idx="21">
                  <c:v>5154271000000000</c:v>
                </c:pt>
                <c:pt idx="22">
                  <c:v>5189135000000000</c:v>
                </c:pt>
                <c:pt idx="23">
                  <c:v>5223258000000000</c:v>
                </c:pt>
                <c:pt idx="24">
                  <c:v>5260154000000000</c:v>
                </c:pt>
                <c:pt idx="25">
                  <c:v>5300266000000000</c:v>
                </c:pt>
                <c:pt idx="26">
                  <c:v>5341888000000000</c:v>
                </c:pt>
                <c:pt idx="27">
                  <c:v>5386047000000000</c:v>
                </c:pt>
                <c:pt idx="28">
                  <c:v>5431389000000000</c:v>
                </c:pt>
                <c:pt idx="29">
                  <c:v>5478960000000000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4714929000000000</c:v>
                </c:pt>
                <c:pt idx="2">
                  <c:v>4659545000000000</c:v>
                </c:pt>
                <c:pt idx="3">
                  <c:v>4704511000000000</c:v>
                </c:pt>
                <c:pt idx="4">
                  <c:v>4759645666666666</c:v>
                </c:pt>
                <c:pt idx="5">
                  <c:v>4808977333333333</c:v>
                </c:pt>
                <c:pt idx="6">
                  <c:v>4852143000000000</c:v>
                </c:pt>
                <c:pt idx="7">
                  <c:v>4895963666666666</c:v>
                </c:pt>
                <c:pt idx="8">
                  <c:v>4939586333333332</c:v>
                </c:pt>
                <c:pt idx="9">
                  <c:v>4831459000000000</c:v>
                </c:pt>
                <c:pt idx="10">
                  <c:v>4863017000000000</c:v>
                </c:pt>
                <c:pt idx="11">
                  <c:v>4896285000000000</c:v>
                </c:pt>
                <c:pt idx="12">
                  <c:v>4924707000000000</c:v>
                </c:pt>
                <c:pt idx="13">
                  <c:v>4950966000000000</c:v>
                </c:pt>
                <c:pt idx="14">
                  <c:v>4978487000000000</c:v>
                </c:pt>
                <c:pt idx="15">
                  <c:v>5007398000000000</c:v>
                </c:pt>
                <c:pt idx="16">
                  <c:v>5031972000000000</c:v>
                </c:pt>
                <c:pt idx="17">
                  <c:v>5054071000000000</c:v>
                </c:pt>
                <c:pt idx="18">
                  <c:v>5072919000000000</c:v>
                </c:pt>
                <c:pt idx="19">
                  <c:v>5095634000000000</c:v>
                </c:pt>
                <c:pt idx="20">
                  <c:v>5122754000000000</c:v>
                </c:pt>
                <c:pt idx="21">
                  <c:v>5154271000000000</c:v>
                </c:pt>
                <c:pt idx="22">
                  <c:v>5189135000000000</c:v>
                </c:pt>
                <c:pt idx="23">
                  <c:v>5223257000000000</c:v>
                </c:pt>
                <c:pt idx="24">
                  <c:v>5260154000000000</c:v>
                </c:pt>
                <c:pt idx="25">
                  <c:v>5300268000000000</c:v>
                </c:pt>
                <c:pt idx="26">
                  <c:v>5341886000000000</c:v>
                </c:pt>
                <c:pt idx="27">
                  <c:v>5386046000000000</c:v>
                </c:pt>
                <c:pt idx="28">
                  <c:v>5431388000000000</c:v>
                </c:pt>
                <c:pt idx="29">
                  <c:v>5478960000000000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wnloads\BAU%20Components%20Energy%20Use%20(1).xlsx" TargetMode="External"/><Relationship Id="rId1" Type="http://schemas.openxmlformats.org/officeDocument/2006/relationships/externalLinkPath" Target="/Users/MeganMahajan/Downloads/BAU%20Components%20Energy%20U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2 Table 4"/>
      <sheetName val="AEO23 Table 4"/>
      <sheetName val="AEO22 Table 5"/>
      <sheetName val="AEO23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ow r="48">
          <cell r="C48">
            <v>5.1819819999999996</v>
          </cell>
        </row>
      </sheetData>
      <sheetData sheetId="2">
        <row r="48">
          <cell r="C48">
            <v>5.2596420000000004</v>
          </cell>
          <cell r="D48">
            <v>5.1701290000000002</v>
          </cell>
          <cell r="E48">
            <v>5.2504400000000002</v>
          </cell>
        </row>
      </sheetData>
      <sheetData sheetId="3">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9">
          <cell r="C39">
            <v>4.5951639999999996</v>
          </cell>
        </row>
      </sheetData>
      <sheetData sheetId="4">
        <row r="39">
          <cell r="C39">
            <v>4.7151149999999999</v>
          </cell>
          <cell r="D39">
            <v>4.660196</v>
          </cell>
          <cell r="E39">
            <v>4.7032290000000003</v>
          </cell>
        </row>
      </sheetData>
      <sheetData sheetId="5">
        <row r="9">
          <cell r="F9">
            <v>336352809191520</v>
          </cell>
          <cell r="G9">
            <v>340014333941918.56</v>
          </cell>
          <cell r="H9">
            <v>334090249852084.81</v>
          </cell>
          <cell r="I9">
            <v>316395560235523.94</v>
          </cell>
        </row>
      </sheetData>
      <sheetData sheetId="6"/>
      <sheetData sheetId="7"/>
      <sheetData sheetId="8"/>
      <sheetData sheetId="9">
        <row r="142">
          <cell r="K142">
            <v>359363595342854.44</v>
          </cell>
          <cell r="L142">
            <v>409805170050857.56</v>
          </cell>
          <cell r="M142">
            <v>409851692868979.25</v>
          </cell>
          <cell r="N142">
            <v>396667877678779.75</v>
          </cell>
        </row>
        <row r="181">
          <cell r="K181">
            <v>10852745732625.082</v>
          </cell>
          <cell r="L181">
            <v>11862979563175.609</v>
          </cell>
          <cell r="M181">
            <v>11727372604938.438</v>
          </cell>
          <cell r="N181">
            <v>12264827768223.652</v>
          </cell>
        </row>
        <row r="185">
          <cell r="K185">
            <v>2021</v>
          </cell>
          <cell r="L185">
            <v>2022</v>
          </cell>
          <cell r="M185">
            <v>2023</v>
          </cell>
          <cell r="N185">
            <v>2024</v>
          </cell>
        </row>
        <row r="194">
          <cell r="H194" t="str">
            <v>CKI000:ka_OtherFuels</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7"/>
  <sheetViews>
    <sheetView workbookViewId="0">
      <selection activeCell="B52" sqref="B52"/>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t="s">
        <v>672</v>
      </c>
    </row>
    <row r="6" spans="1:2" x14ac:dyDescent="0.25">
      <c r="B6" t="s">
        <v>651</v>
      </c>
    </row>
    <row r="7" spans="1:2" x14ac:dyDescent="0.25">
      <c r="B7" s="5" t="s">
        <v>654</v>
      </c>
    </row>
    <row r="8" spans="1:2" x14ac:dyDescent="0.25">
      <c r="B8" s="5" t="s">
        <v>652</v>
      </c>
    </row>
    <row r="9" spans="1:2" x14ac:dyDescent="0.25">
      <c r="B9" t="s">
        <v>73</v>
      </c>
    </row>
    <row r="11" spans="1:2" x14ac:dyDescent="0.25">
      <c r="B11" s="2" t="s">
        <v>82</v>
      </c>
    </row>
    <row r="12" spans="1:2" x14ac:dyDescent="0.25">
      <c r="B12" t="s">
        <v>72</v>
      </c>
    </row>
    <row r="13" spans="1:2" x14ac:dyDescent="0.25">
      <c r="B13" s="4" t="s">
        <v>650</v>
      </c>
    </row>
    <row r="14" spans="1:2" x14ac:dyDescent="0.25">
      <c r="B14" t="s">
        <v>651</v>
      </c>
    </row>
    <row r="15" spans="1:2" x14ac:dyDescent="0.25">
      <c r="B15" s="5" t="s">
        <v>544</v>
      </c>
    </row>
    <row r="16" spans="1:2" x14ac:dyDescent="0.25">
      <c r="B16" s="5" t="s">
        <v>653</v>
      </c>
    </row>
    <row r="17" spans="2:2" x14ac:dyDescent="0.25">
      <c r="B17" t="s">
        <v>74</v>
      </c>
    </row>
    <row r="19" spans="2:2" x14ac:dyDescent="0.25">
      <c r="B19" s="2" t="s">
        <v>83</v>
      </c>
    </row>
    <row r="20" spans="2:2" x14ac:dyDescent="0.25">
      <c r="B20" t="s">
        <v>85</v>
      </c>
    </row>
    <row r="21" spans="2:2" x14ac:dyDescent="0.25">
      <c r="B21" s="4">
        <v>2013</v>
      </c>
    </row>
    <row r="22" spans="2:2" x14ac:dyDescent="0.25">
      <c r="B22" t="s">
        <v>165</v>
      </c>
    </row>
    <row r="23" spans="2:2" x14ac:dyDescent="0.25">
      <c r="B23" s="5" t="s">
        <v>166</v>
      </c>
    </row>
    <row r="24" spans="2:2" x14ac:dyDescent="0.25">
      <c r="B24" t="s">
        <v>167</v>
      </c>
    </row>
    <row r="26" spans="2:2" x14ac:dyDescent="0.25">
      <c r="B26" t="s">
        <v>601</v>
      </c>
    </row>
    <row r="27" spans="2:2" x14ac:dyDescent="0.25">
      <c r="B27" s="4">
        <v>2014</v>
      </c>
    </row>
    <row r="28" spans="2:2" x14ac:dyDescent="0.25">
      <c r="B28" t="s">
        <v>602</v>
      </c>
    </row>
    <row r="29" spans="2:2" x14ac:dyDescent="0.25">
      <c r="B29" s="72" t="s">
        <v>603</v>
      </c>
    </row>
    <row r="30" spans="2:2" x14ac:dyDescent="0.25">
      <c r="B30" t="s">
        <v>604</v>
      </c>
    </row>
    <row r="32" spans="2:2" x14ac:dyDescent="0.25">
      <c r="B32" s="2" t="s">
        <v>156</v>
      </c>
    </row>
    <row r="33" spans="1:2" x14ac:dyDescent="0.25">
      <c r="B33" t="s">
        <v>157</v>
      </c>
    </row>
    <row r="34" spans="1:2" x14ac:dyDescent="0.25">
      <c r="B34" s="4">
        <v>2020</v>
      </c>
    </row>
    <row r="35" spans="1:2" x14ac:dyDescent="0.25">
      <c r="B35" t="s">
        <v>158</v>
      </c>
    </row>
    <row r="36" spans="1:2" x14ac:dyDescent="0.25">
      <c r="B36" s="5" t="s">
        <v>608</v>
      </c>
    </row>
    <row r="37" spans="1:2" x14ac:dyDescent="0.25">
      <c r="B37" s="5" t="s">
        <v>609</v>
      </c>
    </row>
    <row r="38" spans="1:2" x14ac:dyDescent="0.25">
      <c r="B38" t="s">
        <v>159</v>
      </c>
    </row>
    <row r="40" spans="1:2" x14ac:dyDescent="0.25">
      <c r="A40" s="1" t="s">
        <v>86</v>
      </c>
    </row>
    <row r="41" spans="1:2" x14ac:dyDescent="0.25">
      <c r="A41" s="1"/>
    </row>
    <row r="42" spans="1:2" x14ac:dyDescent="0.25">
      <c r="A42" s="1" t="s">
        <v>673</v>
      </c>
    </row>
    <row r="43" spans="1:2" x14ac:dyDescent="0.25">
      <c r="A43" t="s">
        <v>674</v>
      </c>
    </row>
    <row r="44" spans="1:2" x14ac:dyDescent="0.25">
      <c r="A44" t="s">
        <v>675</v>
      </c>
    </row>
    <row r="45" spans="1:2" x14ac:dyDescent="0.25">
      <c r="A45" t="s">
        <v>676</v>
      </c>
    </row>
    <row r="46" spans="1:2" x14ac:dyDescent="0.25">
      <c r="A46" t="s">
        <v>677</v>
      </c>
    </row>
    <row r="47" spans="1:2" x14ac:dyDescent="0.25">
      <c r="A47" t="s">
        <v>678</v>
      </c>
    </row>
    <row r="48" spans="1:2" x14ac:dyDescent="0.25">
      <c r="A48" s="1"/>
    </row>
    <row r="49" spans="1:2" x14ac:dyDescent="0.25">
      <c r="A49" s="1" t="s">
        <v>111</v>
      </c>
    </row>
    <row r="50" spans="1:2" x14ac:dyDescent="0.25">
      <c r="A50" t="s">
        <v>112</v>
      </c>
    </row>
    <row r="51" spans="1:2" x14ac:dyDescent="0.25">
      <c r="A51" t="s">
        <v>113</v>
      </c>
    </row>
    <row r="52" spans="1:2" x14ac:dyDescent="0.25">
      <c r="A52" t="s">
        <v>114</v>
      </c>
    </row>
    <row r="54" spans="1:2" x14ac:dyDescent="0.25">
      <c r="A54" t="s">
        <v>115</v>
      </c>
    </row>
    <row r="55" spans="1:2" x14ac:dyDescent="0.25">
      <c r="A55" t="s">
        <v>116</v>
      </c>
    </row>
    <row r="56" spans="1:2" x14ac:dyDescent="0.25">
      <c r="A56" t="s">
        <v>118</v>
      </c>
    </row>
    <row r="57" spans="1:2" x14ac:dyDescent="0.25">
      <c r="A57" t="s">
        <v>117</v>
      </c>
    </row>
    <row r="59" spans="1:2" x14ac:dyDescent="0.25">
      <c r="A59" s="1" t="s">
        <v>101</v>
      </c>
    </row>
    <row r="60" spans="1:2" x14ac:dyDescent="0.25">
      <c r="A60" t="s">
        <v>102</v>
      </c>
    </row>
    <row r="61" spans="1:2" x14ac:dyDescent="0.25">
      <c r="A61" t="s">
        <v>103</v>
      </c>
    </row>
    <row r="62" spans="1:2" x14ac:dyDescent="0.25">
      <c r="A62" t="s">
        <v>104</v>
      </c>
    </row>
    <row r="63" spans="1:2" x14ac:dyDescent="0.25">
      <c r="A63" t="s">
        <v>272</v>
      </c>
    </row>
    <row r="64" spans="1:2" x14ac:dyDescent="0.25">
      <c r="B64" t="s">
        <v>105</v>
      </c>
    </row>
    <row r="65" spans="1:3" x14ac:dyDescent="0.25">
      <c r="B65" t="s">
        <v>106</v>
      </c>
    </row>
    <row r="66" spans="1:3" x14ac:dyDescent="0.25">
      <c r="B66" t="s">
        <v>107</v>
      </c>
      <c r="C66" s="3">
        <v>0.04</v>
      </c>
    </row>
    <row r="67" spans="1:3" x14ac:dyDescent="0.25">
      <c r="B67" t="s">
        <v>273</v>
      </c>
    </row>
    <row r="68" spans="1:3" x14ac:dyDescent="0.25">
      <c r="A68" s="1" t="s">
        <v>108</v>
      </c>
    </row>
    <row r="69" spans="1:3" x14ac:dyDescent="0.25">
      <c r="A69" t="s">
        <v>605</v>
      </c>
    </row>
    <row r="70" spans="1:3" x14ac:dyDescent="0.25">
      <c r="A70" t="s">
        <v>109</v>
      </c>
    </row>
    <row r="71" spans="1:3" x14ac:dyDescent="0.25">
      <c r="A71" t="s">
        <v>110</v>
      </c>
    </row>
    <row r="72" spans="1:3" x14ac:dyDescent="0.25">
      <c r="A72" t="s">
        <v>87</v>
      </c>
    </row>
    <row r="73" spans="1:3" x14ac:dyDescent="0.25">
      <c r="A73" t="s">
        <v>88</v>
      </c>
    </row>
    <row r="74" spans="1:3" x14ac:dyDescent="0.25">
      <c r="A74" t="s">
        <v>89</v>
      </c>
    </row>
    <row r="75" spans="1:3" x14ac:dyDescent="0.25">
      <c r="A75" t="s">
        <v>90</v>
      </c>
    </row>
    <row r="76" spans="1:3" x14ac:dyDescent="0.25">
      <c r="A76" t="s">
        <v>91</v>
      </c>
    </row>
    <row r="78" spans="1:3" x14ac:dyDescent="0.25">
      <c r="A78" t="s">
        <v>97</v>
      </c>
    </row>
    <row r="79" spans="1:3" x14ac:dyDescent="0.25">
      <c r="A79" t="s">
        <v>98</v>
      </c>
    </row>
    <row r="80" spans="1:3" x14ac:dyDescent="0.25">
      <c r="A80" t="s">
        <v>99</v>
      </c>
    </row>
    <row r="81" spans="1:1" x14ac:dyDescent="0.25">
      <c r="A81" t="s">
        <v>100</v>
      </c>
    </row>
    <row r="83" spans="1:1" x14ac:dyDescent="0.25">
      <c r="A83" t="s">
        <v>606</v>
      </c>
    </row>
    <row r="84" spans="1:1" x14ac:dyDescent="0.25">
      <c r="A84" t="s">
        <v>607</v>
      </c>
    </row>
    <row r="86" spans="1:1" x14ac:dyDescent="0.25">
      <c r="A86" s="1" t="s">
        <v>467</v>
      </c>
    </row>
    <row r="87" spans="1:1" x14ac:dyDescent="0.25">
      <c r="A87" t="s">
        <v>468</v>
      </c>
    </row>
    <row r="88" spans="1:1" x14ac:dyDescent="0.25">
      <c r="A88" t="s">
        <v>469</v>
      </c>
    </row>
    <row r="89" spans="1:1" x14ac:dyDescent="0.25">
      <c r="A89" t="s">
        <v>470</v>
      </c>
    </row>
    <row r="90" spans="1:1" x14ac:dyDescent="0.25">
      <c r="A90" t="s">
        <v>471</v>
      </c>
    </row>
    <row r="91" spans="1:1" x14ac:dyDescent="0.25">
      <c r="A91" t="s">
        <v>472</v>
      </c>
    </row>
    <row r="92" spans="1:1" x14ac:dyDescent="0.25">
      <c r="A92" t="s">
        <v>473</v>
      </c>
    </row>
    <row r="94" spans="1:1" x14ac:dyDescent="0.25">
      <c r="A94" s="1" t="s">
        <v>551</v>
      </c>
    </row>
    <row r="95" spans="1:1" x14ac:dyDescent="0.25">
      <c r="A95" t="s">
        <v>552</v>
      </c>
    </row>
    <row r="103" spans="1:2" x14ac:dyDescent="0.25">
      <c r="A103" s="1" t="s">
        <v>655</v>
      </c>
    </row>
    <row r="104" spans="1:2" x14ac:dyDescent="0.25">
      <c r="A104" s="9">
        <f>'RECS HC2.1'!B24/SUM('RECS HC2.1'!B24,'RECS HC2.1'!B27)</f>
        <v>0.81308184246741677</v>
      </c>
      <c r="B104" t="s">
        <v>135</v>
      </c>
    </row>
    <row r="105" spans="1:2" x14ac:dyDescent="0.25">
      <c r="A105" s="9">
        <f>'RECS HC2.1'!B27/SUM('RECS HC2.1'!B24,'RECS HC2.1'!B27)</f>
        <v>0.18691815753258317</v>
      </c>
      <c r="B105" t="s">
        <v>136</v>
      </c>
    </row>
    <row r="107" spans="1:2" x14ac:dyDescent="0.25">
      <c r="A107" t="s">
        <v>466</v>
      </c>
      <c r="B107"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opLeftCell="A4" workbookViewId="0">
      <selection activeCell="E19" sqref="E19"/>
    </sheetView>
  </sheetViews>
  <sheetFormatPr defaultRowHeight="15" x14ac:dyDescent="0.25"/>
  <cols>
    <col min="1" max="1" width="52.42578125" customWidth="1"/>
    <col min="2" max="30" width="9" customWidth="1"/>
  </cols>
  <sheetData>
    <row r="2" spans="1:3" x14ac:dyDescent="0.25">
      <c r="A2" s="81" t="s">
        <v>690</v>
      </c>
      <c r="B2" s="15"/>
      <c r="C2" s="15"/>
    </row>
    <row r="3" spans="1:3" x14ac:dyDescent="0.25">
      <c r="A3" t="s">
        <v>680</v>
      </c>
      <c r="B3">
        <f>AVERAGE(6,20)</f>
        <v>13</v>
      </c>
      <c r="C3" s="5" t="s">
        <v>681</v>
      </c>
    </row>
    <row r="4" spans="1:3" x14ac:dyDescent="0.25">
      <c r="A4" t="s">
        <v>682</v>
      </c>
      <c r="B4" s="82">
        <v>0.03</v>
      </c>
      <c r="C4" t="s">
        <v>679</v>
      </c>
    </row>
    <row r="5" spans="1:3" x14ac:dyDescent="0.25">
      <c r="A5" t="s">
        <v>684</v>
      </c>
      <c r="B5">
        <f xml:space="preserve"> 0.9307-(0.0002*AVERAGE(20,55))</f>
        <v>0.92320000000000002</v>
      </c>
      <c r="C5" s="5" t="s">
        <v>683</v>
      </c>
    </row>
    <row r="6" spans="1:3" x14ac:dyDescent="0.25">
      <c r="A6" t="s">
        <v>685</v>
      </c>
      <c r="B6">
        <v>2.2999999999999998</v>
      </c>
      <c r="C6" s="5" t="s">
        <v>683</v>
      </c>
    </row>
    <row r="7" spans="1:3" x14ac:dyDescent="0.25">
      <c r="A7" t="s">
        <v>686</v>
      </c>
      <c r="B7" s="16">
        <f>B6/B5</f>
        <v>2.491334488734835</v>
      </c>
    </row>
    <row r="8" spans="1:3" ht="15.75" x14ac:dyDescent="0.25">
      <c r="A8" t="s">
        <v>709</v>
      </c>
      <c r="B8" s="16">
        <v>0.61</v>
      </c>
      <c r="C8" s="109" t="s">
        <v>708</v>
      </c>
    </row>
    <row r="10" spans="1:3" x14ac:dyDescent="0.25">
      <c r="A10" s="83" t="s">
        <v>691</v>
      </c>
      <c r="B10" s="84"/>
      <c r="C10" s="84"/>
    </row>
    <row r="11" spans="1:3" x14ac:dyDescent="0.25">
      <c r="A11" t="s">
        <v>687</v>
      </c>
      <c r="B11">
        <f>1/13</f>
        <v>7.6923076923076927E-2</v>
      </c>
    </row>
    <row r="12" spans="1:3" x14ac:dyDescent="0.25">
      <c r="A12" t="s">
        <v>688</v>
      </c>
      <c r="B12" s="82">
        <f>1-B4</f>
        <v>0.97</v>
      </c>
    </row>
    <row r="13" spans="1:3" x14ac:dyDescent="0.25">
      <c r="A13" t="s">
        <v>689</v>
      </c>
      <c r="B13" s="82">
        <f>B7</f>
        <v>2.491334488734835</v>
      </c>
    </row>
    <row r="14" spans="1:3" x14ac:dyDescent="0.25">
      <c r="B14" s="82"/>
    </row>
    <row r="17" spans="1:30" s="15" customFormat="1" ht="15.75" thickBot="1" x14ac:dyDescent="0.3">
      <c r="A17" s="81" t="s">
        <v>696</v>
      </c>
      <c r="V17" s="105" t="s">
        <v>710</v>
      </c>
    </row>
    <row r="18" spans="1:30" x14ac:dyDescent="0.25">
      <c r="A18" t="s">
        <v>695</v>
      </c>
      <c r="B18" s="1">
        <v>2022</v>
      </c>
      <c r="C18" s="1">
        <v>2023</v>
      </c>
      <c r="D18" s="1">
        <v>2024</v>
      </c>
      <c r="E18" s="1">
        <v>2025</v>
      </c>
      <c r="F18" s="1">
        <v>2026</v>
      </c>
      <c r="G18" s="1">
        <v>2027</v>
      </c>
      <c r="H18" s="1">
        <v>2028</v>
      </c>
      <c r="I18" s="87">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x14ac:dyDescent="0.25">
      <c r="A19" t="s">
        <v>692</v>
      </c>
      <c r="B19">
        <f>INDEX('AEO23 Table 4'!$36:$36,MATCH(B18,'AEO23 Table 4'!$13:$13,0))*10^15</f>
        <v>599617000000000</v>
      </c>
      <c r="C19">
        <f>INDEX('AEO23 Table 4'!$36:$36,MATCH(C18,'AEO23 Table 4'!$13:$13,0))*10^15</f>
        <v>598325000000000</v>
      </c>
      <c r="D19">
        <f>INDEX('AEO23 Table 4'!$36:$36,MATCH(D18,'AEO23 Table 4'!$13:$13,0))*10^15</f>
        <v>599894000000000</v>
      </c>
      <c r="E19">
        <f>INDEX('AEO23 Table 4'!$36:$36,MATCH(E18,'AEO23 Table 4'!$13:$13,0))*10^15</f>
        <v>602444000000000</v>
      </c>
      <c r="F19">
        <f>INDEX('AEO23 Table 4'!$36:$36,MATCH(F18,'AEO23 Table 4'!$13:$13,0))*10^15</f>
        <v>603067000000000</v>
      </c>
      <c r="G19">
        <f>INDEX('AEO23 Table 4'!$36:$36,MATCH(G18,'AEO23 Table 4'!$13:$13,0))*10^15</f>
        <v>602084000000000</v>
      </c>
      <c r="H19">
        <f>INDEX('AEO23 Table 4'!$36:$36,MATCH(H18,'AEO23 Table 4'!$13:$13,0))*10^15</f>
        <v>600486000000000</v>
      </c>
      <c r="I19" s="88">
        <f>INDEX('AEO23 Table 4'!$36:$36,MATCH(I18,'AEO23 Table 4'!$13:$13,0))*10^15</f>
        <v>598125000000000</v>
      </c>
      <c r="J19">
        <f>INDEX('AEO23 Table 4'!$36:$36,MATCH(J18,'AEO23 Table 4'!$13:$13,0))*10^15</f>
        <v>594988000000000</v>
      </c>
      <c r="K19">
        <f>INDEX('AEO23 Table 4'!$36:$36,MATCH(K18,'AEO23 Table 4'!$13:$13,0))*10^15</f>
        <v>591484000000000</v>
      </c>
      <c r="L19">
        <f>INDEX('AEO23 Table 4'!$36:$36,MATCH(L18,'AEO23 Table 4'!$13:$13,0))*10^15</f>
        <v>588352000000000</v>
      </c>
      <c r="M19">
        <f>INDEX('AEO23 Table 4'!$36:$36,MATCH(M18,'AEO23 Table 4'!$13:$13,0))*10^15</f>
        <v>587568000000000</v>
      </c>
      <c r="N19">
        <f>INDEX('AEO23 Table 4'!$36:$36,MATCH(N18,'AEO23 Table 4'!$13:$13,0))*10^15</f>
        <v>587640000000000</v>
      </c>
      <c r="O19">
        <f>INDEX('AEO23 Table 4'!$36:$36,MATCH(O18,'AEO23 Table 4'!$13:$13,0))*10^15</f>
        <v>590195000000000</v>
      </c>
      <c r="P19">
        <f>INDEX('AEO23 Table 4'!$36:$36,MATCH(P18,'AEO23 Table 4'!$13:$13,0))*10^15</f>
        <v>593475000000000</v>
      </c>
      <c r="Q19">
        <f>INDEX('AEO23 Table 4'!$36:$36,MATCH(Q18,'AEO23 Table 4'!$13:$13,0))*10^15</f>
        <v>596669000000000</v>
      </c>
      <c r="R19">
        <f>INDEX('AEO23 Table 4'!$36:$36,MATCH(R18,'AEO23 Table 4'!$13:$13,0))*10^15</f>
        <v>599596000000000</v>
      </c>
      <c r="S19">
        <f>INDEX('AEO23 Table 4'!$36:$36,MATCH(S18,'AEO23 Table 4'!$13:$13,0))*10^15</f>
        <v>602101000000000</v>
      </c>
      <c r="T19">
        <f>INDEX('AEO23 Table 4'!$36:$36,MATCH(T18,'AEO23 Table 4'!$13:$13,0))*10^15</f>
        <v>604597000000000</v>
      </c>
      <c r="U19">
        <f>INDEX('AEO23 Table 4'!$36:$36,MATCH(U18,'AEO23 Table 4'!$13:$13,0))*10^15</f>
        <v>607463000000000</v>
      </c>
      <c r="V19">
        <f>INDEX('AEO23 Table 4'!$36:$36,MATCH(V18,'AEO23 Table 4'!$13:$13,0))*10^15</f>
        <v>610941000000000</v>
      </c>
      <c r="W19">
        <f>INDEX('AEO23 Table 4'!$36:$36,MATCH(W18,'AEO23 Table 4'!$13:$13,0))*10^15</f>
        <v>614770000000000</v>
      </c>
      <c r="X19">
        <f>INDEX('AEO23 Table 4'!$36:$36,MATCH(X18,'AEO23 Table 4'!$13:$13,0))*10^15</f>
        <v>618326000000000</v>
      </c>
      <c r="Y19">
        <f>INDEX('AEO23 Table 4'!$36:$36,MATCH(Y18,'AEO23 Table 4'!$13:$13,0))*10^15</f>
        <v>621883000000000</v>
      </c>
      <c r="Z19">
        <f>INDEX('AEO23 Table 4'!$36:$36,MATCH(Z18,'AEO23 Table 4'!$13:$13,0))*10^15</f>
        <v>625787000000000</v>
      </c>
      <c r="AA19">
        <f>INDEX('AEO23 Table 4'!$36:$36,MATCH(AA18,'AEO23 Table 4'!$13:$13,0))*10^15</f>
        <v>629962000000000</v>
      </c>
      <c r="AB19">
        <f>INDEX('AEO23 Table 4'!$36:$36,MATCH(AB18,'AEO23 Table 4'!$13:$13,0))*10^15</f>
        <v>634163000000000</v>
      </c>
      <c r="AC19">
        <f>INDEX('AEO23 Table 4'!$36:$36,MATCH(AC18,'AEO23 Table 4'!$13:$13,0))*10^15</f>
        <v>638517000000000</v>
      </c>
      <c r="AD19">
        <f>INDEX('AEO23 Table 4'!$36:$36,MATCH(AD18,'AEO23 Table 4'!$13:$13,0))*10^15</f>
        <v>643158000000000</v>
      </c>
    </row>
    <row r="20" spans="1:30" x14ac:dyDescent="0.25">
      <c r="A20" t="s">
        <v>694</v>
      </c>
      <c r="B20">
        <v>0</v>
      </c>
      <c r="C20">
        <v>0</v>
      </c>
      <c r="D20">
        <v>0</v>
      </c>
      <c r="E20">
        <v>0</v>
      </c>
      <c r="F20">
        <v>0</v>
      </c>
      <c r="G20">
        <v>0</v>
      </c>
      <c r="H20">
        <v>0</v>
      </c>
      <c r="I20" s="88">
        <f t="shared" ref="I20:AC20" si="0">MAX(I19-H19,0)</f>
        <v>0</v>
      </c>
      <c r="J20">
        <f t="shared" si="0"/>
        <v>0</v>
      </c>
      <c r="K20">
        <f t="shared" si="0"/>
        <v>0</v>
      </c>
      <c r="L20">
        <f t="shared" si="0"/>
        <v>0</v>
      </c>
      <c r="M20">
        <f t="shared" si="0"/>
        <v>0</v>
      </c>
      <c r="N20">
        <f t="shared" si="0"/>
        <v>72000000000</v>
      </c>
      <c r="O20">
        <f t="shared" si="0"/>
        <v>2555000000000</v>
      </c>
      <c r="P20">
        <f t="shared" si="0"/>
        <v>3280000000000</v>
      </c>
      <c r="Q20">
        <f t="shared" si="0"/>
        <v>3194000000000</v>
      </c>
      <c r="R20">
        <f t="shared" si="0"/>
        <v>2927000000000</v>
      </c>
      <c r="S20">
        <f t="shared" si="0"/>
        <v>2505000000000</v>
      </c>
      <c r="T20">
        <f t="shared" si="0"/>
        <v>2496000000000</v>
      </c>
      <c r="U20">
        <f t="shared" si="0"/>
        <v>2866000000000</v>
      </c>
      <c r="V20">
        <f t="shared" si="0"/>
        <v>3478000000000</v>
      </c>
      <c r="W20">
        <f t="shared" si="0"/>
        <v>3829000000000</v>
      </c>
      <c r="X20">
        <f t="shared" si="0"/>
        <v>3556000000000</v>
      </c>
      <c r="Y20">
        <f t="shared" si="0"/>
        <v>3557000000000</v>
      </c>
      <c r="Z20">
        <f t="shared" si="0"/>
        <v>3904000000000</v>
      </c>
      <c r="AA20">
        <f t="shared" si="0"/>
        <v>4175000000000</v>
      </c>
      <c r="AB20">
        <f t="shared" si="0"/>
        <v>4201000000000</v>
      </c>
      <c r="AC20">
        <f t="shared" si="0"/>
        <v>4354000000000</v>
      </c>
      <c r="AD20">
        <f>MAX(AD19-AC19,0)</f>
        <v>4641000000000</v>
      </c>
    </row>
    <row r="21" spans="1:30" x14ac:dyDescent="0.25">
      <c r="I21" s="88"/>
    </row>
    <row r="22" spans="1:30" s="96" customFormat="1" x14ac:dyDescent="0.25">
      <c r="A22" s="95" t="s">
        <v>697</v>
      </c>
      <c r="I22" s="97"/>
    </row>
    <row r="23" spans="1:30" s="16" customFormat="1" ht="45" x14ac:dyDescent="0.25">
      <c r="A23" s="110" t="s">
        <v>711</v>
      </c>
      <c r="B23" s="16">
        <v>0</v>
      </c>
      <c r="C23" s="16">
        <v>0</v>
      </c>
      <c r="D23" s="16">
        <v>0</v>
      </c>
      <c r="E23" s="16">
        <v>0</v>
      </c>
      <c r="F23" s="16">
        <v>0</v>
      </c>
      <c r="G23" s="16">
        <v>0</v>
      </c>
      <c r="H23" s="16">
        <v>0</v>
      </c>
      <c r="I23" s="89">
        <f>$B$12*$B$11*$B$8</f>
        <v>4.551538461538461E-2</v>
      </c>
      <c r="J23" s="16">
        <f t="shared" ref="J23:AD23" si="1">$B$12*$B$11*$B$8</f>
        <v>4.551538461538461E-2</v>
      </c>
      <c r="K23" s="16">
        <f t="shared" si="1"/>
        <v>4.551538461538461E-2</v>
      </c>
      <c r="L23" s="16">
        <f t="shared" si="1"/>
        <v>4.551538461538461E-2</v>
      </c>
      <c r="M23" s="16">
        <f>$B$12*$B$11*$B$8</f>
        <v>4.551538461538461E-2</v>
      </c>
      <c r="N23" s="16">
        <f t="shared" si="1"/>
        <v>4.551538461538461E-2</v>
      </c>
      <c r="O23" s="16">
        <f t="shared" si="1"/>
        <v>4.551538461538461E-2</v>
      </c>
      <c r="P23" s="16">
        <f t="shared" si="1"/>
        <v>4.551538461538461E-2</v>
      </c>
      <c r="Q23" s="16">
        <f t="shared" si="1"/>
        <v>4.551538461538461E-2</v>
      </c>
      <c r="R23" s="16">
        <f t="shared" si="1"/>
        <v>4.551538461538461E-2</v>
      </c>
      <c r="S23" s="16">
        <f t="shared" si="1"/>
        <v>4.551538461538461E-2</v>
      </c>
      <c r="T23" s="16">
        <f t="shared" si="1"/>
        <v>4.551538461538461E-2</v>
      </c>
      <c r="U23" s="16">
        <f t="shared" si="1"/>
        <v>4.551538461538461E-2</v>
      </c>
      <c r="V23" s="16">
        <f t="shared" si="1"/>
        <v>4.551538461538461E-2</v>
      </c>
      <c r="W23" s="16">
        <f t="shared" si="1"/>
        <v>4.551538461538461E-2</v>
      </c>
      <c r="X23" s="16">
        <f t="shared" si="1"/>
        <v>4.551538461538461E-2</v>
      </c>
      <c r="Y23" s="16">
        <f t="shared" si="1"/>
        <v>4.551538461538461E-2</v>
      </c>
      <c r="Z23" s="16">
        <f t="shared" si="1"/>
        <v>4.551538461538461E-2</v>
      </c>
      <c r="AA23" s="16">
        <f t="shared" si="1"/>
        <v>4.551538461538461E-2</v>
      </c>
      <c r="AB23" s="16">
        <f t="shared" si="1"/>
        <v>4.551538461538461E-2</v>
      </c>
      <c r="AC23" s="16">
        <f t="shared" si="1"/>
        <v>4.551538461538461E-2</v>
      </c>
      <c r="AD23" s="16">
        <f t="shared" si="1"/>
        <v>4.551538461538461E-2</v>
      </c>
    </row>
    <row r="24" spans="1:30" s="16" customFormat="1" x14ac:dyDescent="0.25">
      <c r="A24" s="16" t="s">
        <v>693</v>
      </c>
      <c r="B24" s="16">
        <f>0.03*$B$11</f>
        <v>2.3076923076923079E-3</v>
      </c>
      <c r="C24" s="16">
        <f t="shared" ref="C24:H24" si="2">0.03*$B$11</f>
        <v>2.3076923076923079E-3</v>
      </c>
      <c r="D24" s="16">
        <f t="shared" si="2"/>
        <v>2.3076923076923079E-3</v>
      </c>
      <c r="E24" s="16">
        <f t="shared" si="2"/>
        <v>2.3076923076923079E-3</v>
      </c>
      <c r="F24" s="16">
        <f t="shared" si="2"/>
        <v>2.3076923076923079E-3</v>
      </c>
      <c r="G24" s="16">
        <f t="shared" si="2"/>
        <v>2.3076923076923079E-3</v>
      </c>
      <c r="H24" s="16">
        <f t="shared" si="2"/>
        <v>2.3076923076923079E-3</v>
      </c>
      <c r="I24" s="89">
        <f>0.03*$B$11</f>
        <v>2.3076923076923079E-3</v>
      </c>
      <c r="J24" s="16">
        <f t="shared" ref="J24:AD24" si="3">0.03*$B$11</f>
        <v>2.3076923076923079E-3</v>
      </c>
      <c r="K24" s="16">
        <f t="shared" si="3"/>
        <v>2.3076923076923079E-3</v>
      </c>
      <c r="L24" s="16">
        <f t="shared" si="3"/>
        <v>2.3076923076923079E-3</v>
      </c>
      <c r="M24" s="16">
        <f t="shared" si="3"/>
        <v>2.3076923076923079E-3</v>
      </c>
      <c r="N24" s="16">
        <f t="shared" si="3"/>
        <v>2.3076923076923079E-3</v>
      </c>
      <c r="O24" s="16">
        <f t="shared" si="3"/>
        <v>2.3076923076923079E-3</v>
      </c>
      <c r="P24" s="16">
        <f t="shared" si="3"/>
        <v>2.3076923076923079E-3</v>
      </c>
      <c r="Q24" s="16">
        <f t="shared" si="3"/>
        <v>2.3076923076923079E-3</v>
      </c>
      <c r="R24" s="16">
        <f t="shared" si="3"/>
        <v>2.3076923076923079E-3</v>
      </c>
      <c r="S24" s="16">
        <f t="shared" si="3"/>
        <v>2.3076923076923079E-3</v>
      </c>
      <c r="T24" s="16">
        <f t="shared" si="3"/>
        <v>2.3076923076923079E-3</v>
      </c>
      <c r="U24" s="16">
        <f t="shared" si="3"/>
        <v>2.3076923076923079E-3</v>
      </c>
      <c r="V24" s="16">
        <f t="shared" si="3"/>
        <v>2.3076923076923079E-3</v>
      </c>
      <c r="W24" s="16">
        <f t="shared" si="3"/>
        <v>2.3076923076923079E-3</v>
      </c>
      <c r="X24" s="16">
        <f t="shared" si="3"/>
        <v>2.3076923076923079E-3</v>
      </c>
      <c r="Y24" s="16">
        <f t="shared" si="3"/>
        <v>2.3076923076923079E-3</v>
      </c>
      <c r="Z24" s="16">
        <f t="shared" si="3"/>
        <v>2.3076923076923079E-3</v>
      </c>
      <c r="AA24" s="16">
        <f t="shared" si="3"/>
        <v>2.3076923076923079E-3</v>
      </c>
      <c r="AB24" s="16">
        <f t="shared" si="3"/>
        <v>2.3076923076923079E-3</v>
      </c>
      <c r="AC24" s="16">
        <f t="shared" si="3"/>
        <v>2.3076923076923079E-3</v>
      </c>
      <c r="AD24" s="16">
        <f t="shared" si="3"/>
        <v>2.3076923076923079E-3</v>
      </c>
    </row>
    <row r="25" spans="1:30" s="16" customFormat="1" x14ac:dyDescent="0.25">
      <c r="A25" s="92" t="s">
        <v>705</v>
      </c>
      <c r="B25" s="16">
        <v>0</v>
      </c>
      <c r="C25" s="16">
        <f>SUM($B23:C23)</f>
        <v>0</v>
      </c>
      <c r="D25" s="16">
        <f>SUM($B23:D23)</f>
        <v>0</v>
      </c>
      <c r="E25" s="16">
        <f>SUM($B23:E23)</f>
        <v>0</v>
      </c>
      <c r="F25" s="16">
        <f>SUM($B23:F23)</f>
        <v>0</v>
      </c>
      <c r="G25" s="16">
        <f>SUM($B23:G23)</f>
        <v>0</v>
      </c>
      <c r="H25" s="16">
        <f>SUM($B23:H23)</f>
        <v>0</v>
      </c>
      <c r="I25" s="89">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x14ac:dyDescent="0.25">
      <c r="A26" s="85"/>
      <c r="I26" s="89"/>
    </row>
    <row r="27" spans="1:30" s="16" customFormat="1" x14ac:dyDescent="0.25">
      <c r="A27" s="92" t="s">
        <v>702</v>
      </c>
      <c r="B27" s="94">
        <v>0</v>
      </c>
      <c r="C27" s="94">
        <v>0</v>
      </c>
      <c r="D27" s="94">
        <v>0</v>
      </c>
      <c r="E27" s="94">
        <v>0</v>
      </c>
      <c r="F27" s="94">
        <v>0</v>
      </c>
      <c r="G27" s="94">
        <v>0</v>
      </c>
      <c r="H27" s="94">
        <v>0</v>
      </c>
      <c r="I27" s="102">
        <f>I19</f>
        <v>598125000000000</v>
      </c>
      <c r="J27" s="93">
        <f>I27</f>
        <v>598125000000000</v>
      </c>
      <c r="K27" s="93">
        <f>J27</f>
        <v>598125000000000</v>
      </c>
      <c r="L27" s="93">
        <f t="shared" ref="L27:AD27" si="4">K27</f>
        <v>598125000000000</v>
      </c>
      <c r="M27" s="93">
        <f t="shared" si="4"/>
        <v>598125000000000</v>
      </c>
      <c r="N27" s="93">
        <f t="shared" si="4"/>
        <v>598125000000000</v>
      </c>
      <c r="O27" s="93">
        <f t="shared" si="4"/>
        <v>598125000000000</v>
      </c>
      <c r="P27" s="93">
        <f t="shared" si="4"/>
        <v>598125000000000</v>
      </c>
      <c r="Q27" s="93">
        <f t="shared" si="4"/>
        <v>598125000000000</v>
      </c>
      <c r="R27" s="93">
        <f t="shared" si="4"/>
        <v>598125000000000</v>
      </c>
      <c r="S27" s="93">
        <f t="shared" si="4"/>
        <v>598125000000000</v>
      </c>
      <c r="T27" s="93">
        <f t="shared" si="4"/>
        <v>598125000000000</v>
      </c>
      <c r="U27" s="93">
        <f t="shared" si="4"/>
        <v>598125000000000</v>
      </c>
      <c r="V27" s="93">
        <f t="shared" si="4"/>
        <v>598125000000000</v>
      </c>
      <c r="W27" s="93">
        <f t="shared" si="4"/>
        <v>598125000000000</v>
      </c>
      <c r="X27" s="93">
        <f t="shared" si="4"/>
        <v>598125000000000</v>
      </c>
      <c r="Y27" s="93">
        <f t="shared" si="4"/>
        <v>598125000000000</v>
      </c>
      <c r="Z27" s="93">
        <f t="shared" si="4"/>
        <v>598125000000000</v>
      </c>
      <c r="AA27" s="93">
        <f t="shared" si="4"/>
        <v>598125000000000</v>
      </c>
      <c r="AB27" s="93">
        <f t="shared" si="4"/>
        <v>598125000000000</v>
      </c>
      <c r="AC27" s="93">
        <f t="shared" si="4"/>
        <v>598125000000000</v>
      </c>
      <c r="AD27" s="93">
        <f t="shared" si="4"/>
        <v>598125000000000</v>
      </c>
    </row>
    <row r="28" spans="1:30" s="16" customFormat="1" x14ac:dyDescent="0.25">
      <c r="A28" s="92" t="s">
        <v>701</v>
      </c>
      <c r="B28" s="94">
        <v>0</v>
      </c>
      <c r="C28" s="94">
        <v>0</v>
      </c>
      <c r="D28" s="94">
        <v>0</v>
      </c>
      <c r="E28" s="94">
        <v>0</v>
      </c>
      <c r="F28" s="94">
        <v>0</v>
      </c>
      <c r="G28" s="94">
        <v>0</v>
      </c>
      <c r="H28" s="94">
        <v>0</v>
      </c>
      <c r="I28" s="102">
        <f>I27*I25</f>
        <v>27223889423076.922</v>
      </c>
      <c r="J28" s="93">
        <f>J27*J25</f>
        <v>54447778846153.844</v>
      </c>
      <c r="K28" s="93">
        <f>K27*K25</f>
        <v>81671668269230.75</v>
      </c>
      <c r="L28" s="93">
        <f t="shared" ref="L28:U28" si="5">L27*L25</f>
        <v>108895557692307.69</v>
      </c>
      <c r="M28" s="93">
        <f t="shared" si="5"/>
        <v>136119447115384.61</v>
      </c>
      <c r="N28" s="93">
        <f t="shared" si="5"/>
        <v>163343336538461.53</v>
      </c>
      <c r="O28" s="93">
        <f t="shared" si="5"/>
        <v>190567225961538.47</v>
      </c>
      <c r="P28" s="93">
        <f t="shared" si="5"/>
        <v>217791115384615.41</v>
      </c>
      <c r="Q28" s="93">
        <f t="shared" si="5"/>
        <v>245015004807692.31</v>
      </c>
      <c r="R28" s="93">
        <f t="shared" si="5"/>
        <v>272238894230769.25</v>
      </c>
      <c r="S28" s="93">
        <f t="shared" si="5"/>
        <v>299462783653846.13</v>
      </c>
      <c r="T28" s="93">
        <f t="shared" si="5"/>
        <v>326686673076923.06</v>
      </c>
      <c r="U28" s="93">
        <f t="shared" si="5"/>
        <v>353910562500000</v>
      </c>
      <c r="V28" s="86">
        <v>0</v>
      </c>
      <c r="W28" s="86">
        <v>0</v>
      </c>
      <c r="X28" s="86">
        <v>0</v>
      </c>
      <c r="Y28" s="86">
        <v>0</v>
      </c>
      <c r="Z28" s="86">
        <v>0</v>
      </c>
      <c r="AA28" s="86">
        <v>0</v>
      </c>
      <c r="AB28" s="86">
        <v>0</v>
      </c>
      <c r="AC28" s="86">
        <v>0</v>
      </c>
      <c r="AD28" s="86">
        <v>0</v>
      </c>
    </row>
    <row r="29" spans="1:30" x14ac:dyDescent="0.25">
      <c r="A29" t="s">
        <v>704</v>
      </c>
      <c r="B29">
        <v>0</v>
      </c>
      <c r="C29">
        <v>0</v>
      </c>
      <c r="D29">
        <v>0</v>
      </c>
      <c r="E29">
        <v>0</v>
      </c>
      <c r="F29">
        <v>0</v>
      </c>
      <c r="G29">
        <v>0</v>
      </c>
      <c r="H29">
        <v>0</v>
      </c>
      <c r="I29" s="104">
        <f t="shared" ref="I29:U29" si="6">I27*I25/$B13</f>
        <v>10927432484949.834</v>
      </c>
      <c r="J29">
        <f t="shared" si="6"/>
        <v>21854864969899.668</v>
      </c>
      <c r="K29" s="6">
        <f t="shared" si="6"/>
        <v>32782297454849.496</v>
      </c>
      <c r="L29">
        <f t="shared" si="6"/>
        <v>43709729939799.336</v>
      </c>
      <c r="M29">
        <f t="shared" si="6"/>
        <v>54637162424749.172</v>
      </c>
      <c r="N29">
        <f t="shared" si="6"/>
        <v>65564594909699</v>
      </c>
      <c r="O29">
        <f t="shared" si="6"/>
        <v>76492027394648.844</v>
      </c>
      <c r="P29">
        <f t="shared" si="6"/>
        <v>87419459879598.688</v>
      </c>
      <c r="Q29">
        <f t="shared" si="6"/>
        <v>98346892364548.516</v>
      </c>
      <c r="R29">
        <f t="shared" si="6"/>
        <v>109274324849498.36</v>
      </c>
      <c r="S29">
        <f t="shared" si="6"/>
        <v>120201757334448.17</v>
      </c>
      <c r="T29">
        <f t="shared" si="6"/>
        <v>131129189819398</v>
      </c>
      <c r="U29">
        <f t="shared" si="6"/>
        <v>142056622304347.84</v>
      </c>
      <c r="V29" s="86">
        <v>0</v>
      </c>
      <c r="W29" s="86">
        <v>0</v>
      </c>
      <c r="X29" s="86">
        <v>0</v>
      </c>
      <c r="Y29" s="86">
        <v>0</v>
      </c>
      <c r="Z29" s="86">
        <v>0</v>
      </c>
      <c r="AA29" s="86">
        <v>0</v>
      </c>
      <c r="AB29" s="86">
        <v>0</v>
      </c>
      <c r="AC29" s="86">
        <v>0</v>
      </c>
      <c r="AD29" s="86">
        <v>0</v>
      </c>
    </row>
    <row r="30" spans="1:30" ht="15.75" thickBot="1" x14ac:dyDescent="0.3">
      <c r="A30" s="92" t="s">
        <v>706</v>
      </c>
      <c r="B30">
        <f>B29-B28</f>
        <v>0</v>
      </c>
      <c r="C30">
        <f t="shared" ref="C30:H30" si="7">C29-C28</f>
        <v>0</v>
      </c>
      <c r="D30">
        <f t="shared" si="7"/>
        <v>0</v>
      </c>
      <c r="E30">
        <f t="shared" si="7"/>
        <v>0</v>
      </c>
      <c r="F30">
        <f t="shared" si="7"/>
        <v>0</v>
      </c>
      <c r="G30">
        <f t="shared" si="7"/>
        <v>0</v>
      </c>
      <c r="H30">
        <f t="shared" si="7"/>
        <v>0</v>
      </c>
      <c r="I30" s="103">
        <f>I29-I28</f>
        <v>-16296456938127.088</v>
      </c>
      <c r="J30" s="6">
        <f>J29-J28</f>
        <v>-32592913876254.176</v>
      </c>
      <c r="K30" s="6">
        <f>K29-K28</f>
        <v>-48889370814381.25</v>
      </c>
      <c r="L30" s="6">
        <f>L29-L28</f>
        <v>-65185827752508.352</v>
      </c>
      <c r="M30" s="6">
        <f t="shared" ref="M30:U30" si="8">M29-M28</f>
        <v>-81482284690635.438</v>
      </c>
      <c r="N30" s="6">
        <f t="shared" si="8"/>
        <v>-97778741628762.531</v>
      </c>
      <c r="O30" s="6">
        <f t="shared" si="8"/>
        <v>-114075198566889.63</v>
      </c>
      <c r="P30" s="6">
        <f t="shared" si="8"/>
        <v>-130371655505016.72</v>
      </c>
      <c r="Q30" s="6">
        <f t="shared" si="8"/>
        <v>-146668112443143.81</v>
      </c>
      <c r="R30" s="6">
        <f t="shared" si="8"/>
        <v>-162964569381270.88</v>
      </c>
      <c r="S30" s="6">
        <f t="shared" si="8"/>
        <v>-179261026319397.94</v>
      </c>
      <c r="T30" s="6">
        <f t="shared" si="8"/>
        <v>-195557483257525.06</v>
      </c>
      <c r="U30" s="6">
        <f t="shared" si="8"/>
        <v>-211853940195652.16</v>
      </c>
      <c r="V30" s="86">
        <v>0</v>
      </c>
      <c r="W30" s="86">
        <v>0</v>
      </c>
      <c r="X30" s="86">
        <v>0</v>
      </c>
      <c r="Y30" s="86">
        <v>0</v>
      </c>
      <c r="Z30" s="86">
        <v>0</v>
      </c>
      <c r="AA30" s="86">
        <v>0</v>
      </c>
      <c r="AB30" s="86">
        <v>0</v>
      </c>
      <c r="AC30" s="86">
        <v>0</v>
      </c>
      <c r="AD30" s="86">
        <v>0</v>
      </c>
    </row>
    <row r="31" spans="1:30" s="90" customFormat="1" x14ac:dyDescent="0.25">
      <c r="A31" s="106" t="s">
        <v>700</v>
      </c>
      <c r="B31" s="91">
        <v>0</v>
      </c>
      <c r="C31" s="91">
        <v>0</v>
      </c>
      <c r="D31" s="91">
        <v>0</v>
      </c>
      <c r="E31" s="91">
        <v>0</v>
      </c>
      <c r="F31" s="91">
        <v>0</v>
      </c>
      <c r="G31" s="91">
        <v>0</v>
      </c>
      <c r="H31" s="91">
        <v>0</v>
      </c>
      <c r="I31" s="107">
        <f>I27+I30</f>
        <v>581828543061872.88</v>
      </c>
      <c r="J31" s="107">
        <f>J27+J30</f>
        <v>565532086123745.88</v>
      </c>
      <c r="K31" s="107">
        <f>K27+K30</f>
        <v>549235629185618.75</v>
      </c>
      <c r="L31" s="107">
        <f>L27+L30</f>
        <v>532939172247491.63</v>
      </c>
      <c r="M31" s="91">
        <f t="shared" ref="M31:T31" si="9">M27+M30</f>
        <v>516642715309364.56</v>
      </c>
      <c r="N31" s="91">
        <f t="shared" si="9"/>
        <v>500346258371237.5</v>
      </c>
      <c r="O31" s="91">
        <f t="shared" si="9"/>
        <v>484049801433110.38</v>
      </c>
      <c r="P31" s="91">
        <f t="shared" si="9"/>
        <v>467753344494983.25</v>
      </c>
      <c r="Q31" s="91">
        <f t="shared" si="9"/>
        <v>451456887556856.19</v>
      </c>
      <c r="R31" s="91">
        <f t="shared" si="9"/>
        <v>435160430618729.13</v>
      </c>
      <c r="S31" s="91">
        <f t="shared" si="9"/>
        <v>418863973680602.06</v>
      </c>
      <c r="T31" s="91">
        <f t="shared" si="9"/>
        <v>402567516742474.94</v>
      </c>
      <c r="U31" s="107">
        <f>U27+U30</f>
        <v>386271059804347.88</v>
      </c>
      <c r="V31" s="108">
        <f>U31</f>
        <v>386271059804347.88</v>
      </c>
      <c r="W31" s="86">
        <f t="shared" ref="W31:AD31" si="10">V31</f>
        <v>386271059804347.88</v>
      </c>
      <c r="X31" s="86">
        <f t="shared" si="10"/>
        <v>386271059804347.88</v>
      </c>
      <c r="Y31" s="86">
        <f t="shared" si="10"/>
        <v>386271059804347.88</v>
      </c>
      <c r="Z31" s="86">
        <f t="shared" si="10"/>
        <v>386271059804347.88</v>
      </c>
      <c r="AA31" s="86">
        <f t="shared" si="10"/>
        <v>386271059804347.88</v>
      </c>
      <c r="AB31" s="86">
        <f t="shared" si="10"/>
        <v>386271059804347.88</v>
      </c>
      <c r="AC31" s="86">
        <f t="shared" si="10"/>
        <v>386271059804347.88</v>
      </c>
      <c r="AD31" s="86">
        <f t="shared" si="10"/>
        <v>386271059804347.88</v>
      </c>
    </row>
    <row r="32" spans="1:30" s="91" customFormat="1" x14ac:dyDescent="0.25">
      <c r="A32" s="91" t="s">
        <v>707</v>
      </c>
      <c r="N32" s="107">
        <f>N20*$B$8*$B$12/$B$13</f>
        <v>17100232904.347828</v>
      </c>
      <c r="O32" s="107">
        <f t="shared" ref="O32:AD32" si="11">O20*$B$8*$B$12/$B$13</f>
        <v>606820764869.56531</v>
      </c>
      <c r="P32" s="107">
        <f t="shared" si="11"/>
        <v>779010610086.95667</v>
      </c>
      <c r="Q32" s="107">
        <f t="shared" si="11"/>
        <v>758585331895.65234</v>
      </c>
      <c r="R32" s="107">
        <f t="shared" si="11"/>
        <v>695171968208.6958</v>
      </c>
      <c r="S32" s="107">
        <f t="shared" si="11"/>
        <v>594945603130.43481</v>
      </c>
      <c r="T32" s="107">
        <f t="shared" si="11"/>
        <v>592808074017.39136</v>
      </c>
      <c r="U32" s="107">
        <f t="shared" si="11"/>
        <v>680684270886.95667</v>
      </c>
      <c r="V32" s="107">
        <f t="shared" si="11"/>
        <v>826036250573.91321</v>
      </c>
      <c r="W32" s="107">
        <f t="shared" si="11"/>
        <v>909399885982.60889</v>
      </c>
      <c r="X32" s="107">
        <f t="shared" si="11"/>
        <v>844561502886.95667</v>
      </c>
      <c r="Y32" s="107">
        <f t="shared" si="11"/>
        <v>844799006121.73926</v>
      </c>
      <c r="Z32" s="107">
        <f t="shared" si="11"/>
        <v>927212628591.30444</v>
      </c>
      <c r="AA32" s="107">
        <f t="shared" si="11"/>
        <v>991576005217.39148</v>
      </c>
      <c r="AB32" s="107">
        <f t="shared" si="11"/>
        <v>997751089321.73926</v>
      </c>
      <c r="AC32" s="107">
        <f t="shared" si="11"/>
        <v>1034089084243.4784</v>
      </c>
      <c r="AD32" s="107">
        <f t="shared" si="11"/>
        <v>1102252512626.0872</v>
      </c>
    </row>
    <row r="33" spans="1:30" s="18" customFormat="1" x14ac:dyDescent="0.25">
      <c r="A33" s="18" t="s">
        <v>699</v>
      </c>
      <c r="B33" s="18">
        <f t="shared" ref="B33:H33" si="12">B19</f>
        <v>599617000000000</v>
      </c>
      <c r="C33" s="18">
        <f t="shared" si="12"/>
        <v>598325000000000</v>
      </c>
      <c r="D33" s="18">
        <f t="shared" si="12"/>
        <v>599894000000000</v>
      </c>
      <c r="E33" s="18">
        <f t="shared" si="12"/>
        <v>602444000000000</v>
      </c>
      <c r="F33" s="18">
        <f t="shared" si="12"/>
        <v>603067000000000</v>
      </c>
      <c r="G33" s="18">
        <f t="shared" si="12"/>
        <v>602084000000000</v>
      </c>
      <c r="H33" s="18">
        <f t="shared" si="12"/>
        <v>600486000000000</v>
      </c>
      <c r="I33" s="99">
        <f>SUM(I31:I32)</f>
        <v>581828543061872.88</v>
      </c>
      <c r="J33" s="99">
        <f t="shared" ref="J33:AC33" si="13">SUM(J31:J32)</f>
        <v>565532086123745.88</v>
      </c>
      <c r="K33" s="99">
        <f t="shared" si="13"/>
        <v>549235629185618.75</v>
      </c>
      <c r="L33" s="99">
        <f t="shared" si="13"/>
        <v>532939172247491.63</v>
      </c>
      <c r="M33" s="99">
        <f t="shared" si="13"/>
        <v>516642715309364.56</v>
      </c>
      <c r="N33" s="99">
        <f t="shared" si="13"/>
        <v>500363358604141.88</v>
      </c>
      <c r="O33" s="99">
        <f t="shared" si="13"/>
        <v>484656622197979.94</v>
      </c>
      <c r="P33" s="99">
        <f t="shared" si="13"/>
        <v>468532355105070.19</v>
      </c>
      <c r="Q33" s="99">
        <f t="shared" si="13"/>
        <v>452215472888751.81</v>
      </c>
      <c r="R33" s="99">
        <f t="shared" si="13"/>
        <v>435855602586937.81</v>
      </c>
      <c r="S33" s="99">
        <f t="shared" si="13"/>
        <v>419458919283732.5</v>
      </c>
      <c r="T33" s="99">
        <f t="shared" si="13"/>
        <v>403160324816492.31</v>
      </c>
      <c r="U33" s="99">
        <f t="shared" si="13"/>
        <v>386951744075234.81</v>
      </c>
      <c r="V33" s="99">
        <f t="shared" si="13"/>
        <v>387097096054921.81</v>
      </c>
      <c r="W33" s="99">
        <f t="shared" si="13"/>
        <v>387180459690330.5</v>
      </c>
      <c r="X33" s="99">
        <f t="shared" si="13"/>
        <v>387115621307234.81</v>
      </c>
      <c r="Y33" s="99">
        <f t="shared" si="13"/>
        <v>387115858810469.63</v>
      </c>
      <c r="Z33" s="99">
        <f t="shared" si="13"/>
        <v>387198272432939.19</v>
      </c>
      <c r="AA33" s="99">
        <f t="shared" si="13"/>
        <v>387262635809565.25</v>
      </c>
      <c r="AB33" s="99">
        <f t="shared" si="13"/>
        <v>387268810893669.63</v>
      </c>
      <c r="AC33" s="99">
        <f t="shared" si="13"/>
        <v>387305148888591.38</v>
      </c>
      <c r="AD33" s="99">
        <f>SUM(AD31:AD32)</f>
        <v>387373312316973.94</v>
      </c>
    </row>
    <row r="34" spans="1:30" s="18" customFormat="1" x14ac:dyDescent="0.25">
      <c r="A34" s="98" t="s">
        <v>703</v>
      </c>
      <c r="B34" s="98">
        <f>B33/10^15</f>
        <v>0.59961699999999996</v>
      </c>
      <c r="C34" s="98">
        <f t="shared" ref="C34:AD34" si="14">C33/10^15</f>
        <v>0.598325</v>
      </c>
      <c r="D34" s="98">
        <f t="shared" si="14"/>
        <v>0.59989400000000004</v>
      </c>
      <c r="E34" s="98">
        <f t="shared" si="14"/>
        <v>0.60244399999999998</v>
      </c>
      <c r="F34" s="98">
        <f t="shared" si="14"/>
        <v>0.60306700000000002</v>
      </c>
      <c r="G34" s="98">
        <f t="shared" si="14"/>
        <v>0.60208399999999995</v>
      </c>
      <c r="H34" s="98">
        <f t="shared" si="14"/>
        <v>0.60048599999999996</v>
      </c>
      <c r="I34" s="98">
        <f t="shared" si="14"/>
        <v>0.58182854306187293</v>
      </c>
      <c r="J34" s="98">
        <f t="shared" si="14"/>
        <v>0.56553208612374584</v>
      </c>
      <c r="K34" s="98">
        <f t="shared" si="14"/>
        <v>0.54923562918561875</v>
      </c>
      <c r="L34" s="98">
        <f t="shared" si="14"/>
        <v>0.53293917224749165</v>
      </c>
      <c r="M34" s="98">
        <f t="shared" si="14"/>
        <v>0.51664271530936456</v>
      </c>
      <c r="N34" s="98">
        <f t="shared" si="14"/>
        <v>0.50036335860414183</v>
      </c>
      <c r="O34" s="98">
        <f t="shared" si="14"/>
        <v>0.48465662219797995</v>
      </c>
      <c r="P34" s="98">
        <f t="shared" si="14"/>
        <v>0.46853235510507019</v>
      </c>
      <c r="Q34" s="98">
        <f t="shared" si="14"/>
        <v>0.4522154728887518</v>
      </c>
      <c r="R34" s="98">
        <f t="shared" si="14"/>
        <v>0.43585560258693778</v>
      </c>
      <c r="S34" s="98">
        <f t="shared" si="14"/>
        <v>0.41945891928373252</v>
      </c>
      <c r="T34" s="98">
        <f t="shared" si="14"/>
        <v>0.40316032481649233</v>
      </c>
      <c r="U34" s="98">
        <f t="shared" si="14"/>
        <v>0.3869517440752348</v>
      </c>
      <c r="V34" s="98">
        <f t="shared" si="14"/>
        <v>0.38709709605492182</v>
      </c>
      <c r="W34" s="98">
        <f t="shared" si="14"/>
        <v>0.38718045969033049</v>
      </c>
      <c r="X34" s="98">
        <f t="shared" si="14"/>
        <v>0.38711562130723481</v>
      </c>
      <c r="Y34" s="98">
        <f t="shared" si="14"/>
        <v>0.38711585881046962</v>
      </c>
      <c r="Z34" s="98">
        <f t="shared" si="14"/>
        <v>0.38719827243293919</v>
      </c>
      <c r="AA34" s="98">
        <f t="shared" si="14"/>
        <v>0.38726263580956527</v>
      </c>
      <c r="AB34" s="98">
        <f t="shared" si="14"/>
        <v>0.3872688108936696</v>
      </c>
      <c r="AC34" s="98">
        <f t="shared" si="14"/>
        <v>0.38730514888859136</v>
      </c>
      <c r="AD34" s="98">
        <f t="shared" si="14"/>
        <v>0.38737331231697392</v>
      </c>
    </row>
    <row r="35" spans="1:30" s="100" customFormat="1" x14ac:dyDescent="0.25">
      <c r="A35" s="100" t="s">
        <v>698</v>
      </c>
      <c r="B35" s="101">
        <f t="shared" ref="B35:AD35" si="15">B33/B19</f>
        <v>1</v>
      </c>
      <c r="C35" s="101">
        <f t="shared" si="15"/>
        <v>1</v>
      </c>
      <c r="D35" s="101">
        <f t="shared" si="15"/>
        <v>1</v>
      </c>
      <c r="E35" s="101">
        <f t="shared" si="15"/>
        <v>1</v>
      </c>
      <c r="F35" s="101">
        <f t="shared" si="15"/>
        <v>1</v>
      </c>
      <c r="G35" s="101">
        <f t="shared" si="15"/>
        <v>1</v>
      </c>
      <c r="H35" s="101">
        <f t="shared" si="15"/>
        <v>1</v>
      </c>
      <c r="I35" s="101">
        <f t="shared" si="15"/>
        <v>0.97275409498327758</v>
      </c>
      <c r="J35" s="101">
        <f t="shared" si="15"/>
        <v>0.95049326393766909</v>
      </c>
      <c r="K35" s="101">
        <f t="shared" si="15"/>
        <v>0.92857225078889494</v>
      </c>
      <c r="L35" s="101">
        <f t="shared" si="15"/>
        <v>0.90581687875199135</v>
      </c>
      <c r="M35" s="101">
        <f t="shared" si="15"/>
        <v>0.87929008269572984</v>
      </c>
      <c r="N35" s="101">
        <f t="shared" si="15"/>
        <v>0.8514794067867093</v>
      </c>
      <c r="O35" s="101">
        <f t="shared" si="15"/>
        <v>0.82118049491774747</v>
      </c>
      <c r="P35" s="101">
        <f t="shared" si="15"/>
        <v>0.78947277493587797</v>
      </c>
      <c r="Q35" s="101">
        <f t="shared" si="15"/>
        <v>0.75790006333285598</v>
      </c>
      <c r="R35" s="101">
        <f t="shared" si="15"/>
        <v>0.72691546072178237</v>
      </c>
      <c r="S35" s="101">
        <f t="shared" si="15"/>
        <v>0.69665873214582352</v>
      </c>
      <c r="T35" s="101">
        <f t="shared" si="15"/>
        <v>0.66682488470252466</v>
      </c>
      <c r="U35" s="101">
        <f t="shared" si="15"/>
        <v>0.63699639990457824</v>
      </c>
      <c r="V35" s="101">
        <f t="shared" si="15"/>
        <v>0.63360798514901084</v>
      </c>
      <c r="W35" s="101">
        <f t="shared" si="15"/>
        <v>0.629797257007223</v>
      </c>
      <c r="X35" s="101">
        <f t="shared" si="15"/>
        <v>0.62607042451269201</v>
      </c>
      <c r="Y35" s="101">
        <f t="shared" si="15"/>
        <v>0.6224898555041215</v>
      </c>
      <c r="Z35" s="101">
        <f t="shared" si="15"/>
        <v>0.61873812085092716</v>
      </c>
      <c r="AA35" s="101">
        <f t="shared" si="15"/>
        <v>0.61473967605913571</v>
      </c>
      <c r="AB35" s="101">
        <f t="shared" si="15"/>
        <v>0.61067708285357181</v>
      </c>
      <c r="AC35" s="101">
        <f t="shared" si="15"/>
        <v>0.60656983116908614</v>
      </c>
      <c r="AD35" s="101">
        <f t="shared" si="15"/>
        <v>0.60229883219515878</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zoomScale="80" zoomScaleNormal="80" workbookViewId="0">
      <selection activeCell="M4" sqref="M4"/>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278</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303</v>
      </c>
      <c r="I4" s="1" t="s">
        <v>76</v>
      </c>
      <c r="J4" s="13"/>
      <c r="K4" s="13">
        <f>INDEX(Table4,MATCH($H4,Table4_A,0),MATCH(K$3,Table4_1,0))*Percent_urban*quadrillion</f>
        <v>572634027685582.5</v>
      </c>
      <c r="L4" s="13">
        <f t="shared" ref="L4:N4" si="0">INDEX(Table4_22,MATCH($H4,Table4_A_22,0),MATCH(L$3,Table4_1_22,0))*Percent_urban*quadrillion</f>
        <v>606186662996842.88</v>
      </c>
      <c r="M4" s="13">
        <f t="shared" si="0"/>
        <v>604545050756901.13</v>
      </c>
      <c r="N4" s="13">
        <f t="shared" si="0"/>
        <v>535644495426212.19</v>
      </c>
      <c r="O4" s="13">
        <f t="shared" ref="O4:AN4" si="1">INDEX(Table4_22,MATCH($H4,Table4_A_22,0),MATCH(O$3,Table4_1_22,0))*Percent_urban*quadrillion</f>
        <v>536610436655063.5</v>
      </c>
      <c r="P4" s="13">
        <f t="shared" si="1"/>
        <v>536182755605925.63</v>
      </c>
      <c r="Q4" s="13">
        <f t="shared" si="1"/>
        <v>533636183275317.69</v>
      </c>
      <c r="R4" s="13">
        <f t="shared" si="1"/>
        <v>530091959524002.25</v>
      </c>
      <c r="S4" s="13">
        <f t="shared" si="1"/>
        <v>525647654173075.25</v>
      </c>
      <c r="T4" s="13">
        <f t="shared" si="1"/>
        <v>520221959038290.25</v>
      </c>
      <c r="U4" s="13">
        <f t="shared" si="1"/>
        <v>514123032137942.19</v>
      </c>
      <c r="V4" s="13">
        <f t="shared" si="1"/>
        <v>508046871529183.13</v>
      </c>
      <c r="W4" s="13">
        <f t="shared" si="1"/>
        <v>501719468631101.75</v>
      </c>
      <c r="X4" s="13">
        <f t="shared" si="1"/>
        <v>495169281308184.19</v>
      </c>
      <c r="Y4" s="13">
        <f t="shared" si="1"/>
        <v>489624876224398.94</v>
      </c>
      <c r="Z4" s="13">
        <f t="shared" si="1"/>
        <v>484521161499230.94</v>
      </c>
      <c r="AA4" s="13">
        <f t="shared" si="1"/>
        <v>479478427912248.06</v>
      </c>
      <c r="AB4" s="13">
        <f t="shared" si="1"/>
        <v>473967359184003.88</v>
      </c>
      <c r="AC4" s="13">
        <f t="shared" si="1"/>
        <v>468227814458026.44</v>
      </c>
      <c r="AD4" s="13">
        <f t="shared" si="1"/>
        <v>462837081842467.44</v>
      </c>
      <c r="AE4" s="13">
        <f t="shared" si="1"/>
        <v>457898422731320.31</v>
      </c>
      <c r="AF4" s="13">
        <f t="shared" si="1"/>
        <v>453478509835667.38</v>
      </c>
      <c r="AG4" s="13">
        <f t="shared" si="1"/>
        <v>449391147413583.69</v>
      </c>
      <c r="AH4" s="13">
        <f t="shared" si="1"/>
        <v>445086692139561.19</v>
      </c>
      <c r="AI4" s="13">
        <f t="shared" si="1"/>
        <v>440798498502388.06</v>
      </c>
      <c r="AJ4" s="13">
        <f t="shared" si="1"/>
        <v>436732276208208.56</v>
      </c>
      <c r="AK4" s="13">
        <f t="shared" si="1"/>
        <v>432935184003885.63</v>
      </c>
      <c r="AL4" s="13">
        <f t="shared" si="1"/>
        <v>429126708653768.31</v>
      </c>
      <c r="AM4" s="13">
        <f t="shared" si="1"/>
        <v>425457270298712.81</v>
      </c>
      <c r="AN4" s="13">
        <f t="shared" si="1"/>
        <v>421953700639520.69</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318</v>
      </c>
      <c r="I6" s="1" t="s">
        <v>78</v>
      </c>
      <c r="J6" s="13"/>
      <c r="K6" s="13">
        <f t="shared" ref="K6:K7" si="2">INDEX(Table4,MATCH($H6,Table4_A,0),MATCH(K$3,Table4_1,0))*Percent_urban*quadrillion</f>
        <v>2912954326560349.5</v>
      </c>
      <c r="L6" s="13">
        <f t="shared" ref="L6:N7" si="3">INDEX(Table4_22,MATCH($H6,Table4_A_22,0),MATCH(L$3,Table4_1_22,0))*Percent_urban*quadrillion</f>
        <v>3038420985671496.5</v>
      </c>
      <c r="M6" s="13">
        <f t="shared" si="3"/>
        <v>3075332462073989.5</v>
      </c>
      <c r="N6" s="13">
        <f t="shared" si="3"/>
        <v>2881092901481421.5</v>
      </c>
      <c r="O6" s="13">
        <f t="shared" ref="O6:T7" si="4">INDEX(Table4_22,MATCH($H6,Table4_A_22,0),MATCH(O$3,Table4_1_22,0))*Percent_urban*quadrillion</f>
        <v>2894838050028333</v>
      </c>
      <c r="P6" s="13">
        <f t="shared" si="4"/>
        <v>2899821428640816</v>
      </c>
      <c r="Q6" s="13">
        <f t="shared" si="4"/>
        <v>2895469001538087.5</v>
      </c>
      <c r="R6" s="13">
        <f t="shared" si="4"/>
        <v>2886380372702987</v>
      </c>
      <c r="S6" s="13">
        <f t="shared" si="4"/>
        <v>2870189473973933.5</v>
      </c>
      <c r="T6" s="13">
        <f t="shared" si="4"/>
        <v>2849968941633611</v>
      </c>
      <c r="U6" s="13">
        <f t="shared" ref="U6:AD7" si="5">INDEX(Table4_22,MATCH($H6,Table4_A_22,0),MATCH(U$3,Table4_1_22,0))*Percent_urban*quadrillion</f>
        <v>2827784003561887.5</v>
      </c>
      <c r="V6" s="13">
        <f t="shared" si="5"/>
        <v>2805949503764267.5</v>
      </c>
      <c r="W6" s="13">
        <f t="shared" si="5"/>
        <v>2792162074961548</v>
      </c>
      <c r="X6" s="13">
        <f t="shared" si="5"/>
        <v>2777897367117299.5</v>
      </c>
      <c r="Y6" s="13">
        <f t="shared" si="5"/>
        <v>2764988879786286.5</v>
      </c>
      <c r="Z6" s="13">
        <f t="shared" si="5"/>
        <v>2753424416740872.5</v>
      </c>
      <c r="AA6" s="13">
        <f t="shared" si="5"/>
        <v>2742252672225370</v>
      </c>
      <c r="AB6" s="13">
        <f t="shared" si="5"/>
        <v>2728822999433336</v>
      </c>
      <c r="AC6" s="13">
        <f t="shared" si="5"/>
        <v>2715118504978548</v>
      </c>
      <c r="AD6" s="13">
        <f t="shared" si="5"/>
        <v>2704142713187080</v>
      </c>
      <c r="AE6" s="13">
        <f t="shared" ref="AE6:AN7" si="6">INDEX(Table4_22,MATCH($H6,Table4_A_22,0),MATCH(AE$3,Table4_1_22,0))*Percent_urban*quadrillion</f>
        <v>2694703646077875.5</v>
      </c>
      <c r="AF6" s="13">
        <f t="shared" si="6"/>
        <v>2685716652473083.5</v>
      </c>
      <c r="AG6" s="13">
        <f t="shared" si="6"/>
        <v>2677395572897272</v>
      </c>
      <c r="AH6" s="13">
        <f t="shared" si="6"/>
        <v>2669253371326803</v>
      </c>
      <c r="AI6" s="13">
        <f t="shared" si="6"/>
        <v>2661133122966081</v>
      </c>
      <c r="AJ6" s="13">
        <f t="shared" si="6"/>
        <v>2652986042904557.5</v>
      </c>
      <c r="AK6" s="13">
        <f t="shared" si="6"/>
        <v>2644622683072937.5</v>
      </c>
      <c r="AL6" s="13">
        <f t="shared" si="6"/>
        <v>2636116220837043</v>
      </c>
      <c r="AM6" s="13">
        <f t="shared" si="6"/>
        <v>2627060115275641</v>
      </c>
      <c r="AN6" s="13">
        <f t="shared" si="6"/>
        <v>2618591867886343</v>
      </c>
    </row>
    <row r="7" spans="1:40" x14ac:dyDescent="0.25">
      <c r="H7" s="8" t="s">
        <v>325</v>
      </c>
      <c r="I7" s="1" t="s">
        <v>79</v>
      </c>
      <c r="J7" s="13"/>
      <c r="K7" s="13">
        <f t="shared" si="2"/>
        <v>296822031247470.25</v>
      </c>
      <c r="L7" s="13">
        <f t="shared" si="3"/>
        <v>310533843438840.69</v>
      </c>
      <c r="M7" s="13">
        <f t="shared" si="3"/>
        <v>311843718287055.75</v>
      </c>
      <c r="N7" s="13">
        <f t="shared" si="3"/>
        <v>267019329393669.5</v>
      </c>
      <c r="O7" s="13">
        <f t="shared" si="4"/>
        <v>264506906500445.22</v>
      </c>
      <c r="P7" s="13">
        <f t="shared" si="4"/>
        <v>260925280984376.22</v>
      </c>
      <c r="Q7" s="13">
        <f t="shared" si="4"/>
        <v>256606190237189.34</v>
      </c>
      <c r="R7" s="13">
        <f t="shared" si="4"/>
        <v>251998455435926.47</v>
      </c>
      <c r="S7" s="13">
        <f t="shared" si="4"/>
        <v>247255749048814.03</v>
      </c>
      <c r="T7" s="13">
        <f t="shared" si="4"/>
        <v>242445556868776.78</v>
      </c>
      <c r="U7" s="13">
        <f t="shared" si="5"/>
        <v>237720738282198.66</v>
      </c>
      <c r="V7" s="13">
        <f t="shared" si="5"/>
        <v>233092676434874.09</v>
      </c>
      <c r="W7" s="13">
        <f t="shared" si="5"/>
        <v>228902865700639.53</v>
      </c>
      <c r="X7" s="13">
        <f t="shared" si="5"/>
        <v>224807372460131.13</v>
      </c>
      <c r="Y7" s="13">
        <f t="shared" si="5"/>
        <v>220784243503602.34</v>
      </c>
      <c r="Z7" s="13">
        <f t="shared" si="5"/>
        <v>216748105237594.09</v>
      </c>
      <c r="AA7" s="13">
        <f t="shared" si="5"/>
        <v>212774574273455.84</v>
      </c>
      <c r="AB7" s="13">
        <f t="shared" si="5"/>
        <v>208949024204646.63</v>
      </c>
      <c r="AC7" s="13">
        <f t="shared" si="5"/>
        <v>205160875900590.97</v>
      </c>
      <c r="AD7" s="13">
        <f t="shared" si="5"/>
        <v>201590633530316.5</v>
      </c>
      <c r="AE7" s="13">
        <f t="shared" si="6"/>
        <v>198155362745891.69</v>
      </c>
      <c r="AF7" s="13">
        <f t="shared" si="6"/>
        <v>194817661782562.94</v>
      </c>
      <c r="AG7" s="13">
        <f t="shared" si="6"/>
        <v>191545820448474.03</v>
      </c>
      <c r="AH7" s="13">
        <f t="shared" si="6"/>
        <v>188138194446693.09</v>
      </c>
      <c r="AI7" s="13">
        <f t="shared" si="6"/>
        <v>184740325427021.75</v>
      </c>
      <c r="AJ7" s="13">
        <f t="shared" si="6"/>
        <v>181407502954747.84</v>
      </c>
      <c r="AK7" s="13">
        <f t="shared" si="6"/>
        <v>178016951671658.69</v>
      </c>
      <c r="AL7" s="13">
        <f t="shared" si="6"/>
        <v>174549970695377.66</v>
      </c>
      <c r="AM7" s="13">
        <f t="shared" si="6"/>
        <v>171112260665425.41</v>
      </c>
      <c r="AN7" s="13">
        <f t="shared" si="6"/>
        <v>167798952157370.69</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334</v>
      </c>
      <c r="I9" s="1" t="s">
        <v>160</v>
      </c>
      <c r="J9" s="13"/>
      <c r="K9" s="13">
        <f t="shared" ref="K9" si="7">INDEX(Table4,MATCH($H9,Table4_A,0),MATCH(K$3,Table4_1,0))*Percent_urban*quadrillion</f>
        <v>377071582935319.31</v>
      </c>
      <c r="L9" s="13">
        <f t="shared" ref="L9:N9" si="8">INDEX(Table4_22,MATCH($H9,Table4_A_22,0),MATCH(L$3,Table4_1_22,0))*Percent_urban*quadrillion</f>
        <v>438195823524649.81</v>
      </c>
      <c r="M9" s="13">
        <f t="shared" si="8"/>
        <v>467309845057880.63</v>
      </c>
      <c r="N9" s="13">
        <f t="shared" si="8"/>
        <v>414161124261313.06</v>
      </c>
      <c r="O9" s="13">
        <f t="shared" ref="O9:AN9" si="9">INDEX(Table4_22,MATCH($H9,Table4_A_22,0),MATCH(O$3,Table4_1_22,0))*Percent_urban*quadrillion</f>
        <v>391185057556868.75</v>
      </c>
      <c r="P9" s="13">
        <f t="shared" si="9"/>
        <v>374388412855176.81</v>
      </c>
      <c r="Q9" s="13">
        <f t="shared" si="9"/>
        <v>362011681049137.81</v>
      </c>
      <c r="R9" s="13">
        <f t="shared" si="9"/>
        <v>351528616854205.38</v>
      </c>
      <c r="S9" s="13">
        <f t="shared" si="9"/>
        <v>342687977981057.19</v>
      </c>
      <c r="T9" s="13">
        <f t="shared" si="9"/>
        <v>335349914352788.75</v>
      </c>
      <c r="U9" s="13">
        <f t="shared" si="9"/>
        <v>328728988909576.56</v>
      </c>
      <c r="V9" s="13">
        <f t="shared" si="9"/>
        <v>322149530640330.25</v>
      </c>
      <c r="W9" s="13">
        <f t="shared" si="9"/>
        <v>316398602768558.25</v>
      </c>
      <c r="X9" s="13">
        <f t="shared" si="9"/>
        <v>309680107504249.94</v>
      </c>
      <c r="Y9" s="13">
        <f t="shared" si="9"/>
        <v>303045359669715.88</v>
      </c>
      <c r="Z9" s="13">
        <f t="shared" si="9"/>
        <v>297073273536792.63</v>
      </c>
      <c r="AA9" s="13">
        <f t="shared" si="9"/>
        <v>291910203837124.56</v>
      </c>
      <c r="AB9" s="13">
        <f t="shared" si="9"/>
        <v>286830881567230.56</v>
      </c>
      <c r="AC9" s="13">
        <f t="shared" si="9"/>
        <v>281967839067433</v>
      </c>
      <c r="AD9" s="13">
        <f t="shared" si="9"/>
        <v>277058450902614.78</v>
      </c>
      <c r="AE9" s="13">
        <f t="shared" si="9"/>
        <v>272395426536064.06</v>
      </c>
      <c r="AF9" s="13">
        <f t="shared" si="9"/>
        <v>267609626811300.84</v>
      </c>
      <c r="AG9" s="13">
        <f t="shared" si="9"/>
        <v>262797808467578.72</v>
      </c>
      <c r="AH9" s="13">
        <f t="shared" si="9"/>
        <v>259077959038290.28</v>
      </c>
      <c r="AI9" s="13">
        <f t="shared" si="9"/>
        <v>255692286246255.94</v>
      </c>
      <c r="AJ9" s="13">
        <f t="shared" si="9"/>
        <v>252396052456893.06</v>
      </c>
      <c r="AK9" s="13">
        <f t="shared" si="9"/>
        <v>249323416174208.69</v>
      </c>
      <c r="AL9" s="13">
        <f t="shared" si="9"/>
        <v>246771965352545.91</v>
      </c>
      <c r="AM9" s="13">
        <f t="shared" si="9"/>
        <v>244182299684287.19</v>
      </c>
      <c r="AN9" s="13">
        <f t="shared" si="9"/>
        <v>241355214118028</v>
      </c>
    </row>
    <row r="10" spans="1:40" x14ac:dyDescent="0.2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329</v>
      </c>
      <c r="I12" s="1" t="s">
        <v>270</v>
      </c>
      <c r="J12" s="13"/>
      <c r="K12" s="13">
        <f t="shared" ref="K12" si="10">INDEX(Table4,MATCH($H12,Table4_A,0),MATCH(K$3,Table4_1,0))*Percent_urban*quadrillion</f>
        <v>264419093661458.72</v>
      </c>
      <c r="L12" s="13">
        <f t="shared" ref="L12:N12" si="11">INDEX(Table4_22,MATCH($H12,Table4_A_22,0),MATCH(L$3,Table4_1_22,0))*Percent_urban*quadrillion</f>
        <v>276766554521168.88</v>
      </c>
      <c r="M12" s="13">
        <f t="shared" si="11"/>
        <v>267007946247875</v>
      </c>
      <c r="N12" s="13">
        <f t="shared" si="11"/>
        <v>243525329555573.53</v>
      </c>
      <c r="O12" s="13">
        <f t="shared" ref="O12:AN12" si="12">INDEX(Table4_22,MATCH($H12,Table4_A_22,0),MATCH(O$3,Table4_1_22,0))*Percent_urban*quadrillion</f>
        <v>241282849834048.38</v>
      </c>
      <c r="P12" s="13">
        <f t="shared" si="12"/>
        <v>239899797620011.28</v>
      </c>
      <c r="Q12" s="13">
        <f t="shared" si="12"/>
        <v>238666352464988.25</v>
      </c>
      <c r="R12" s="13">
        <f t="shared" si="12"/>
        <v>237132880110094.69</v>
      </c>
      <c r="S12" s="13">
        <f t="shared" si="12"/>
        <v>235243277908200.44</v>
      </c>
      <c r="T12" s="13">
        <f t="shared" si="12"/>
        <v>233015433659839.69</v>
      </c>
      <c r="U12" s="13">
        <f t="shared" si="12"/>
        <v>230490814538978.38</v>
      </c>
      <c r="V12" s="13">
        <f t="shared" si="12"/>
        <v>227808457540678.38</v>
      </c>
      <c r="W12" s="13">
        <f t="shared" si="12"/>
        <v>225383847486440.56</v>
      </c>
      <c r="X12" s="13">
        <f t="shared" si="12"/>
        <v>223020218570387.72</v>
      </c>
      <c r="Y12" s="13">
        <f t="shared" si="12"/>
        <v>220814327531773.66</v>
      </c>
      <c r="Z12" s="13">
        <f t="shared" si="12"/>
        <v>218762108961385.88</v>
      </c>
      <c r="AA12" s="13">
        <f t="shared" si="12"/>
        <v>216831039585525.81</v>
      </c>
      <c r="AB12" s="13">
        <f t="shared" si="12"/>
        <v>214944689711001.34</v>
      </c>
      <c r="AC12" s="13">
        <f t="shared" si="12"/>
        <v>213106311665182.53</v>
      </c>
      <c r="AD12" s="13">
        <f t="shared" si="12"/>
        <v>211394774386788.59</v>
      </c>
      <c r="AE12" s="13">
        <f t="shared" si="12"/>
        <v>209818208694244.28</v>
      </c>
      <c r="AF12" s="13">
        <f t="shared" si="12"/>
        <v>208309941876467.22</v>
      </c>
      <c r="AG12" s="13">
        <f t="shared" si="12"/>
        <v>206867534687930.03</v>
      </c>
      <c r="AH12" s="13">
        <f t="shared" si="12"/>
        <v>205434884481502.47</v>
      </c>
      <c r="AI12" s="13">
        <f t="shared" si="12"/>
        <v>203957514773739.13</v>
      </c>
      <c r="AJ12" s="13">
        <f t="shared" si="12"/>
        <v>202479331984133.41</v>
      </c>
      <c r="AK12" s="13">
        <f t="shared" si="12"/>
        <v>201038550959281.13</v>
      </c>
      <c r="AL12" s="13">
        <f t="shared" si="12"/>
        <v>199660377236298.88</v>
      </c>
      <c r="AM12" s="13">
        <f t="shared" si="12"/>
        <v>198302530559378.28</v>
      </c>
      <c r="AN12" s="13">
        <f t="shared" si="12"/>
        <v>196992655711163.25</v>
      </c>
    </row>
    <row r="13" spans="1:40" x14ac:dyDescent="0.2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279</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315</v>
      </c>
      <c r="H17" s="8" t="s">
        <v>304</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766421514773739.13</v>
      </c>
      <c r="M17" s="13">
        <f t="shared" si="14"/>
        <v>669436299522383.13</v>
      </c>
      <c r="N17" s="13">
        <f t="shared" si="14"/>
        <v>790839988666720.5</v>
      </c>
      <c r="O17" s="13">
        <f t="shared" ref="O17:AN17" si="15">SUM(INDEX(Table4_22,MATCH($G17,Table4_A_22,0),MATCH(O$16,Table4_1_22,0)),INDEX(Table4_22,MATCH($H17,Table4_A_22,0),MATCH(O$16,Table4_1_22,0)))*Percent_urban*quadrillion</f>
        <v>810477541325993.63</v>
      </c>
      <c r="P17" s="13">
        <f t="shared" si="15"/>
        <v>827657147575487.75</v>
      </c>
      <c r="Q17" s="13">
        <f t="shared" si="15"/>
        <v>843631766534445</v>
      </c>
      <c r="R17" s="13">
        <f t="shared" si="15"/>
        <v>859225863191127.63</v>
      </c>
      <c r="S17" s="13">
        <f t="shared" si="15"/>
        <v>873914999757144</v>
      </c>
      <c r="T17" s="13">
        <f t="shared" si="15"/>
        <v>886894225208451.25</v>
      </c>
      <c r="U17" s="13">
        <f t="shared" si="15"/>
        <v>898984752205941.75</v>
      </c>
      <c r="V17" s="13">
        <f t="shared" si="15"/>
        <v>912087566097304.25</v>
      </c>
      <c r="W17" s="13">
        <f t="shared" si="15"/>
        <v>925147286651016</v>
      </c>
      <c r="X17" s="13">
        <f t="shared" si="15"/>
        <v>938551753905933.88</v>
      </c>
      <c r="Y17" s="13">
        <f t="shared" si="15"/>
        <v>954115766534445.13</v>
      </c>
      <c r="Z17" s="13">
        <f t="shared" si="15"/>
        <v>971168532016514.13</v>
      </c>
      <c r="AA17" s="13">
        <f t="shared" si="15"/>
        <v>988496932243179.75</v>
      </c>
      <c r="AB17" s="13">
        <f t="shared" si="15"/>
        <v>1005068353274508.1</v>
      </c>
      <c r="AC17" s="13">
        <f t="shared" si="15"/>
        <v>1021348691006233.3</v>
      </c>
      <c r="AD17" s="13">
        <f t="shared" si="15"/>
        <v>1038172980490569</v>
      </c>
      <c r="AE17" s="13">
        <f t="shared" si="15"/>
        <v>1055901416983728.6</v>
      </c>
      <c r="AF17" s="13">
        <f t="shared" si="15"/>
        <v>1075612960090666.4</v>
      </c>
      <c r="AG17" s="13">
        <f t="shared" si="15"/>
        <v>1096546565206832.3</v>
      </c>
      <c r="AH17" s="13">
        <f t="shared" si="15"/>
        <v>1117371217356107.6</v>
      </c>
      <c r="AI17" s="13">
        <f t="shared" si="15"/>
        <v>1139367520440379</v>
      </c>
      <c r="AJ17" s="13">
        <f t="shared" si="15"/>
        <v>1162946893871933.8</v>
      </c>
      <c r="AK17" s="13">
        <f t="shared" si="15"/>
        <v>1186534398121913.8</v>
      </c>
      <c r="AL17" s="13">
        <f t="shared" si="15"/>
        <v>1210571536630778</v>
      </c>
      <c r="AM17" s="13">
        <f t="shared" si="15"/>
        <v>1234972935805067.5</v>
      </c>
      <c r="AN17" s="13">
        <f t="shared" si="15"/>
        <v>1260053258317817.5</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319</v>
      </c>
      <c r="I19" s="1" t="s">
        <v>78</v>
      </c>
      <c r="J19" s="13"/>
      <c r="K19" s="13">
        <f t="shared" ref="K19" si="16">INDEX(Table4,MATCH($H19,Table4_A,0),MATCH(K$16,Table4_1,0))*Percent_urban*quadrillion</f>
        <v>45572424188456.242</v>
      </c>
      <c r="L19" s="13">
        <f t="shared" ref="L19:N19" si="17">INDEX(Table4_22,MATCH($H19,Table4_A_22,0),MATCH(L$16,Table4_1_22,0))*Percent_urban*quadrillion</f>
        <v>47880763539221.242</v>
      </c>
      <c r="M19" s="13">
        <f t="shared" si="17"/>
        <v>41192352303084.266</v>
      </c>
      <c r="N19" s="13">
        <f t="shared" si="17"/>
        <v>48582453169270.617</v>
      </c>
      <c r="O19" s="13">
        <f t="shared" ref="O19:AN19" si="18">INDEX(Table4_22,MATCH($H19,Table4_A_22,0),MATCH(O$16,Table4_1_22,0))*Percent_urban*quadrillion</f>
        <v>48944274589168.617</v>
      </c>
      <c r="P19" s="13">
        <f t="shared" si="18"/>
        <v>49138601149518.336</v>
      </c>
      <c r="Q19" s="13">
        <f t="shared" si="18"/>
        <v>49218283170080.141</v>
      </c>
      <c r="R19" s="13">
        <f t="shared" si="18"/>
        <v>49228040152189.75</v>
      </c>
      <c r="S19" s="13">
        <f t="shared" si="18"/>
        <v>49172750586901.969</v>
      </c>
      <c r="T19" s="13">
        <f t="shared" si="18"/>
        <v>49045909819477.047</v>
      </c>
      <c r="U19" s="13">
        <f t="shared" si="18"/>
        <v>48863779486764.344</v>
      </c>
      <c r="V19" s="13">
        <f t="shared" si="18"/>
        <v>48677583744839.305</v>
      </c>
      <c r="W19" s="13">
        <f t="shared" si="18"/>
        <v>48488948757386.867</v>
      </c>
      <c r="X19" s="13">
        <f t="shared" si="18"/>
        <v>48363734153646.883</v>
      </c>
      <c r="Y19" s="13">
        <f t="shared" si="18"/>
        <v>48319014652311.18</v>
      </c>
      <c r="Z19" s="13">
        <f t="shared" si="18"/>
        <v>48371864972071.563</v>
      </c>
      <c r="AA19" s="13">
        <f t="shared" si="18"/>
        <v>48523098194770.5</v>
      </c>
      <c r="AB19" s="13">
        <f t="shared" si="18"/>
        <v>48664574435359.836</v>
      </c>
      <c r="AC19" s="13">
        <f t="shared" si="18"/>
        <v>48809303003319.031</v>
      </c>
      <c r="AD19" s="13">
        <f t="shared" si="18"/>
        <v>48976797862867.313</v>
      </c>
      <c r="AE19" s="13">
        <f t="shared" si="18"/>
        <v>49141853476888.203</v>
      </c>
      <c r="AF19" s="13">
        <f t="shared" si="18"/>
        <v>49328862300655.711</v>
      </c>
      <c r="AG19" s="13">
        <f t="shared" si="18"/>
        <v>49513431878895.813</v>
      </c>
      <c r="AH19" s="13">
        <f t="shared" si="18"/>
        <v>49703693030033.188</v>
      </c>
      <c r="AI19" s="13">
        <f t="shared" si="18"/>
        <v>49889888771958.219</v>
      </c>
      <c r="AJ19" s="13">
        <f t="shared" si="18"/>
        <v>50096411559944.953</v>
      </c>
      <c r="AK19" s="13">
        <f t="shared" si="18"/>
        <v>50285859629239.859</v>
      </c>
      <c r="AL19" s="13">
        <f t="shared" si="18"/>
        <v>50491569335384.117</v>
      </c>
      <c r="AM19" s="13">
        <f t="shared" si="18"/>
        <v>50702970614425.641</v>
      </c>
      <c r="AN19" s="13">
        <f t="shared" si="18"/>
        <v>50915184975309.633</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280</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310</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186361610620901.78</v>
      </c>
      <c r="M30" s="13">
        <f t="shared" si="20"/>
        <v>173223021128470.81</v>
      </c>
      <c r="N30" s="13">
        <f t="shared" si="20"/>
        <v>168434782158180.19</v>
      </c>
      <c r="O30" s="13">
        <f t="shared" ref="O30:AN30" si="21">INDEX(Table4_22,MATCH($H30,Table4_A_22,0),MATCH(O$16,Table4_1_22,0))*Percent_urban*quadrillion</f>
        <v>167492420302760.47</v>
      </c>
      <c r="P30" s="13">
        <f t="shared" si="21"/>
        <v>167697316927062.25</v>
      </c>
      <c r="Q30" s="13">
        <f t="shared" si="21"/>
        <v>168533165061118.72</v>
      </c>
      <c r="R30" s="13">
        <f t="shared" si="21"/>
        <v>169970693758601.13</v>
      </c>
      <c r="S30" s="13">
        <f t="shared" si="21"/>
        <v>171405783210556.13</v>
      </c>
      <c r="T30" s="13">
        <f t="shared" si="21"/>
        <v>170917121023233.22</v>
      </c>
      <c r="U30" s="13">
        <f t="shared" si="21"/>
        <v>170425206508540.44</v>
      </c>
      <c r="V30" s="13">
        <f t="shared" si="21"/>
        <v>170162581073423.44</v>
      </c>
      <c r="W30" s="13">
        <f t="shared" si="21"/>
        <v>169938983566744.91</v>
      </c>
      <c r="X30" s="13">
        <f t="shared" si="21"/>
        <v>169958497530964.13</v>
      </c>
      <c r="Y30" s="13">
        <f t="shared" si="21"/>
        <v>170407318708006.13</v>
      </c>
      <c r="Z30" s="13">
        <f t="shared" si="21"/>
        <v>171050466445397.88</v>
      </c>
      <c r="AA30" s="13">
        <f t="shared" si="21"/>
        <v>171605801343803.09</v>
      </c>
      <c r="AB30" s="13">
        <f t="shared" si="21"/>
        <v>172013155346879.28</v>
      </c>
      <c r="AC30" s="13">
        <f t="shared" si="21"/>
        <v>172377416012304.69</v>
      </c>
      <c r="AD30" s="13">
        <f t="shared" si="21"/>
        <v>169764170970614.41</v>
      </c>
      <c r="AE30" s="13">
        <f t="shared" si="21"/>
        <v>167653410507569</v>
      </c>
      <c r="AF30" s="13">
        <f t="shared" si="21"/>
        <v>166101237270298.69</v>
      </c>
      <c r="AG30" s="13">
        <f t="shared" si="21"/>
        <v>165103585849591.19</v>
      </c>
      <c r="AH30" s="13">
        <f t="shared" si="21"/>
        <v>164701110337569.81</v>
      </c>
      <c r="AI30" s="13">
        <f t="shared" si="21"/>
        <v>164639316117542.28</v>
      </c>
      <c r="AJ30" s="13">
        <f t="shared" si="21"/>
        <v>164740951347850.72</v>
      </c>
      <c r="AK30" s="13">
        <f t="shared" si="21"/>
        <v>164981623573221.06</v>
      </c>
      <c r="AL30" s="13">
        <f t="shared" si="21"/>
        <v>165310108637577.88</v>
      </c>
      <c r="AM30" s="13">
        <f t="shared" si="21"/>
        <v>165748359750667.84</v>
      </c>
      <c r="AN30" s="13">
        <f t="shared" si="21"/>
        <v>166320769367764.88</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281</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305</v>
      </c>
      <c r="C43" s="8" t="s">
        <v>306</v>
      </c>
      <c r="D43" s="8" t="s">
        <v>307</v>
      </c>
      <c r="E43" s="8" t="s">
        <v>308</v>
      </c>
      <c r="F43" s="8" t="s">
        <v>309</v>
      </c>
      <c r="G43" s="8" t="s">
        <v>311</v>
      </c>
      <c r="H43" s="8" t="s">
        <v>312</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1063163050918805</v>
      </c>
      <c r="M43" s="13">
        <f t="shared" si="23"/>
        <v>1065252671253946.3</v>
      </c>
      <c r="N43" s="13">
        <f t="shared" si="23"/>
        <v>1070729590544806.9</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1077817224965595.3</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1082945332146037.1</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1086210668825386.5</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1088958885452926.1</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1077759937708528.3</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1068383106373099.8</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1059008714283198.8</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1049917274674476.3</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1040788433301000.5</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1032007672453654.9</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1024400693058893.4</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1017081113144606.5</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1009699238864617.8</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1002265337034178.1</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994900699205521.63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987931291383214.5</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981459500808844.63</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988736869487220.5</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996097995072426.13</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1003213405683628.9</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1010378475989019.3</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1017712810516995</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1025080440546529</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1032306441238243.3</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1039515499671093.1</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1046796780451039</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320</v>
      </c>
      <c r="G45" s="8" t="s">
        <v>321</v>
      </c>
      <c r="H45" s="8" t="s">
        <v>322</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915733425078928.13</v>
      </c>
      <c r="M45" s="13">
        <f t="shared" si="25"/>
        <v>916373320488950</v>
      </c>
      <c r="N45" s="13">
        <f t="shared" si="25"/>
        <v>927514980976281</v>
      </c>
      <c r="O45" s="13">
        <f t="shared" ref="O45:AN45" si="26">SUM(INDEX(Table4_22,MATCH($G45,Table4_A_22,0),MATCH(O$42,Table4_1_22,0)),INDEX(Table4_22,MATCH($H45,Table4_A_22,0),MATCH(O$42,Table4_1_22,0)),INDEX(Table4_22,MATCH($F45,Table4_A_22,0),MATCH(O$42,Table4_1_22,0)))*Percent_urban*quadrillion</f>
        <v>943213152108799.38</v>
      </c>
      <c r="P45" s="13">
        <f t="shared" si="26"/>
        <v>958096615235165.5</v>
      </c>
      <c r="Q45" s="13">
        <f t="shared" si="26"/>
        <v>971692969804905.63</v>
      </c>
      <c r="R45" s="13">
        <f t="shared" si="26"/>
        <v>984969783210556</v>
      </c>
      <c r="S45" s="13">
        <f t="shared" si="26"/>
        <v>996299265603497.13</v>
      </c>
      <c r="T45" s="13">
        <f t="shared" si="26"/>
        <v>1006330256294017.5</v>
      </c>
      <c r="U45" s="13">
        <f t="shared" si="26"/>
        <v>1014753784181980</v>
      </c>
      <c r="V45" s="13">
        <f t="shared" si="26"/>
        <v>1022763453412126.6</v>
      </c>
      <c r="W45" s="13">
        <f t="shared" si="26"/>
        <v>1031159336517445.1</v>
      </c>
      <c r="X45" s="13">
        <f t="shared" si="26"/>
        <v>1039882078523435.5</v>
      </c>
      <c r="Y45" s="13">
        <f t="shared" si="26"/>
        <v>1048938997166680</v>
      </c>
      <c r="Z45" s="13">
        <f t="shared" si="26"/>
        <v>1057901598316198.6</v>
      </c>
      <c r="AA45" s="13">
        <f t="shared" si="26"/>
        <v>1066298294503359.5</v>
      </c>
      <c r="AB45" s="13">
        <f t="shared" si="26"/>
        <v>1072379333603173.3</v>
      </c>
      <c r="AC45" s="13">
        <f t="shared" si="26"/>
        <v>1077581431231279.9</v>
      </c>
      <c r="AD45" s="13">
        <f t="shared" si="26"/>
        <v>1083731582287703.4</v>
      </c>
      <c r="AE45" s="13">
        <f t="shared" si="26"/>
        <v>1090604563102080.4</v>
      </c>
      <c r="AF45" s="13">
        <f t="shared" si="26"/>
        <v>1097758870233951.1</v>
      </c>
      <c r="AG45" s="13">
        <f t="shared" si="26"/>
        <v>1105175802800938.9</v>
      </c>
      <c r="AH45" s="13">
        <f t="shared" si="26"/>
        <v>1112590296122399.3</v>
      </c>
      <c r="AI45" s="13">
        <f t="shared" si="26"/>
        <v>1120181228203675.1</v>
      </c>
      <c r="AJ45" s="13">
        <f t="shared" si="26"/>
        <v>1127954290617663.8</v>
      </c>
      <c r="AK45" s="13">
        <f t="shared" si="26"/>
        <v>1135867203108556.5</v>
      </c>
      <c r="AL45" s="13">
        <f t="shared" si="26"/>
        <v>1143847601392374.3</v>
      </c>
      <c r="AM45" s="13">
        <f t="shared" si="26"/>
        <v>1151674327207965.8</v>
      </c>
      <c r="AN45" s="13">
        <f t="shared" si="26"/>
        <v>1159738472921557.5</v>
      </c>
    </row>
    <row r="46" spans="2:40" x14ac:dyDescent="0.25">
      <c r="H46" s="8" t="s">
        <v>326</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34997481745325.02</v>
      </c>
      <c r="M46" s="13">
        <f t="shared" si="28"/>
        <v>32781833724601.305</v>
      </c>
      <c r="N46" s="13">
        <f t="shared" si="28"/>
        <v>31447566421112.281</v>
      </c>
      <c r="O46" s="13">
        <f t="shared" ref="O46:AN46" si="29">INDEX(Table4_22,MATCH($H46,Table4_A_22,0),MATCH(O$42,Table4_1_22,0))*Percent_urban*quadrillion</f>
        <v>30655624706549.012</v>
      </c>
      <c r="P46" s="13">
        <f t="shared" si="29"/>
        <v>29895393183841.984</v>
      </c>
      <c r="Q46" s="13">
        <f t="shared" si="29"/>
        <v>29201834372217.273</v>
      </c>
      <c r="R46" s="13">
        <f t="shared" si="29"/>
        <v>28621293936695.539</v>
      </c>
      <c r="S46" s="13">
        <f t="shared" si="29"/>
        <v>28173285841495.992</v>
      </c>
      <c r="T46" s="13">
        <f t="shared" si="29"/>
        <v>27853744677406.297</v>
      </c>
      <c r="U46" s="13">
        <f t="shared" si="29"/>
        <v>27483792439083.621</v>
      </c>
      <c r="V46" s="13">
        <f t="shared" si="29"/>
        <v>27090260827329.395</v>
      </c>
      <c r="W46" s="13">
        <f t="shared" si="29"/>
        <v>26676402169513.473</v>
      </c>
      <c r="X46" s="13">
        <f t="shared" si="29"/>
        <v>26278805148546.91</v>
      </c>
      <c r="Y46" s="13">
        <f t="shared" si="29"/>
        <v>25877142718368.008</v>
      </c>
      <c r="Z46" s="13">
        <f t="shared" si="29"/>
        <v>25452713996600.012</v>
      </c>
      <c r="AA46" s="13">
        <f t="shared" si="29"/>
        <v>25020967538249.813</v>
      </c>
      <c r="AB46" s="13">
        <f t="shared" si="29"/>
        <v>24597351898324.293</v>
      </c>
      <c r="AC46" s="13">
        <f t="shared" si="29"/>
        <v>24172923176556.301</v>
      </c>
      <c r="AD46" s="13">
        <f t="shared" si="29"/>
        <v>23767195337165.063</v>
      </c>
      <c r="AE46" s="13">
        <f t="shared" si="29"/>
        <v>23382607625677.973</v>
      </c>
      <c r="AF46" s="13">
        <f t="shared" si="29"/>
        <v>23025664696834.773</v>
      </c>
      <c r="AG46" s="13">
        <f t="shared" si="29"/>
        <v>22696366550635.473</v>
      </c>
      <c r="AH46" s="13">
        <f t="shared" si="29"/>
        <v>22363816077066.301</v>
      </c>
      <c r="AI46" s="13">
        <f t="shared" si="29"/>
        <v>22046714158504.008</v>
      </c>
      <c r="AJ46" s="13">
        <f t="shared" si="29"/>
        <v>21746686958633.527</v>
      </c>
      <c r="AK46" s="13">
        <f t="shared" si="29"/>
        <v>21453977495345.262</v>
      </c>
      <c r="AL46" s="13">
        <f t="shared" si="29"/>
        <v>21158828786529.59</v>
      </c>
      <c r="AM46" s="13">
        <f t="shared" si="29"/>
        <v>20871810896138.59</v>
      </c>
      <c r="AN46" s="13">
        <f t="shared" si="29"/>
        <v>20592923824172.266</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330</v>
      </c>
      <c r="H51" s="8" t="s">
        <v>331</v>
      </c>
      <c r="I51" s="1" t="s">
        <v>270</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62731703391888.602</v>
      </c>
      <c r="M51" s="13">
        <f t="shared" si="31"/>
        <v>60083495830972.227</v>
      </c>
      <c r="N51" s="13">
        <f t="shared" si="31"/>
        <v>58232921557516.391</v>
      </c>
      <c r="O51" s="13">
        <f t="shared" ref="O51:AN51" si="32">SUM(INDEX(Table4_22,MATCH($G51,Table4_A_22,0),MATCH(O$42,Table4_1_22,0)),INDEX(Table4_22,MATCH($H51,Table4_A_22,0),MATCH(O$42,Table4_1_22,0)))*Percent_urban*quadrillion</f>
        <v>57077532259370.188</v>
      </c>
      <c r="P51" s="13">
        <f t="shared" si="32"/>
        <v>56241684125313.68</v>
      </c>
      <c r="Q51" s="13">
        <f t="shared" si="32"/>
        <v>55538368331579.375</v>
      </c>
      <c r="R51" s="13">
        <f t="shared" si="32"/>
        <v>54891155184975.313</v>
      </c>
      <c r="S51" s="13">
        <f t="shared" si="32"/>
        <v>54286222294179.547</v>
      </c>
      <c r="T51" s="13">
        <f t="shared" si="32"/>
        <v>53725195822877.023</v>
      </c>
      <c r="U51" s="13">
        <f t="shared" si="32"/>
        <v>53003992228608.43</v>
      </c>
      <c r="V51" s="13">
        <f t="shared" si="32"/>
        <v>52179527240346.484</v>
      </c>
      <c r="W51" s="13">
        <f t="shared" si="32"/>
        <v>51333922124180.359</v>
      </c>
      <c r="X51" s="13">
        <f t="shared" si="32"/>
        <v>50515961790658.141</v>
      </c>
      <c r="Y51" s="13">
        <f t="shared" si="32"/>
        <v>49735403221889.414</v>
      </c>
      <c r="Z51" s="13">
        <f t="shared" si="32"/>
        <v>49002003399983.805</v>
      </c>
      <c r="AA51" s="13">
        <f t="shared" si="32"/>
        <v>48314949243098.844</v>
      </c>
      <c r="AB51" s="13">
        <f t="shared" si="32"/>
        <v>47623829677001.539</v>
      </c>
      <c r="AC51" s="13">
        <f t="shared" si="32"/>
        <v>46945719420383.711</v>
      </c>
      <c r="AD51" s="13">
        <f t="shared" si="32"/>
        <v>46302571682991.984</v>
      </c>
      <c r="AE51" s="13">
        <f t="shared" si="32"/>
        <v>45704143446935.969</v>
      </c>
      <c r="AF51" s="13">
        <f t="shared" si="32"/>
        <v>45148808548530.719</v>
      </c>
      <c r="AG51" s="13">
        <f t="shared" si="32"/>
        <v>44636566987776.242</v>
      </c>
      <c r="AH51" s="13">
        <f t="shared" si="32"/>
        <v>44156848700720.469</v>
      </c>
      <c r="AI51" s="13">
        <f t="shared" si="32"/>
        <v>43697457459726.375</v>
      </c>
      <c r="AJ51" s="13">
        <f t="shared" si="32"/>
        <v>43264897919533.719</v>
      </c>
      <c r="AK51" s="13">
        <f t="shared" si="32"/>
        <v>42864861653039.742</v>
      </c>
      <c r="AL51" s="13">
        <f t="shared" si="32"/>
        <v>42501414069456.813</v>
      </c>
      <c r="AM51" s="13">
        <f t="shared" si="32"/>
        <v>42159919695620.492</v>
      </c>
      <c r="AN51" s="13">
        <f t="shared" si="32"/>
        <v>41840378531530.805</v>
      </c>
    </row>
    <row r="52" spans="6:40" x14ac:dyDescent="0.2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282</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316</v>
      </c>
      <c r="G56" s="8" t="s">
        <v>313</v>
      </c>
      <c r="H56" s="8" t="s">
        <v>314</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1654448362988747.8</v>
      </c>
      <c r="M56" s="13">
        <f t="shared" si="34"/>
        <v>1691177709058528</v>
      </c>
      <c r="N56" s="13">
        <f t="shared" si="34"/>
        <v>1713173199060957</v>
      </c>
      <c r="O56" s="13">
        <f t="shared" ref="O56:AN56" si="35">SUM(INDEX(Table4_22,MATCH($G56,Table4_A_22,0),MATCH(O$55,Table4_1_22,0)),INDEX(Table4_22,MATCH($H56,Table4_A_22,0),MATCH(O$55,Table4_1_22,0)),INDEX(Table4_22,MATCH($F56,Table4_A_22,0),MATCH(O$55,Table4_1_22,0)))*Percent_urban*quadrillion</f>
        <v>1744679307374726.8</v>
      </c>
      <c r="P56" s="13">
        <f t="shared" si="35"/>
        <v>1772504594187646.8</v>
      </c>
      <c r="Q56" s="13">
        <f t="shared" si="35"/>
        <v>1802169885210070.3</v>
      </c>
      <c r="R56" s="13">
        <f t="shared" si="35"/>
        <v>1827917747915486</v>
      </c>
      <c r="S56" s="13">
        <f t="shared" si="35"/>
        <v>1851402803853315</v>
      </c>
      <c r="T56" s="13">
        <f t="shared" si="35"/>
        <v>1874234141989799.8</v>
      </c>
      <c r="U56" s="13">
        <f t="shared" si="35"/>
        <v>1894967728972719</v>
      </c>
      <c r="V56" s="13">
        <f t="shared" si="35"/>
        <v>1916216809843762.5</v>
      </c>
      <c r="W56" s="13">
        <f t="shared" si="35"/>
        <v>1937810637416012</v>
      </c>
      <c r="X56" s="13">
        <f t="shared" si="35"/>
        <v>1958372664130170.8</v>
      </c>
      <c r="Y56" s="13">
        <f t="shared" si="35"/>
        <v>1982480540759329.5</v>
      </c>
      <c r="Z56" s="13">
        <f t="shared" si="35"/>
        <v>2009133363555411.8</v>
      </c>
      <c r="AA56" s="13">
        <f t="shared" si="35"/>
        <v>2037348929652715.8</v>
      </c>
      <c r="AB56" s="13">
        <f t="shared" si="35"/>
        <v>2064777432526511.3</v>
      </c>
      <c r="AC56" s="13">
        <f t="shared" si="35"/>
        <v>2092625485631020.8</v>
      </c>
      <c r="AD56" s="13">
        <f t="shared" si="35"/>
        <v>2122301346717396.3</v>
      </c>
      <c r="AE56" s="13">
        <f t="shared" si="35"/>
        <v>2153496044685501.3</v>
      </c>
      <c r="AF56" s="13">
        <f t="shared" si="35"/>
        <v>2187786958309722.3</v>
      </c>
      <c r="AG56" s="13">
        <f t="shared" si="35"/>
        <v>2224012193637172.5</v>
      </c>
      <c r="AH56" s="13">
        <f t="shared" si="35"/>
        <v>2261363547316441.5</v>
      </c>
      <c r="AI56" s="13">
        <f t="shared" si="35"/>
        <v>2300517503440459.5</v>
      </c>
      <c r="AJ56" s="13">
        <f t="shared" si="35"/>
        <v>2342651404517121</v>
      </c>
      <c r="AK56" s="13">
        <f t="shared" si="35"/>
        <v>2385443088804339</v>
      </c>
      <c r="AL56" s="13">
        <f t="shared" si="35"/>
        <v>2428981995304784</v>
      </c>
      <c r="AM56" s="13">
        <f t="shared" si="35"/>
        <v>2473823458916862</v>
      </c>
      <c r="AN56" s="13">
        <f t="shared" si="35"/>
        <v>2521698530883186</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323</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184111000080952</v>
      </c>
      <c r="N58" s="13">
        <f t="shared" si="37"/>
        <v>184922455759734.47</v>
      </c>
      <c r="O58" s="13">
        <f t="shared" ref="O58:T59" si="38">INDEX(Table4_22,MATCH($H58,Table4_A_22,0),MATCH(O$55,Table4_1_22,0))*Percent_urban*quadrillion</f>
        <v>186427470250141.66</v>
      </c>
      <c r="P58" s="13">
        <f t="shared" si="38"/>
        <v>187665793896219.53</v>
      </c>
      <c r="Q58" s="13">
        <f t="shared" si="38"/>
        <v>188611408079009.16</v>
      </c>
      <c r="R58" s="13">
        <f t="shared" si="38"/>
        <v>189354564883024.34</v>
      </c>
      <c r="S58" s="13">
        <f t="shared" si="38"/>
        <v>189507424269408.22</v>
      </c>
      <c r="T58" s="13">
        <f t="shared" si="38"/>
        <v>189236668015866.59</v>
      </c>
      <c r="U58" s="13">
        <f t="shared" ref="U58:AD59" si="39">INDEX(Table4_22,MATCH($H58,Table4_A_22,0),MATCH(U$55,Table4_1_22,0))*Percent_urban*quadrillion</f>
        <v>188744753501173.81</v>
      </c>
      <c r="V58" s="13">
        <f t="shared" si="39"/>
        <v>188238203513316.56</v>
      </c>
      <c r="W58" s="13">
        <f t="shared" si="39"/>
        <v>187740597425726.53</v>
      </c>
      <c r="X58" s="13">
        <f t="shared" si="39"/>
        <v>187358448959766.84</v>
      </c>
      <c r="Y58" s="13">
        <f t="shared" si="39"/>
        <v>187042973204889.5</v>
      </c>
      <c r="Z58" s="13">
        <f t="shared" si="39"/>
        <v>186786039342669.78</v>
      </c>
      <c r="AA58" s="13">
        <f t="shared" si="39"/>
        <v>186506339188861</v>
      </c>
      <c r="AB58" s="13">
        <f t="shared" si="39"/>
        <v>185792453331174.63</v>
      </c>
      <c r="AC58" s="13">
        <f t="shared" si="39"/>
        <v>184940343560268.75</v>
      </c>
      <c r="AD58" s="13">
        <f t="shared" si="39"/>
        <v>184331345260260.66</v>
      </c>
      <c r="AE58" s="13">
        <f t="shared" ref="AE58:AN59" si="40">INDEX(Table4_22,MATCH($H58,Table4_A_22,0),MATCH(AE$55,Table4_1_22,0))*Percent_urban*quadrillion</f>
        <v>183928869748239.28</v>
      </c>
      <c r="AF58" s="13">
        <f t="shared" si="40"/>
        <v>183628842548368.81</v>
      </c>
      <c r="AG58" s="13">
        <f t="shared" si="40"/>
        <v>183374347931676.5</v>
      </c>
      <c r="AH58" s="13">
        <f t="shared" si="40"/>
        <v>183071068404436.16</v>
      </c>
      <c r="AI58" s="13">
        <f t="shared" si="40"/>
        <v>182785676677730.09</v>
      </c>
      <c r="AJ58" s="13">
        <f t="shared" si="40"/>
        <v>182524677406298.06</v>
      </c>
      <c r="AK58" s="13">
        <f t="shared" si="40"/>
        <v>182279939771715.38</v>
      </c>
      <c r="AL58" s="13">
        <f t="shared" si="40"/>
        <v>182043332955557.34</v>
      </c>
      <c r="AM58" s="13">
        <f t="shared" si="40"/>
        <v>181800221484659.56</v>
      </c>
      <c r="AN58" s="13">
        <f t="shared" si="40"/>
        <v>181607521087994.81</v>
      </c>
    </row>
    <row r="59" spans="6:40" x14ac:dyDescent="0.25">
      <c r="H59" s="8" t="s">
        <v>327</v>
      </c>
      <c r="I59" s="1" t="s">
        <v>79</v>
      </c>
      <c r="J59" s="13"/>
      <c r="K59" s="13">
        <f t="shared" si="36"/>
        <v>6354234598882.8633</v>
      </c>
      <c r="L59" s="13">
        <f t="shared" si="37"/>
        <v>6123319355622.1162</v>
      </c>
      <c r="M59" s="13">
        <f t="shared" si="37"/>
        <v>5989973933457.46</v>
      </c>
      <c r="N59" s="13">
        <f t="shared" si="37"/>
        <v>5974525378450.5791</v>
      </c>
      <c r="O59" s="13">
        <f t="shared" si="38"/>
        <v>6024936452683.5576</v>
      </c>
      <c r="P59" s="13">
        <f t="shared" si="38"/>
        <v>6053394317169.918</v>
      </c>
      <c r="Q59" s="13">
        <f t="shared" si="38"/>
        <v>6063964381121.9951</v>
      </c>
      <c r="R59" s="13">
        <f t="shared" si="38"/>
        <v>6065590544806.9287</v>
      </c>
      <c r="S59" s="13">
        <f t="shared" si="38"/>
        <v>6060712053752.124</v>
      </c>
      <c r="T59" s="13">
        <f t="shared" si="38"/>
        <v>6049328907957.5811</v>
      </c>
      <c r="U59" s="13">
        <f t="shared" si="39"/>
        <v>6035506516635.6348</v>
      </c>
      <c r="V59" s="13">
        <f t="shared" si="39"/>
        <v>6020871043471.2207</v>
      </c>
      <c r="W59" s="13">
        <f t="shared" si="39"/>
        <v>6005422488464.3408</v>
      </c>
      <c r="X59" s="13">
        <f t="shared" si="39"/>
        <v>5995665506354.7314</v>
      </c>
      <c r="Y59" s="13">
        <f t="shared" si="39"/>
        <v>5985095442402.6553</v>
      </c>
      <c r="Z59" s="13">
        <f t="shared" si="39"/>
        <v>5971273051080.708</v>
      </c>
      <c r="AA59" s="13">
        <f t="shared" si="39"/>
        <v>5955824496073.8281</v>
      </c>
      <c r="AB59" s="13">
        <f t="shared" si="39"/>
        <v>5940375941066.9473</v>
      </c>
      <c r="AC59" s="13">
        <f t="shared" si="39"/>
        <v>5924927386060.0654</v>
      </c>
      <c r="AD59" s="13">
        <f t="shared" si="39"/>
        <v>5911104994738.1201</v>
      </c>
      <c r="AE59" s="13">
        <f t="shared" si="40"/>
        <v>5898095685258.6416</v>
      </c>
      <c r="AF59" s="13">
        <f t="shared" si="40"/>
        <v>5888338703149.0332</v>
      </c>
      <c r="AG59" s="13">
        <f t="shared" si="40"/>
        <v>5881020966566.8252</v>
      </c>
      <c r="AH59" s="13">
        <f t="shared" si="40"/>
        <v>5868824738929.8135</v>
      </c>
      <c r="AI59" s="13">
        <f t="shared" si="40"/>
        <v>5856628511292.8037</v>
      </c>
      <c r="AJ59" s="13">
        <f t="shared" si="40"/>
        <v>5845245365498.2588</v>
      </c>
      <c r="AK59" s="13">
        <f t="shared" si="40"/>
        <v>5833049137861.2471</v>
      </c>
      <c r="AL59" s="13">
        <f t="shared" si="40"/>
        <v>5817600582854.3672</v>
      </c>
      <c r="AM59" s="13">
        <f t="shared" si="40"/>
        <v>5802152027847.4863</v>
      </c>
      <c r="AN59" s="13">
        <f t="shared" si="40"/>
        <v>5788329636525.541</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332</v>
      </c>
      <c r="I64" s="1" t="s">
        <v>270</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60156673196794.297</v>
      </c>
      <c r="N64" s="13">
        <f t="shared" si="42"/>
        <v>61264903748077.391</v>
      </c>
      <c r="O64" s="13">
        <f t="shared" ref="O64:AN64" si="43">INDEX(Table4_22,MATCH($H64,Table4_A_22,0),MATCH(O$55,Table4_1_22,0))*Percent_urban*quadrillion</f>
        <v>63081328584149.594</v>
      </c>
      <c r="P64" s="13">
        <f t="shared" si="43"/>
        <v>65166883510078.516</v>
      </c>
      <c r="Q64" s="13">
        <f t="shared" si="43"/>
        <v>67293092528130.813</v>
      </c>
      <c r="R64" s="13">
        <f t="shared" si="43"/>
        <v>69332301789039.094</v>
      </c>
      <c r="S64" s="13">
        <f t="shared" si="43"/>
        <v>71251988019104.672</v>
      </c>
      <c r="T64" s="13">
        <f t="shared" si="43"/>
        <v>73039954990690.5</v>
      </c>
      <c r="U64" s="13">
        <f t="shared" si="43"/>
        <v>74697015785639.109</v>
      </c>
      <c r="V64" s="13">
        <f t="shared" si="43"/>
        <v>76265450659758.766</v>
      </c>
      <c r="W64" s="13">
        <f t="shared" si="43"/>
        <v>77780222132275.547</v>
      </c>
      <c r="X64" s="13">
        <f t="shared" si="43"/>
        <v>79313694487169.094</v>
      </c>
      <c r="Y64" s="13">
        <f t="shared" si="43"/>
        <v>80873185461021.609</v>
      </c>
      <c r="Z64" s="13">
        <f t="shared" si="43"/>
        <v>82473330526997.484</v>
      </c>
      <c r="AA64" s="13">
        <f t="shared" si="43"/>
        <v>84087297984295.297</v>
      </c>
      <c r="AB64" s="13">
        <f t="shared" si="43"/>
        <v>85677686068161.578</v>
      </c>
      <c r="AC64" s="13">
        <f t="shared" si="43"/>
        <v>87265634906500.438</v>
      </c>
      <c r="AD64" s="13">
        <f t="shared" si="43"/>
        <v>88891798591435.266</v>
      </c>
      <c r="AE64" s="13">
        <f t="shared" si="43"/>
        <v>90566747186918.156</v>
      </c>
      <c r="AF64" s="13">
        <f t="shared" si="43"/>
        <v>92283162956366.875</v>
      </c>
      <c r="AG64" s="13">
        <f t="shared" si="43"/>
        <v>94037793572411.547</v>
      </c>
      <c r="AH64" s="13">
        <f t="shared" si="43"/>
        <v>95800555006880.906</v>
      </c>
      <c r="AI64" s="13">
        <f t="shared" si="43"/>
        <v>97541363231603.656</v>
      </c>
      <c r="AJ64" s="13">
        <f t="shared" si="43"/>
        <v>99282171456326.391</v>
      </c>
      <c r="AK64" s="13">
        <f t="shared" si="43"/>
        <v>101040054399740.95</v>
      </c>
      <c r="AL64" s="13">
        <f t="shared" si="43"/>
        <v>102836152189751.48</v>
      </c>
      <c r="AM64" s="13">
        <f t="shared" si="43"/>
        <v>104645259289241.48</v>
      </c>
      <c r="AN64" s="13">
        <f t="shared" si="43"/>
        <v>106481198089532.89</v>
      </c>
    </row>
    <row r="65" spans="8:40" x14ac:dyDescent="0.2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283</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303</v>
      </c>
      <c r="I69" s="1" t="s">
        <v>76</v>
      </c>
      <c r="J69" s="13"/>
      <c r="K69" s="13">
        <f t="shared" ref="K69" si="44">INDEX(Table4,MATCH($H69,Table4_A,0),MATCH(K$68,Table4_1,0))*Percent_rural*quadrillion</f>
        <v>131641972314417.55</v>
      </c>
      <c r="L69" s="13">
        <f t="shared" ref="L69:N69" si="45">INDEX(Table4_22,MATCH($H69,Table4_A_22,0),MATCH(L$68,Table4_1_22,0))*Percent_rural*quadrillion</f>
        <v>139355337003157.14</v>
      </c>
      <c r="M69" s="13">
        <f t="shared" si="45"/>
        <v>138977949243098.84</v>
      </c>
      <c r="N69" s="13">
        <f t="shared" si="45"/>
        <v>123138504573787.73</v>
      </c>
      <c r="O69" s="13">
        <f t="shared" ref="O69:AN69" si="46">INDEX(Table4_22,MATCH($H69,Table4_A_22,0),MATCH(O$68,Table4_1_22,0))*Percent_rural*quadrillion</f>
        <v>123360563344936.45</v>
      </c>
      <c r="P69" s="13">
        <f t="shared" si="46"/>
        <v>123262244394074.31</v>
      </c>
      <c r="Q69" s="13">
        <f t="shared" si="46"/>
        <v>122676816724682.27</v>
      </c>
      <c r="R69" s="13">
        <f t="shared" si="46"/>
        <v>121862040475997.73</v>
      </c>
      <c r="S69" s="13">
        <f t="shared" si="46"/>
        <v>120840345826924.63</v>
      </c>
      <c r="T69" s="13">
        <f t="shared" si="46"/>
        <v>119593040961709.7</v>
      </c>
      <c r="U69" s="13">
        <f t="shared" si="46"/>
        <v>118190967862057.81</v>
      </c>
      <c r="V69" s="13">
        <f t="shared" si="46"/>
        <v>116794128470816.8</v>
      </c>
      <c r="W69" s="13">
        <f t="shared" si="46"/>
        <v>115339531368898.23</v>
      </c>
      <c r="X69" s="13">
        <f t="shared" si="46"/>
        <v>113833718691815.75</v>
      </c>
      <c r="Y69" s="13">
        <f t="shared" si="46"/>
        <v>112559123775601.08</v>
      </c>
      <c r="Z69" s="13">
        <f t="shared" si="46"/>
        <v>111385838500769.03</v>
      </c>
      <c r="AA69" s="13">
        <f t="shared" si="46"/>
        <v>110226572087751.97</v>
      </c>
      <c r="AB69" s="13">
        <f t="shared" si="46"/>
        <v>108959640815996.09</v>
      </c>
      <c r="AC69" s="13">
        <f t="shared" si="46"/>
        <v>107640185541973.63</v>
      </c>
      <c r="AD69" s="13">
        <f t="shared" si="46"/>
        <v>106400918157532.58</v>
      </c>
      <c r="AE69" s="13">
        <f t="shared" si="46"/>
        <v>105265577268679.67</v>
      </c>
      <c r="AF69" s="13">
        <f t="shared" si="46"/>
        <v>104249490164332.55</v>
      </c>
      <c r="AG69" s="13">
        <f t="shared" si="46"/>
        <v>103309852586416.25</v>
      </c>
      <c r="AH69" s="13">
        <f t="shared" si="46"/>
        <v>102320307860438.75</v>
      </c>
      <c r="AI69" s="13">
        <f t="shared" si="46"/>
        <v>101334501497611.91</v>
      </c>
      <c r="AJ69" s="13">
        <f t="shared" si="46"/>
        <v>100399723791791.47</v>
      </c>
      <c r="AK69" s="13">
        <f t="shared" si="46"/>
        <v>99526815996114.313</v>
      </c>
      <c r="AL69" s="13">
        <f t="shared" si="46"/>
        <v>98651291346231.672</v>
      </c>
      <c r="AM69" s="13">
        <f t="shared" si="46"/>
        <v>97807729701287.141</v>
      </c>
      <c r="AN69" s="13">
        <f t="shared" si="46"/>
        <v>97002299360479.234</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318</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698498014328503.13</v>
      </c>
      <c r="M71" s="13">
        <f t="shared" si="48"/>
        <v>706983537926009.75</v>
      </c>
      <c r="N71" s="13">
        <f t="shared" si="48"/>
        <v>662330098518578.5</v>
      </c>
      <c r="O71" s="13">
        <f t="shared" ref="O71:T72" si="49">INDEX(Table4_22,MATCH($H71,Table4_A_22,0),MATCH(O$68,Table4_1_22,0))*Percent_rural*quadrillion</f>
        <v>665489949971666.75</v>
      </c>
      <c r="P71" s="13">
        <f t="shared" si="49"/>
        <v>666635571359184</v>
      </c>
      <c r="Q71" s="13">
        <f t="shared" si="49"/>
        <v>665634998461912</v>
      </c>
      <c r="R71" s="13">
        <f t="shared" si="49"/>
        <v>663545627297012.88</v>
      </c>
      <c r="S71" s="13">
        <f t="shared" si="49"/>
        <v>659823526026066.5</v>
      </c>
      <c r="T71" s="13">
        <f t="shared" si="49"/>
        <v>655175058366388.63</v>
      </c>
      <c r="U71" s="13">
        <f t="shared" ref="U71:AD72" si="50">INDEX(Table4_22,MATCH($H71,Table4_A_22,0),MATCH(U$68,Table4_1_22,0))*Percent_rural*quadrillion</f>
        <v>650074996438112.13</v>
      </c>
      <c r="V71" s="13">
        <f t="shared" si="50"/>
        <v>645055496235732.25</v>
      </c>
      <c r="W71" s="13">
        <f t="shared" si="50"/>
        <v>641885925038452.25</v>
      </c>
      <c r="X71" s="13">
        <f t="shared" si="50"/>
        <v>638606632882700.63</v>
      </c>
      <c r="Y71" s="13">
        <f t="shared" si="50"/>
        <v>635639120213713.25</v>
      </c>
      <c r="Z71" s="13">
        <f t="shared" si="50"/>
        <v>632980583259127.38</v>
      </c>
      <c r="AA71" s="13">
        <f t="shared" si="50"/>
        <v>630412327774629.63</v>
      </c>
      <c r="AB71" s="13">
        <f t="shared" si="50"/>
        <v>627325000566664</v>
      </c>
      <c r="AC71" s="13">
        <f t="shared" si="50"/>
        <v>624174495021452.25</v>
      </c>
      <c r="AD71" s="13">
        <f t="shared" si="50"/>
        <v>621651286812919.88</v>
      </c>
      <c r="AE71" s="13">
        <f t="shared" ref="AE71:AN72" si="51">INDEX(Table4_22,MATCH($H71,Table4_A_22,0),MATCH(AE$68,Table4_1_22,0))*Percent_rural*quadrillion</f>
        <v>619481353922124.25</v>
      </c>
      <c r="AF71" s="13">
        <f t="shared" si="51"/>
        <v>617415347526916.5</v>
      </c>
      <c r="AG71" s="13">
        <f t="shared" si="51"/>
        <v>615502427102728.13</v>
      </c>
      <c r="AH71" s="13">
        <f t="shared" si="51"/>
        <v>613630628673196.88</v>
      </c>
      <c r="AI71" s="13">
        <f t="shared" si="51"/>
        <v>611763877033918.88</v>
      </c>
      <c r="AJ71" s="13">
        <f t="shared" si="51"/>
        <v>609890957095442.38</v>
      </c>
      <c r="AK71" s="13">
        <f t="shared" si="51"/>
        <v>607968316927062.25</v>
      </c>
      <c r="AL71" s="13">
        <f t="shared" si="51"/>
        <v>606012779162956.38</v>
      </c>
      <c r="AM71" s="13">
        <f t="shared" si="51"/>
        <v>603930884724358.38</v>
      </c>
      <c r="AN71" s="13">
        <f t="shared" si="51"/>
        <v>601984132113656.5</v>
      </c>
    </row>
    <row r="72" spans="8:40" x14ac:dyDescent="0.25">
      <c r="H72" s="8" t="s">
        <v>325</v>
      </c>
      <c r="I72" s="1" t="s">
        <v>79</v>
      </c>
      <c r="J72" s="13"/>
      <c r="K72" s="13">
        <f t="shared" si="47"/>
        <v>68235968752529.742</v>
      </c>
      <c r="L72" s="13">
        <f t="shared" si="48"/>
        <v>71388156561159.219</v>
      </c>
      <c r="M72" s="13">
        <f t="shared" si="48"/>
        <v>71689281712944.219</v>
      </c>
      <c r="N72" s="13">
        <f t="shared" si="48"/>
        <v>61384670606330.438</v>
      </c>
      <c r="O72" s="13">
        <f t="shared" si="49"/>
        <v>60807093499554.758</v>
      </c>
      <c r="P72" s="13">
        <f t="shared" si="49"/>
        <v>59983719015623.734</v>
      </c>
      <c r="Q72" s="13">
        <f t="shared" si="49"/>
        <v>58990809762810.656</v>
      </c>
      <c r="R72" s="13">
        <f t="shared" si="49"/>
        <v>57931544564073.5</v>
      </c>
      <c r="S72" s="13">
        <f t="shared" si="49"/>
        <v>56841250951185.945</v>
      </c>
      <c r="T72" s="13">
        <f t="shared" si="49"/>
        <v>55735443131223.18</v>
      </c>
      <c r="U72" s="13">
        <f t="shared" si="50"/>
        <v>54649261717801.344</v>
      </c>
      <c r="V72" s="13">
        <f t="shared" si="50"/>
        <v>53585323565125.875</v>
      </c>
      <c r="W72" s="13">
        <f t="shared" si="50"/>
        <v>52622134299360.484</v>
      </c>
      <c r="X72" s="13">
        <f t="shared" si="50"/>
        <v>51680627539868.859</v>
      </c>
      <c r="Y72" s="13">
        <f t="shared" si="50"/>
        <v>50755756496397.641</v>
      </c>
      <c r="Z72" s="13">
        <f t="shared" si="50"/>
        <v>49827894762405.883</v>
      </c>
      <c r="AA72" s="13">
        <f t="shared" si="50"/>
        <v>48914425726544.156</v>
      </c>
      <c r="AB72" s="13">
        <f t="shared" si="50"/>
        <v>48034975795353.352</v>
      </c>
      <c r="AC72" s="13">
        <f t="shared" si="50"/>
        <v>47164124099409.055</v>
      </c>
      <c r="AD72" s="13">
        <f t="shared" si="50"/>
        <v>46343366469683.477</v>
      </c>
      <c r="AE72" s="13">
        <f t="shared" si="51"/>
        <v>45553637254108.313</v>
      </c>
      <c r="AF72" s="13">
        <f t="shared" si="51"/>
        <v>44786338217437.063</v>
      </c>
      <c r="AG72" s="13">
        <f t="shared" si="51"/>
        <v>44034179551525.953</v>
      </c>
      <c r="AH72" s="13">
        <f t="shared" si="51"/>
        <v>43250805553306.891</v>
      </c>
      <c r="AI72" s="13">
        <f t="shared" si="51"/>
        <v>42469674572978.219</v>
      </c>
      <c r="AJ72" s="13">
        <f t="shared" si="51"/>
        <v>41703497045252.164</v>
      </c>
      <c r="AK72" s="13">
        <f t="shared" si="51"/>
        <v>40924048328341.289</v>
      </c>
      <c r="AL72" s="13">
        <f t="shared" si="51"/>
        <v>40127029304622.359</v>
      </c>
      <c r="AM72" s="13">
        <f t="shared" si="51"/>
        <v>39336739334574.594</v>
      </c>
      <c r="AN72" s="13">
        <f t="shared" si="51"/>
        <v>38575047842629.32</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334</v>
      </c>
      <c r="I74" s="1" t="s">
        <v>160</v>
      </c>
      <c r="J74" s="13"/>
      <c r="K74" s="13">
        <f t="shared" ref="K74" si="52">INDEX(Table4,MATCH($H74,Table4_A,0),MATCH(K$68,Table4_1,0))*Percent_rural*quadrillion</f>
        <v>86684417064680.641</v>
      </c>
      <c r="L74" s="13">
        <f t="shared" ref="L74:N74" si="53">INDEX(Table4_22,MATCH($H74,Table4_A_22,0),MATCH(L$68,Table4_1_22,0))*Percent_rural*quadrillion</f>
        <v>100736176475350.11</v>
      </c>
      <c r="M74" s="13">
        <f t="shared" si="53"/>
        <v>107429154942119.33</v>
      </c>
      <c r="N74" s="13">
        <f t="shared" si="53"/>
        <v>95210875738686.953</v>
      </c>
      <c r="O74" s="13">
        <f t="shared" ref="O74:AN74" si="54">INDEX(Table4_22,MATCH($H74,Table4_A_22,0),MATCH(O$68,Table4_1_22,0))*Percent_rural*quadrillion</f>
        <v>89928942443131.219</v>
      </c>
      <c r="P74" s="13">
        <f t="shared" si="54"/>
        <v>86067587144823.109</v>
      </c>
      <c r="Q74" s="13">
        <f t="shared" si="54"/>
        <v>83222318950862.141</v>
      </c>
      <c r="R74" s="13">
        <f t="shared" si="54"/>
        <v>80812383145794.531</v>
      </c>
      <c r="S74" s="13">
        <f t="shared" si="54"/>
        <v>78780022018942.766</v>
      </c>
      <c r="T74" s="13">
        <f t="shared" si="54"/>
        <v>77093085647211.203</v>
      </c>
      <c r="U74" s="13">
        <f t="shared" si="54"/>
        <v>75571011090423.375</v>
      </c>
      <c r="V74" s="13">
        <f t="shared" si="54"/>
        <v>74058469359669.719</v>
      </c>
      <c r="W74" s="13">
        <f t="shared" si="54"/>
        <v>72736397231441.75</v>
      </c>
      <c r="X74" s="13">
        <f t="shared" si="54"/>
        <v>71191892495750.016</v>
      </c>
      <c r="Y74" s="13">
        <f t="shared" si="54"/>
        <v>69666640330284.133</v>
      </c>
      <c r="Z74" s="13">
        <f t="shared" si="54"/>
        <v>68293726463207.32</v>
      </c>
      <c r="AA74" s="13">
        <f t="shared" si="54"/>
        <v>67106796162875.406</v>
      </c>
      <c r="AB74" s="13">
        <f t="shared" si="54"/>
        <v>65939118432769.367</v>
      </c>
      <c r="AC74" s="13">
        <f t="shared" si="54"/>
        <v>64821160932566.984</v>
      </c>
      <c r="AD74" s="13">
        <f t="shared" si="54"/>
        <v>63692549097385.25</v>
      </c>
      <c r="AE74" s="13">
        <f t="shared" si="54"/>
        <v>62620573463935.875</v>
      </c>
      <c r="AF74" s="13">
        <f t="shared" si="54"/>
        <v>61520373188699.094</v>
      </c>
      <c r="AG74" s="13">
        <f t="shared" si="54"/>
        <v>60414191532421.273</v>
      </c>
      <c r="AH74" s="13">
        <f t="shared" si="54"/>
        <v>59559040961709.703</v>
      </c>
      <c r="AI74" s="13">
        <f t="shared" si="54"/>
        <v>58780713753744.031</v>
      </c>
      <c r="AJ74" s="13">
        <f t="shared" si="54"/>
        <v>58022947543106.93</v>
      </c>
      <c r="AK74" s="13">
        <f t="shared" si="54"/>
        <v>57316583825791.305</v>
      </c>
      <c r="AL74" s="13">
        <f t="shared" si="54"/>
        <v>56730034647454.055</v>
      </c>
      <c r="AM74" s="13">
        <f t="shared" si="54"/>
        <v>56134700315712.781</v>
      </c>
      <c r="AN74" s="13">
        <f t="shared" si="54"/>
        <v>55484785881971.992</v>
      </c>
    </row>
    <row r="75" spans="8:40" x14ac:dyDescent="0.2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329</v>
      </c>
      <c r="I77" s="1" t="s">
        <v>270</v>
      </c>
      <c r="J77" s="13"/>
      <c r="K77" s="13">
        <f t="shared" ref="K77" si="55">INDEX(Table4,MATCH($H77,Table4_A,0),MATCH(K$68,Table4_1,0))*Percent_rural*quadrillion</f>
        <v>60786906338541.242</v>
      </c>
      <c r="L77" s="13">
        <f t="shared" ref="L77:N77" si="56">INDEX(Table4_22,MATCH($H77,Table4_A_22,0),MATCH(L$68,Table4_1_22,0))*Percent_rural*quadrillion</f>
        <v>63625445478831.047</v>
      </c>
      <c r="M77" s="13">
        <f t="shared" si="56"/>
        <v>61382053752124.992</v>
      </c>
      <c r="N77" s="13">
        <f t="shared" si="56"/>
        <v>55983670444426.461</v>
      </c>
      <c r="O77" s="13">
        <f t="shared" ref="O77:AN77" si="57">INDEX(Table4_22,MATCH($H77,Table4_A_22,0),MATCH(O$68,Table4_1_22,0))*Percent_rural*quadrillion</f>
        <v>55468150165951.586</v>
      </c>
      <c r="P77" s="13">
        <f t="shared" si="57"/>
        <v>55150202379988.664</v>
      </c>
      <c r="Q77" s="13">
        <f t="shared" si="57"/>
        <v>54866647535011.734</v>
      </c>
      <c r="R77" s="13">
        <f t="shared" si="57"/>
        <v>54514119889905.281</v>
      </c>
      <c r="S77" s="13">
        <f t="shared" si="57"/>
        <v>54079722091799.555</v>
      </c>
      <c r="T77" s="13">
        <f t="shared" si="57"/>
        <v>53567566340160.281</v>
      </c>
      <c r="U77" s="13">
        <f t="shared" si="57"/>
        <v>52987185461021.617</v>
      </c>
      <c r="V77" s="13">
        <f t="shared" si="57"/>
        <v>52370542459321.625</v>
      </c>
      <c r="W77" s="13">
        <f t="shared" si="57"/>
        <v>51813152513559.461</v>
      </c>
      <c r="X77" s="13">
        <f t="shared" si="57"/>
        <v>51269781429612.234</v>
      </c>
      <c r="Y77" s="13">
        <f t="shared" si="57"/>
        <v>50762672468226.344</v>
      </c>
      <c r="Z77" s="13">
        <f t="shared" si="57"/>
        <v>50290891038614.094</v>
      </c>
      <c r="AA77" s="13">
        <f t="shared" si="57"/>
        <v>49846960414474.219</v>
      </c>
      <c r="AB77" s="13">
        <f t="shared" si="57"/>
        <v>49413310288998.617</v>
      </c>
      <c r="AC77" s="13">
        <f t="shared" si="57"/>
        <v>48990688334817.453</v>
      </c>
      <c r="AD77" s="13">
        <f t="shared" si="57"/>
        <v>48597225613211.367</v>
      </c>
      <c r="AE77" s="13">
        <f t="shared" si="57"/>
        <v>48234791305755.688</v>
      </c>
      <c r="AF77" s="13">
        <f t="shared" si="57"/>
        <v>47888058123532.742</v>
      </c>
      <c r="AG77" s="13">
        <f t="shared" si="57"/>
        <v>47556465312069.938</v>
      </c>
      <c r="AH77" s="13">
        <f t="shared" si="57"/>
        <v>47227115518497.531</v>
      </c>
      <c r="AI77" s="13">
        <f t="shared" si="57"/>
        <v>46887485226260.82</v>
      </c>
      <c r="AJ77" s="13">
        <f t="shared" si="57"/>
        <v>46547668015866.586</v>
      </c>
      <c r="AK77" s="13">
        <f t="shared" si="57"/>
        <v>46216449040718.852</v>
      </c>
      <c r="AL77" s="13">
        <f t="shared" si="57"/>
        <v>45899622763701.125</v>
      </c>
      <c r="AM77" s="13">
        <f t="shared" si="57"/>
        <v>45587469440621.711</v>
      </c>
      <c r="AN77" s="13">
        <f t="shared" si="57"/>
        <v>45286344288836.719</v>
      </c>
    </row>
    <row r="78" spans="8:40" x14ac:dyDescent="0.2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284</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315</v>
      </c>
      <c r="H82" s="8" t="s">
        <v>304</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176191485226260.81</v>
      </c>
      <c r="M82" s="13">
        <f t="shared" si="59"/>
        <v>153895700477616.75</v>
      </c>
      <c r="N82" s="13">
        <f t="shared" si="59"/>
        <v>181805011333279.38</v>
      </c>
      <c r="O82" s="13">
        <f t="shared" ref="O82:AN82" si="60">SUM(INDEX(Table4_22,MATCH($G82,Table4_A_22,0),MATCH(O$16,Table4_1_22,0)),INDEX(Table4_22,MATCH($H82,Table4_A_22,0),MATCH(O$16,Table4_1_22,0)))*Percent_rural*quadrillion</f>
        <v>186319458674006.28</v>
      </c>
      <c r="P82" s="13">
        <f t="shared" si="60"/>
        <v>190268852424512.28</v>
      </c>
      <c r="Q82" s="13">
        <f t="shared" si="60"/>
        <v>193941233465554.94</v>
      </c>
      <c r="R82" s="13">
        <f t="shared" si="60"/>
        <v>197526136808872.31</v>
      </c>
      <c r="S82" s="13">
        <f t="shared" si="60"/>
        <v>200903000242855.97</v>
      </c>
      <c r="T82" s="13">
        <f t="shared" si="60"/>
        <v>203886774791548.59</v>
      </c>
      <c r="U82" s="13">
        <f t="shared" si="60"/>
        <v>206666247794058.09</v>
      </c>
      <c r="V82" s="13">
        <f t="shared" si="60"/>
        <v>209678433902695.69</v>
      </c>
      <c r="W82" s="13">
        <f t="shared" si="60"/>
        <v>212680713348984.06</v>
      </c>
      <c r="X82" s="13">
        <f t="shared" si="60"/>
        <v>215762246094066.22</v>
      </c>
      <c r="Y82" s="13">
        <f t="shared" si="60"/>
        <v>219340233465554.94</v>
      </c>
      <c r="Z82" s="13">
        <f t="shared" si="60"/>
        <v>223260467983485.78</v>
      </c>
      <c r="AA82" s="13">
        <f t="shared" si="60"/>
        <v>227244067756820.19</v>
      </c>
      <c r="AB82" s="13">
        <f t="shared" si="60"/>
        <v>231053646725491.78</v>
      </c>
      <c r="AC82" s="13">
        <f t="shared" si="60"/>
        <v>234796308993766.69</v>
      </c>
      <c r="AD82" s="13">
        <f t="shared" si="60"/>
        <v>238664019509430.91</v>
      </c>
      <c r="AE82" s="13">
        <f t="shared" si="60"/>
        <v>242739583016271.31</v>
      </c>
      <c r="AF82" s="13">
        <f t="shared" si="60"/>
        <v>247271039909333.81</v>
      </c>
      <c r="AG82" s="13">
        <f t="shared" si="60"/>
        <v>252083434793167.63</v>
      </c>
      <c r="AH82" s="13">
        <f t="shared" si="60"/>
        <v>256870782643892.19</v>
      </c>
      <c r="AI82" s="13">
        <f t="shared" si="60"/>
        <v>261927479559621.16</v>
      </c>
      <c r="AJ82" s="13">
        <f t="shared" si="60"/>
        <v>267348106128066.03</v>
      </c>
      <c r="AK82" s="13">
        <f t="shared" si="60"/>
        <v>272770601878086.31</v>
      </c>
      <c r="AL82" s="13">
        <f t="shared" si="60"/>
        <v>278296463369222.03</v>
      </c>
      <c r="AM82" s="13">
        <f t="shared" si="60"/>
        <v>283906064194932.44</v>
      </c>
      <c r="AN82" s="13">
        <f t="shared" si="60"/>
        <v>289671741682182.44</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319</v>
      </c>
      <c r="I84" s="1" t="s">
        <v>78</v>
      </c>
      <c r="J84" s="13"/>
      <c r="K84" s="13">
        <f t="shared" ref="K84" si="61">INDEX(Table4,MATCH($H84,Table4_A,0),MATCH(K$68,Table4_1,0))*Percent_rural*quadrillion</f>
        <v>10476575811543.754</v>
      </c>
      <c r="L84" s="13">
        <f t="shared" ref="L84:N84" si="62">INDEX(Table4_22,MATCH($H84,Table4_A_22,0),MATCH(L$68,Table4_1_22,0))*Percent_rural*quadrillion</f>
        <v>11007236460778.76</v>
      </c>
      <c r="M84" s="13">
        <f t="shared" si="62"/>
        <v>9469647696915.7285</v>
      </c>
      <c r="N84" s="13">
        <f t="shared" si="62"/>
        <v>11168546830729.377</v>
      </c>
      <c r="O84" s="13">
        <f t="shared" ref="O84:AN84" si="63">INDEX(Table4_22,MATCH($H84,Table4_A_22,0),MATCH(O$68,Table4_1_22,0))*Percent_rural*quadrillion</f>
        <v>11251725410831.377</v>
      </c>
      <c r="P84" s="13">
        <f t="shared" si="63"/>
        <v>11296398850481.666</v>
      </c>
      <c r="Q84" s="13">
        <f t="shared" si="63"/>
        <v>11314716829919.857</v>
      </c>
      <c r="R84" s="13">
        <f t="shared" si="63"/>
        <v>11316959847810.248</v>
      </c>
      <c r="S84" s="13">
        <f t="shared" si="63"/>
        <v>11304249413098.033</v>
      </c>
      <c r="T84" s="13">
        <f t="shared" si="63"/>
        <v>11275090180522.949</v>
      </c>
      <c r="U84" s="13">
        <f t="shared" si="63"/>
        <v>11233220513235.65</v>
      </c>
      <c r="V84" s="13">
        <f t="shared" si="63"/>
        <v>11190416255160.689</v>
      </c>
      <c r="W84" s="13">
        <f t="shared" si="63"/>
        <v>11147051242613.131</v>
      </c>
      <c r="X84" s="13">
        <f t="shared" si="63"/>
        <v>11118265846353.113</v>
      </c>
      <c r="Y84" s="13">
        <f t="shared" si="63"/>
        <v>11107985347688.82</v>
      </c>
      <c r="Z84" s="13">
        <f t="shared" si="63"/>
        <v>11120135027928.439</v>
      </c>
      <c r="AA84" s="13">
        <f t="shared" si="63"/>
        <v>11154901805229.5</v>
      </c>
      <c r="AB84" s="13">
        <f t="shared" si="63"/>
        <v>11187425564640.168</v>
      </c>
      <c r="AC84" s="13">
        <f t="shared" si="63"/>
        <v>11220696996680.967</v>
      </c>
      <c r="AD84" s="13">
        <f t="shared" si="63"/>
        <v>11259202137132.68</v>
      </c>
      <c r="AE84" s="13">
        <f t="shared" si="63"/>
        <v>11297146523111.795</v>
      </c>
      <c r="AF84" s="13">
        <f t="shared" si="63"/>
        <v>11340137699344.289</v>
      </c>
      <c r="AG84" s="13">
        <f t="shared" si="63"/>
        <v>11382568121104.186</v>
      </c>
      <c r="AH84" s="13">
        <f t="shared" si="63"/>
        <v>11426306969966.809</v>
      </c>
      <c r="AI84" s="13">
        <f t="shared" si="63"/>
        <v>11469111228041.77</v>
      </c>
      <c r="AJ84" s="13">
        <f t="shared" si="63"/>
        <v>11516588440055.047</v>
      </c>
      <c r="AK84" s="13">
        <f t="shared" si="63"/>
        <v>11560140370760.139</v>
      </c>
      <c r="AL84" s="13">
        <f t="shared" si="63"/>
        <v>11607430664615.883</v>
      </c>
      <c r="AM84" s="13">
        <f t="shared" si="63"/>
        <v>11656029385574.354</v>
      </c>
      <c r="AN84" s="13">
        <f t="shared" si="63"/>
        <v>11704815024690.357</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285</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310</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42842389379098.195</v>
      </c>
      <c r="M95" s="13">
        <f t="shared" si="65"/>
        <v>39821978871529.18</v>
      </c>
      <c r="N95" s="13">
        <f t="shared" si="65"/>
        <v>38721217841819.805</v>
      </c>
      <c r="O95" s="13">
        <f t="shared" ref="O95:AN95" si="66">INDEX(Table4_22,MATCH($H95,Table4_A_22,0),MATCH(O$68,Table4_1_22,0))*Percent_rural*quadrillion</f>
        <v>38504579697239.539</v>
      </c>
      <c r="P95" s="13">
        <f t="shared" si="66"/>
        <v>38551683072937.742</v>
      </c>
      <c r="Q95" s="13">
        <f t="shared" si="66"/>
        <v>38743834938881.242</v>
      </c>
      <c r="R95" s="13">
        <f t="shared" si="66"/>
        <v>39074306241398.852</v>
      </c>
      <c r="S95" s="13">
        <f t="shared" si="66"/>
        <v>39404216789443.859</v>
      </c>
      <c r="T95" s="13">
        <f t="shared" si="66"/>
        <v>39291878976766.781</v>
      </c>
      <c r="U95" s="13">
        <f t="shared" si="66"/>
        <v>39178793491459.563</v>
      </c>
      <c r="V95" s="13">
        <f t="shared" si="66"/>
        <v>39118418926576.539</v>
      </c>
      <c r="W95" s="13">
        <f t="shared" si="66"/>
        <v>39067016433255.078</v>
      </c>
      <c r="X95" s="13">
        <f t="shared" si="66"/>
        <v>39071502469035.859</v>
      </c>
      <c r="Y95" s="13">
        <f t="shared" si="66"/>
        <v>39174681291993.844</v>
      </c>
      <c r="Z95" s="13">
        <f t="shared" si="66"/>
        <v>39322533554602.117</v>
      </c>
      <c r="AA95" s="13">
        <f t="shared" si="66"/>
        <v>39450198656196.875</v>
      </c>
      <c r="AB95" s="13">
        <f t="shared" si="66"/>
        <v>39543844653120.695</v>
      </c>
      <c r="AC95" s="13">
        <f t="shared" si="66"/>
        <v>39627583987695.297</v>
      </c>
      <c r="AD95" s="13">
        <f t="shared" si="66"/>
        <v>39026829029385.578</v>
      </c>
      <c r="AE95" s="13">
        <f t="shared" si="66"/>
        <v>38541589492430.984</v>
      </c>
      <c r="AF95" s="13">
        <f t="shared" si="66"/>
        <v>38184762729701.281</v>
      </c>
      <c r="AG95" s="13">
        <f t="shared" si="66"/>
        <v>37955414150408.805</v>
      </c>
      <c r="AH95" s="13">
        <f t="shared" si="66"/>
        <v>37862889662430.18</v>
      </c>
      <c r="AI95" s="13">
        <f t="shared" si="66"/>
        <v>37848683882457.703</v>
      </c>
      <c r="AJ95" s="13">
        <f t="shared" si="66"/>
        <v>37872048652149.273</v>
      </c>
      <c r="AK95" s="13">
        <f t="shared" si="66"/>
        <v>37927376426778.922</v>
      </c>
      <c r="AL95" s="13">
        <f t="shared" si="66"/>
        <v>38002891362422.086</v>
      </c>
      <c r="AM95" s="13">
        <f t="shared" si="66"/>
        <v>38103640249332.148</v>
      </c>
      <c r="AN95" s="13">
        <f t="shared" si="66"/>
        <v>38235230632235.078</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286</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305</v>
      </c>
      <c r="C108" s="8" t="s">
        <v>306</v>
      </c>
      <c r="D108" s="8" t="s">
        <v>307</v>
      </c>
      <c r="E108" s="8" t="s">
        <v>308</v>
      </c>
      <c r="F108" s="8" t="s">
        <v>309</v>
      </c>
      <c r="G108" s="8" t="s">
        <v>311</v>
      </c>
      <c r="H108" s="8" t="s">
        <v>312</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244408949081194.84</v>
      </c>
      <c r="M108" s="13">
        <f t="shared" si="68"/>
        <v>244889328746053.56</v>
      </c>
      <c r="N108" s="13">
        <f t="shared" si="68"/>
        <v>246148409455193.06</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247777775034404.59</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248956667853962.59</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249707331174613.44</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250339114547073.59</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247764605353344.5</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245608979750645.91</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243453914902419.94</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241363897573015.31</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239265282008364.22</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237246686150486.81</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235497929139086.5</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233815241960463.63</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232118234024134.06</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230409265552759.59</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228716220078210.81</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227114033433277.78</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225626243266390.09</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227299226567701.34</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228991464617904.41</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230627215623606.03</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232274382821450.19</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233960461915944.03</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235654195263036.19</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237315369655426.47</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238972649217498.38</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240646531865934.81</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320</v>
      </c>
      <c r="G110" s="8" t="s">
        <v>321</v>
      </c>
      <c r="H110" s="8" t="s">
        <v>322</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210516574921071.78</v>
      </c>
      <c r="M110" s="13">
        <f t="shared" si="70"/>
        <v>210663679511049.94</v>
      </c>
      <c r="N110" s="13">
        <f t="shared" si="70"/>
        <v>213225019023718.97</v>
      </c>
      <c r="O110" s="13">
        <f t="shared" ref="O110:AN110" si="71">SUM(INDEX(Table4_22,MATCH($G110,Table4_A_22,0),MATCH(O$107,Table4_1_22,0)),INDEX(Table4_22,MATCH($H110,Table4_A_22,0),MATCH(O$107,Table4_1_22,0)),INDEX(Table4_22,MATCH($F110,Table4_A_22,0),MATCH(O$107,Table4_1_22,0)))*Percent_rural*quadrillion</f>
        <v>216833847891200.53</v>
      </c>
      <c r="P110" s="13">
        <f t="shared" si="71"/>
        <v>220255384764834.47</v>
      </c>
      <c r="Q110" s="13">
        <f t="shared" si="71"/>
        <v>223381030195094.31</v>
      </c>
      <c r="R110" s="13">
        <f t="shared" si="71"/>
        <v>226433216789443.88</v>
      </c>
      <c r="S110" s="13">
        <f t="shared" si="71"/>
        <v>229037734396502.88</v>
      </c>
      <c r="T110" s="13">
        <f t="shared" si="71"/>
        <v>231343743705982.34</v>
      </c>
      <c r="U110" s="13">
        <f t="shared" si="71"/>
        <v>233280215818019.91</v>
      </c>
      <c r="V110" s="13">
        <f t="shared" si="71"/>
        <v>235121546587873.41</v>
      </c>
      <c r="W110" s="13">
        <f t="shared" si="71"/>
        <v>237051663482554.81</v>
      </c>
      <c r="X110" s="13">
        <f t="shared" si="71"/>
        <v>239056921476564.41</v>
      </c>
      <c r="Y110" s="13">
        <f t="shared" si="71"/>
        <v>241139002833319.84</v>
      </c>
      <c r="Z110" s="13">
        <f t="shared" si="71"/>
        <v>243199401683801.53</v>
      </c>
      <c r="AA110" s="13">
        <f t="shared" si="71"/>
        <v>245129705496640.47</v>
      </c>
      <c r="AB110" s="13">
        <f t="shared" si="71"/>
        <v>246527666396826.69</v>
      </c>
      <c r="AC110" s="13">
        <f t="shared" si="71"/>
        <v>247723568768720.19</v>
      </c>
      <c r="AD110" s="13">
        <f t="shared" si="71"/>
        <v>249137417712296.63</v>
      </c>
      <c r="AE110" s="13">
        <f t="shared" si="71"/>
        <v>250717436897919.53</v>
      </c>
      <c r="AF110" s="13">
        <f t="shared" si="71"/>
        <v>252362129766048.72</v>
      </c>
      <c r="AG110" s="13">
        <f t="shared" si="71"/>
        <v>254067197199060.97</v>
      </c>
      <c r="AH110" s="13">
        <f t="shared" si="71"/>
        <v>255771703877600.56</v>
      </c>
      <c r="AI110" s="13">
        <f t="shared" si="71"/>
        <v>257516771796324.81</v>
      </c>
      <c r="AJ110" s="13">
        <f t="shared" si="71"/>
        <v>259303709382336.28</v>
      </c>
      <c r="AK110" s="13">
        <f t="shared" si="71"/>
        <v>261122796891443.34</v>
      </c>
      <c r="AL110" s="13">
        <f t="shared" si="71"/>
        <v>262957398607625.63</v>
      </c>
      <c r="AM110" s="13">
        <f t="shared" si="71"/>
        <v>264756672792034.31</v>
      </c>
      <c r="AN110" s="13">
        <f t="shared" si="71"/>
        <v>266610527078442.53</v>
      </c>
    </row>
    <row r="111" spans="2:40" x14ac:dyDescent="0.25">
      <c r="H111" s="8" t="s">
        <v>326</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8045518254674.9775</v>
      </c>
      <c r="M111" s="13">
        <f t="shared" si="73"/>
        <v>7536166275398.6885</v>
      </c>
      <c r="N111" s="13">
        <f t="shared" si="73"/>
        <v>7229433578887.7207</v>
      </c>
      <c r="O111" s="13">
        <f t="shared" ref="O111:AN111" si="74">INDEX(Table4_22,MATCH($H111,Table4_A_22,0),MATCH(O$107,Table4_1_22,0))*Percent_rural*quadrillion</f>
        <v>7047375293450.9834</v>
      </c>
      <c r="P111" s="13">
        <f t="shared" si="74"/>
        <v>6872606816158.0186</v>
      </c>
      <c r="Q111" s="13">
        <f t="shared" si="74"/>
        <v>6713165627782.7256</v>
      </c>
      <c r="R111" s="13">
        <f t="shared" si="74"/>
        <v>6579706063304.4609</v>
      </c>
      <c r="S111" s="13">
        <f t="shared" si="74"/>
        <v>6476714158504.0078</v>
      </c>
      <c r="T111" s="13">
        <f t="shared" si="74"/>
        <v>6403255322593.7031</v>
      </c>
      <c r="U111" s="13">
        <f t="shared" si="74"/>
        <v>6318207560916.376</v>
      </c>
      <c r="V111" s="13">
        <f t="shared" si="74"/>
        <v>6227739172670.6064</v>
      </c>
      <c r="W111" s="13">
        <f t="shared" si="74"/>
        <v>6132597830486.5205</v>
      </c>
      <c r="X111" s="13">
        <f t="shared" si="74"/>
        <v>6041194851453.0879</v>
      </c>
      <c r="Y111" s="13">
        <f t="shared" si="74"/>
        <v>5948857281631.9922</v>
      </c>
      <c r="Z111" s="13">
        <f t="shared" si="74"/>
        <v>5851286003399.9834</v>
      </c>
      <c r="AA111" s="13">
        <f t="shared" si="74"/>
        <v>5752032461750.1816</v>
      </c>
      <c r="AB111" s="13">
        <f t="shared" si="74"/>
        <v>5654648101675.7061</v>
      </c>
      <c r="AC111" s="13">
        <f t="shared" si="74"/>
        <v>5557076823443.6982</v>
      </c>
      <c r="AD111" s="13">
        <f t="shared" si="74"/>
        <v>5463804662834.9385</v>
      </c>
      <c r="AE111" s="13">
        <f t="shared" si="74"/>
        <v>5375392374322.0273</v>
      </c>
      <c r="AF111" s="13">
        <f t="shared" si="74"/>
        <v>5293335303165.2227</v>
      </c>
      <c r="AG111" s="13">
        <f t="shared" si="74"/>
        <v>5217633449364.5264</v>
      </c>
      <c r="AH111" s="13">
        <f t="shared" si="74"/>
        <v>5141183922933.7002</v>
      </c>
      <c r="AI111" s="13">
        <f t="shared" si="74"/>
        <v>5068285841495.9932</v>
      </c>
      <c r="AJ111" s="13">
        <f t="shared" si="74"/>
        <v>4999313041366.4697</v>
      </c>
      <c r="AK111" s="13">
        <f t="shared" si="74"/>
        <v>4932022504654.7393</v>
      </c>
      <c r="AL111" s="13">
        <f t="shared" si="74"/>
        <v>4864171213470.4121</v>
      </c>
      <c r="AM111" s="13">
        <f t="shared" si="74"/>
        <v>4798189103861.4092</v>
      </c>
      <c r="AN111" s="13">
        <f t="shared" si="74"/>
        <v>4734076175827.7334</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330</v>
      </c>
      <c r="H116" s="8" t="s">
        <v>331</v>
      </c>
      <c r="I116" s="1" t="s">
        <v>270</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14421296608111.389</v>
      </c>
      <c r="M116" s="13">
        <f t="shared" si="76"/>
        <v>13812504169027.768</v>
      </c>
      <c r="N116" s="13">
        <f t="shared" si="76"/>
        <v>13387078442483.607</v>
      </c>
      <c r="O116" s="13">
        <f t="shared" ref="O116:AN116" si="77">SUM(INDEX(Table4_22,MATCH($G116,Table4_A_22,0),MATCH(O$107,Table4_1_22,0)),INDEX(Table4_22,MATCH($H116,Table4_A_22,0),MATCH(O$107,Table4_1_22,0)))*Percent_rural*quadrillion</f>
        <v>13121467740629.805</v>
      </c>
      <c r="P116" s="13">
        <f t="shared" si="77"/>
        <v>12929315874686.311</v>
      </c>
      <c r="Q116" s="13">
        <f t="shared" si="77"/>
        <v>12767631668420.627</v>
      </c>
      <c r="R116" s="13">
        <f t="shared" si="77"/>
        <v>12618844815024.691</v>
      </c>
      <c r="S116" s="13">
        <f t="shared" si="77"/>
        <v>12479777705820.447</v>
      </c>
      <c r="T116" s="13">
        <f t="shared" si="77"/>
        <v>12350804177122.965</v>
      </c>
      <c r="U116" s="13">
        <f t="shared" si="77"/>
        <v>12185007771391.564</v>
      </c>
      <c r="V116" s="13">
        <f t="shared" si="77"/>
        <v>11995472759653.527</v>
      </c>
      <c r="W116" s="13">
        <f t="shared" si="77"/>
        <v>11801077875819.637</v>
      </c>
      <c r="X116" s="13">
        <f t="shared" si="77"/>
        <v>11613038209341.861</v>
      </c>
      <c r="Y116" s="13">
        <f t="shared" si="77"/>
        <v>11433596778110.58</v>
      </c>
      <c r="Z116" s="13">
        <f t="shared" si="77"/>
        <v>11264996600016.191</v>
      </c>
      <c r="AA116" s="13">
        <f t="shared" si="77"/>
        <v>11107050756901.158</v>
      </c>
      <c r="AB116" s="13">
        <f t="shared" si="77"/>
        <v>10948170322998.461</v>
      </c>
      <c r="AC116" s="13">
        <f t="shared" si="77"/>
        <v>10792280579616.287</v>
      </c>
      <c r="AD116" s="13">
        <f t="shared" si="77"/>
        <v>10644428317008.014</v>
      </c>
      <c r="AE116" s="13">
        <f t="shared" si="77"/>
        <v>10506856553064.033</v>
      </c>
      <c r="AF116" s="13">
        <f t="shared" si="77"/>
        <v>10379191451469.277</v>
      </c>
      <c r="AG116" s="13">
        <f t="shared" si="77"/>
        <v>10261433012223.752</v>
      </c>
      <c r="AH116" s="13">
        <f t="shared" si="77"/>
        <v>10151151299279.525</v>
      </c>
      <c r="AI116" s="13">
        <f t="shared" si="77"/>
        <v>10045542540273.617</v>
      </c>
      <c r="AJ116" s="13">
        <f t="shared" si="77"/>
        <v>9946102080466.2832</v>
      </c>
      <c r="AK116" s="13">
        <f t="shared" si="77"/>
        <v>9854138346960.252</v>
      </c>
      <c r="AL116" s="13">
        <f t="shared" si="77"/>
        <v>9770585930543.1875</v>
      </c>
      <c r="AM116" s="13">
        <f t="shared" si="77"/>
        <v>9692080304379.5039</v>
      </c>
      <c r="AN116" s="13">
        <f t="shared" si="77"/>
        <v>9618621468469.1992</v>
      </c>
    </row>
    <row r="117" spans="6:40" x14ac:dyDescent="0.2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287</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316</v>
      </c>
      <c r="G121" s="8" t="s">
        <v>313</v>
      </c>
      <c r="H121" s="8" t="s">
        <v>314</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380338637011252.38</v>
      </c>
      <c r="M121" s="13">
        <f t="shared" si="79"/>
        <v>388782290941471.63</v>
      </c>
      <c r="N121" s="13">
        <f t="shared" si="79"/>
        <v>393838800939043.19</v>
      </c>
      <c r="O121" s="13">
        <f t="shared" ref="O121:AN121" si="80">SUM(INDEX(Table4_22,MATCH($G121,Table4_A_22,0),MATCH(O$120,Table4_1_22,0)),INDEX(Table4_22,MATCH($H121,Table4_A_22,0),MATCH(O$120,Table4_1_22,0)),INDEX(Table4_22,MATCH($F121,Table4_A_22,0),MATCH(O$120,Table4_1_22,0)))*Percent_rural*quadrillion</f>
        <v>401081692625273.25</v>
      </c>
      <c r="P121" s="13">
        <f t="shared" si="80"/>
        <v>407478405812353.31</v>
      </c>
      <c r="Q121" s="13">
        <f t="shared" si="80"/>
        <v>414298114789929.56</v>
      </c>
      <c r="R121" s="13">
        <f t="shared" si="80"/>
        <v>420217252084513.88</v>
      </c>
      <c r="S121" s="13">
        <f t="shared" si="80"/>
        <v>425616196146685.06</v>
      </c>
      <c r="T121" s="13">
        <f t="shared" si="80"/>
        <v>430864858010199.94</v>
      </c>
      <c r="U121" s="13">
        <f t="shared" si="80"/>
        <v>435631271027280.75</v>
      </c>
      <c r="V121" s="13">
        <f t="shared" si="80"/>
        <v>440516190156237.25</v>
      </c>
      <c r="W121" s="13">
        <f t="shared" si="80"/>
        <v>445480362583987.63</v>
      </c>
      <c r="X121" s="13">
        <f t="shared" si="80"/>
        <v>450207335869829.19</v>
      </c>
      <c r="Y121" s="13">
        <f t="shared" si="80"/>
        <v>455749459240670.25</v>
      </c>
      <c r="Z121" s="13">
        <f t="shared" si="80"/>
        <v>461876636444588.38</v>
      </c>
      <c r="AA121" s="13">
        <f t="shared" si="80"/>
        <v>468363070347284</v>
      </c>
      <c r="AB121" s="13">
        <f t="shared" si="80"/>
        <v>474668567473488.19</v>
      </c>
      <c r="AC121" s="13">
        <f t="shared" si="80"/>
        <v>481070514368979.19</v>
      </c>
      <c r="AD121" s="13">
        <f t="shared" si="80"/>
        <v>487892653282603.38</v>
      </c>
      <c r="AE121" s="13">
        <f t="shared" si="80"/>
        <v>495063955314498.44</v>
      </c>
      <c r="AF121" s="13">
        <f t="shared" si="80"/>
        <v>502947041690277.63</v>
      </c>
      <c r="AG121" s="13">
        <f t="shared" si="80"/>
        <v>511274806362826.75</v>
      </c>
      <c r="AH121" s="13">
        <f t="shared" si="80"/>
        <v>519861452683558.63</v>
      </c>
      <c r="AI121" s="13">
        <f t="shared" si="80"/>
        <v>528862496559540.19</v>
      </c>
      <c r="AJ121" s="13">
        <f t="shared" si="80"/>
        <v>538548595482878.69</v>
      </c>
      <c r="AK121" s="13">
        <f t="shared" si="80"/>
        <v>548385911195661.06</v>
      </c>
      <c r="AL121" s="13">
        <f t="shared" si="80"/>
        <v>558395004695215.75</v>
      </c>
      <c r="AM121" s="13">
        <f t="shared" si="80"/>
        <v>568703541083137.75</v>
      </c>
      <c r="AN121" s="13">
        <f t="shared" si="80"/>
        <v>579709469116813.63</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323</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42324999919048.008</v>
      </c>
      <c r="N123" s="13">
        <f t="shared" si="82"/>
        <v>42511544240265.523</v>
      </c>
      <c r="O123" s="13">
        <f t="shared" ref="O123:T124" si="83">INDEX(Table4_22,MATCH($H123,Table4_A_22,0),MATCH(O$120,Table4_1_22,0))*Percent_rural*quadrillion</f>
        <v>42857529749858.336</v>
      </c>
      <c r="P123" s="13">
        <f t="shared" si="83"/>
        <v>43142206103780.461</v>
      </c>
      <c r="Q123" s="13">
        <f t="shared" si="83"/>
        <v>43359591920990.859</v>
      </c>
      <c r="R123" s="13">
        <f t="shared" si="83"/>
        <v>43530435116975.641</v>
      </c>
      <c r="S123" s="13">
        <f t="shared" si="83"/>
        <v>43565575730591.758</v>
      </c>
      <c r="T123" s="13">
        <f t="shared" si="83"/>
        <v>43503331984133.406</v>
      </c>
      <c r="U123" s="13">
        <f t="shared" ref="U123:AD124" si="84">INDEX(Table4_22,MATCH($H123,Table4_A_22,0),MATCH(U$120,Table4_1_22,0))*Percent_rural*quadrillion</f>
        <v>43390246498826.195</v>
      </c>
      <c r="V123" s="13">
        <f t="shared" si="84"/>
        <v>43273796486683.398</v>
      </c>
      <c r="W123" s="13">
        <f t="shared" si="84"/>
        <v>43159402574273.453</v>
      </c>
      <c r="X123" s="13">
        <f t="shared" si="84"/>
        <v>43071551040233.141</v>
      </c>
      <c r="Y123" s="13">
        <f t="shared" si="84"/>
        <v>42999026795110.5</v>
      </c>
      <c r="Z123" s="13">
        <f t="shared" si="84"/>
        <v>42939960657330.203</v>
      </c>
      <c r="AA123" s="13">
        <f t="shared" si="84"/>
        <v>42875660811138.992</v>
      </c>
      <c r="AB123" s="13">
        <f t="shared" si="84"/>
        <v>42711546668825.391</v>
      </c>
      <c r="AC123" s="13">
        <f t="shared" si="84"/>
        <v>42515656439731.234</v>
      </c>
      <c r="AD123" s="13">
        <f t="shared" si="84"/>
        <v>42375654739739.328</v>
      </c>
      <c r="AE123" s="13">
        <f t="shared" ref="AE123:AN124" si="85">INDEX(Table4_22,MATCH($H123,Table4_A_22,0),MATCH(AE$120,Table4_1_22,0))*Percent_rural*quadrillion</f>
        <v>42283130251760.703</v>
      </c>
      <c r="AF123" s="13">
        <f t="shared" si="85"/>
        <v>42214157451631.18</v>
      </c>
      <c r="AG123" s="13">
        <f t="shared" si="85"/>
        <v>42155652068323.484</v>
      </c>
      <c r="AH123" s="13">
        <f t="shared" si="85"/>
        <v>42085931595563.828</v>
      </c>
      <c r="AI123" s="13">
        <f t="shared" si="85"/>
        <v>42020323322269.898</v>
      </c>
      <c r="AJ123" s="13">
        <f t="shared" si="85"/>
        <v>41960322593701.93</v>
      </c>
      <c r="AK123" s="13">
        <f t="shared" si="85"/>
        <v>41904060228284.625</v>
      </c>
      <c r="AL123" s="13">
        <f t="shared" si="85"/>
        <v>41849667044442.641</v>
      </c>
      <c r="AM123" s="13">
        <f t="shared" si="85"/>
        <v>41793778515340.398</v>
      </c>
      <c r="AN123" s="13">
        <f t="shared" si="85"/>
        <v>41749478912005.18</v>
      </c>
    </row>
    <row r="124" spans="6:40" x14ac:dyDescent="0.25">
      <c r="H124" s="8" t="s">
        <v>327</v>
      </c>
      <c r="I124" s="1" t="s">
        <v>79</v>
      </c>
      <c r="J124" s="13"/>
      <c r="K124" s="13">
        <f t="shared" si="81"/>
        <v>1460765401117.1377</v>
      </c>
      <c r="L124" s="13">
        <f t="shared" si="82"/>
        <v>1407680644377.8838</v>
      </c>
      <c r="M124" s="13">
        <f t="shared" si="82"/>
        <v>1377026066542.5403</v>
      </c>
      <c r="N124" s="13">
        <f t="shared" si="82"/>
        <v>1373474621549.4214</v>
      </c>
      <c r="O124" s="13">
        <f t="shared" si="83"/>
        <v>1385063547316.4412</v>
      </c>
      <c r="P124" s="13">
        <f t="shared" si="83"/>
        <v>1391605682830.0818</v>
      </c>
      <c r="Q124" s="13">
        <f t="shared" si="83"/>
        <v>1394035618878.0054</v>
      </c>
      <c r="R124" s="13">
        <f t="shared" si="83"/>
        <v>1394409455193.0703</v>
      </c>
      <c r="S124" s="13">
        <f t="shared" si="83"/>
        <v>1393287946247.875</v>
      </c>
      <c r="T124" s="13">
        <f t="shared" si="83"/>
        <v>1390671092042.4189</v>
      </c>
      <c r="U124" s="13">
        <f t="shared" si="84"/>
        <v>1387493483364.365</v>
      </c>
      <c r="V124" s="13">
        <f t="shared" si="84"/>
        <v>1384128956528.7783</v>
      </c>
      <c r="W124" s="13">
        <f t="shared" si="84"/>
        <v>1380577511535.6594</v>
      </c>
      <c r="X124" s="13">
        <f t="shared" si="84"/>
        <v>1378334493645.2686</v>
      </c>
      <c r="Y124" s="13">
        <f t="shared" si="84"/>
        <v>1375904557597.345</v>
      </c>
      <c r="Z124" s="13">
        <f t="shared" si="84"/>
        <v>1372726948919.2908</v>
      </c>
      <c r="AA124" s="13">
        <f t="shared" si="84"/>
        <v>1369175503926.1716</v>
      </c>
      <c r="AB124" s="13">
        <f t="shared" si="84"/>
        <v>1365624058933.0527</v>
      </c>
      <c r="AC124" s="13">
        <f t="shared" si="84"/>
        <v>1362072613939.9336</v>
      </c>
      <c r="AD124" s="13">
        <f t="shared" si="84"/>
        <v>1358895005261.8799</v>
      </c>
      <c r="AE124" s="13">
        <f t="shared" si="85"/>
        <v>1355904314741.3584</v>
      </c>
      <c r="AF124" s="13">
        <f t="shared" si="85"/>
        <v>1353661296850.9673</v>
      </c>
      <c r="AG124" s="13">
        <f t="shared" si="85"/>
        <v>1351979033433.1741</v>
      </c>
      <c r="AH124" s="13">
        <f t="shared" si="85"/>
        <v>1349175261070.1853</v>
      </c>
      <c r="AI124" s="13">
        <f t="shared" si="85"/>
        <v>1346371488707.1968</v>
      </c>
      <c r="AJ124" s="13">
        <f t="shared" si="85"/>
        <v>1343754634501.7405</v>
      </c>
      <c r="AK124" s="13">
        <f t="shared" si="85"/>
        <v>1340950862138.7517</v>
      </c>
      <c r="AL124" s="13">
        <f t="shared" si="85"/>
        <v>1337399417145.6326</v>
      </c>
      <c r="AM124" s="13">
        <f t="shared" si="85"/>
        <v>1333847972152.5134</v>
      </c>
      <c r="AN124" s="13">
        <f t="shared" si="85"/>
        <v>1330670363474.4597</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332</v>
      </c>
      <c r="I129" s="1" t="s">
        <v>270</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13829326803205.697</v>
      </c>
      <c r="N129" s="13">
        <f t="shared" si="87"/>
        <v>14084096251922.609</v>
      </c>
      <c r="O129" s="13">
        <f t="shared" ref="O129:AN129" si="88">INDEX(Table4_22,MATCH($H129,Table4_A_22,0),MATCH(O$120,Table4_1_22,0))*Percent_rural*quadrillion</f>
        <v>14501671415850.4</v>
      </c>
      <c r="P129" s="13">
        <f t="shared" si="88"/>
        <v>14981116489921.477</v>
      </c>
      <c r="Q129" s="13">
        <f t="shared" si="88"/>
        <v>15469907471869.182</v>
      </c>
      <c r="R129" s="13">
        <f t="shared" si="88"/>
        <v>15938698210960.898</v>
      </c>
      <c r="S129" s="13">
        <f t="shared" si="88"/>
        <v>16380011980895.33</v>
      </c>
      <c r="T129" s="13">
        <f t="shared" si="88"/>
        <v>16791045009309.479</v>
      </c>
      <c r="U129" s="13">
        <f t="shared" si="88"/>
        <v>17171984214360.885</v>
      </c>
      <c r="V129" s="13">
        <f t="shared" si="88"/>
        <v>17532549340241.24</v>
      </c>
      <c r="W129" s="13">
        <f t="shared" si="88"/>
        <v>17880777867724.438</v>
      </c>
      <c r="X129" s="13">
        <f t="shared" si="88"/>
        <v>18233305512830.891</v>
      </c>
      <c r="Y129" s="13">
        <f t="shared" si="88"/>
        <v>18591814538978.383</v>
      </c>
      <c r="Z129" s="13">
        <f t="shared" si="88"/>
        <v>18959669473002.508</v>
      </c>
      <c r="AA129" s="13">
        <f t="shared" si="88"/>
        <v>19330702015704.688</v>
      </c>
      <c r="AB129" s="13">
        <f t="shared" si="88"/>
        <v>19696313931838.418</v>
      </c>
      <c r="AC129" s="13">
        <f t="shared" si="88"/>
        <v>20061365093499.555</v>
      </c>
      <c r="AD129" s="13">
        <f t="shared" si="88"/>
        <v>20435201408564.719</v>
      </c>
      <c r="AE129" s="13">
        <f t="shared" si="88"/>
        <v>20820252813081.844</v>
      </c>
      <c r="AF129" s="13">
        <f t="shared" si="88"/>
        <v>21214837043633.125</v>
      </c>
      <c r="AG129" s="13">
        <f t="shared" si="88"/>
        <v>21618206427588.438</v>
      </c>
      <c r="AH129" s="13">
        <f t="shared" si="88"/>
        <v>22023444993119.078</v>
      </c>
      <c r="AI129" s="13">
        <f t="shared" si="88"/>
        <v>22423636768396.34</v>
      </c>
      <c r="AJ129" s="13">
        <f t="shared" si="88"/>
        <v>22823828543673.605</v>
      </c>
      <c r="AK129" s="13">
        <f t="shared" si="88"/>
        <v>23227945600259.047</v>
      </c>
      <c r="AL129" s="13">
        <f t="shared" si="88"/>
        <v>23640847810248.523</v>
      </c>
      <c r="AM129" s="13">
        <f t="shared" si="88"/>
        <v>24056740710758.523</v>
      </c>
      <c r="AN129" s="13">
        <f t="shared" si="88"/>
        <v>24478801910467.094</v>
      </c>
    </row>
    <row r="130" spans="1:40" x14ac:dyDescent="0.2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288</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397</v>
      </c>
      <c r="I134" s="1" t="s">
        <v>76</v>
      </c>
      <c r="J134" s="13"/>
      <c r="K134" s="13">
        <f>INDEX(Table5,MATCH($H134,Table5_A,0),MATCH(K$133,Table5_1,0))*quadrillion</f>
        <v>115345000000000</v>
      </c>
      <c r="L134" s="13">
        <f t="shared" ref="L134:N134" si="89">INDEX(Table5_22,MATCH($H134,Table5_A_22,0),MATCH(L$133,Table5_1_22,0))*quadrillion</f>
        <v>119263000000000</v>
      </c>
      <c r="M134" s="13">
        <f t="shared" si="89"/>
        <v>118301000000000</v>
      </c>
      <c r="N134" s="13">
        <f t="shared" si="89"/>
        <v>111032000000000</v>
      </c>
      <c r="O134" s="13">
        <f t="shared" ref="O134:AN134" si="90">INDEX(Table5_22,MATCH($H134,Table5_A_22,0),MATCH(O$133,Table5_1_22,0))*quadrillion</f>
        <v>111507000000000</v>
      </c>
      <c r="P134" s="13">
        <f t="shared" si="90"/>
        <v>111633000000000</v>
      </c>
      <c r="Q134" s="13">
        <f t="shared" si="90"/>
        <v>111240000000000</v>
      </c>
      <c r="R134" s="13">
        <f t="shared" si="90"/>
        <v>110702000000000</v>
      </c>
      <c r="S134" s="13">
        <f t="shared" si="90"/>
        <v>110024000000000</v>
      </c>
      <c r="T134" s="13">
        <f t="shared" si="90"/>
        <v>109234000000000</v>
      </c>
      <c r="U134" s="13">
        <f t="shared" si="90"/>
        <v>108485000000000</v>
      </c>
      <c r="V134" s="13">
        <f t="shared" si="90"/>
        <v>107664000000000</v>
      </c>
      <c r="W134" s="13">
        <f t="shared" si="90"/>
        <v>106663000000000</v>
      </c>
      <c r="X134" s="13">
        <f t="shared" si="90"/>
        <v>105526000000000</v>
      </c>
      <c r="Y134" s="13">
        <f t="shared" si="90"/>
        <v>104420000000000</v>
      </c>
      <c r="Z134" s="13">
        <f t="shared" si="90"/>
        <v>103336000000000</v>
      </c>
      <c r="AA134" s="13">
        <f t="shared" si="90"/>
        <v>102149000000000</v>
      </c>
      <c r="AB134" s="13">
        <f t="shared" si="90"/>
        <v>100809000000000</v>
      </c>
      <c r="AC134" s="13">
        <f t="shared" si="90"/>
        <v>99371000000000</v>
      </c>
      <c r="AD134" s="13">
        <f t="shared" si="90"/>
        <v>97926000000000</v>
      </c>
      <c r="AE134" s="13">
        <f t="shared" si="90"/>
        <v>96597000000000</v>
      </c>
      <c r="AF134" s="13">
        <f t="shared" si="90"/>
        <v>95394000000000</v>
      </c>
      <c r="AG134" s="13">
        <f t="shared" si="90"/>
        <v>94255000000000</v>
      </c>
      <c r="AH134" s="13">
        <f t="shared" si="90"/>
        <v>93051000000000</v>
      </c>
      <c r="AI134" s="13">
        <f t="shared" si="90"/>
        <v>91826000000000</v>
      </c>
      <c r="AJ134" s="13">
        <f t="shared" si="90"/>
        <v>90618000000000</v>
      </c>
      <c r="AK134" s="13">
        <f t="shared" si="90"/>
        <v>89441000000000</v>
      </c>
      <c r="AL134" s="13">
        <f t="shared" si="90"/>
        <v>88272000000000</v>
      </c>
      <c r="AM134" s="13">
        <f t="shared" si="90"/>
        <v>87098000000000</v>
      </c>
      <c r="AN134" s="13">
        <f t="shared" si="90"/>
        <v>85955000000000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407</v>
      </c>
      <c r="I136" s="1" t="s">
        <v>78</v>
      </c>
      <c r="J136" s="13"/>
      <c r="K136" s="13">
        <f t="shared" ref="K136:K137" si="91">INDEX(Table5,MATCH($H136,Table5_A,0),MATCH(K$133,Table5_1,0))*quadrillion</f>
        <v>1803724000000000</v>
      </c>
      <c r="L136" s="13">
        <f t="shared" ref="L136:N137" si="92">INDEX(Table5_22,MATCH($H136,Table5_A_22,0),MATCH(L$133,Table5_1_22,0))*quadrillion</f>
        <v>1825454000000000</v>
      </c>
      <c r="M136" s="13">
        <f t="shared" si="92"/>
        <v>1805094000000000</v>
      </c>
      <c r="N136" s="13">
        <f t="shared" si="92"/>
        <v>1725238000000000</v>
      </c>
      <c r="O136" s="13">
        <f t="shared" ref="O136:R136" si="93">$T$136</f>
        <v>1804615000000000</v>
      </c>
      <c r="P136" s="13">
        <f t="shared" si="93"/>
        <v>1804615000000000</v>
      </c>
      <c r="Q136" s="13">
        <f t="shared" si="93"/>
        <v>1804615000000000</v>
      </c>
      <c r="R136" s="13">
        <f t="shared" si="93"/>
        <v>1804615000000000</v>
      </c>
      <c r="S136" s="13">
        <f>$T$136</f>
        <v>1804615000000000</v>
      </c>
      <c r="T136" s="13">
        <f t="shared" ref="O136:T137" si="94">INDEX(Table5_22,MATCH($H136,Table5_A_22,0),MATCH(T$133,Table5_1_22,0))*quadrillion</f>
        <v>1804615000000000</v>
      </c>
      <c r="U136" s="13">
        <f t="shared" ref="U136:AD137" si="95">INDEX(Table5_22,MATCH($H136,Table5_A_22,0),MATCH(U$133,Table5_1_22,0))*quadrillion</f>
        <v>1800545000000000</v>
      </c>
      <c r="V136" s="13">
        <f t="shared" si="95"/>
        <v>1795680000000000</v>
      </c>
      <c r="W136" s="13">
        <f t="shared" si="95"/>
        <v>1788995000000000</v>
      </c>
      <c r="X136" s="13">
        <f t="shared" si="95"/>
        <v>1783204000000000</v>
      </c>
      <c r="Y136" s="13">
        <f t="shared" si="95"/>
        <v>1777189000000000</v>
      </c>
      <c r="Z136" s="13">
        <f t="shared" si="95"/>
        <v>1771331000000000</v>
      </c>
      <c r="AA136" s="13">
        <f t="shared" si="95"/>
        <v>1763561000000000</v>
      </c>
      <c r="AB136" s="13">
        <f t="shared" si="95"/>
        <v>1751668000000000</v>
      </c>
      <c r="AC136" s="13">
        <f t="shared" si="95"/>
        <v>1738276000000000</v>
      </c>
      <c r="AD136" s="13">
        <f t="shared" si="95"/>
        <v>1726217000000000</v>
      </c>
      <c r="AE136" s="13">
        <f t="shared" ref="AE136:AN137" si="96">INDEX(Table5_22,MATCH($H136,Table5_A_22,0),MATCH(AE$133,Table5_1_22,0))*quadrillion</f>
        <v>1714911000000000</v>
      </c>
      <c r="AF136" s="13">
        <f t="shared" si="96"/>
        <v>1703582000000000</v>
      </c>
      <c r="AG136" s="13">
        <f t="shared" si="96"/>
        <v>1692739000000000</v>
      </c>
      <c r="AH136" s="13">
        <f t="shared" si="96"/>
        <v>1682206000000000</v>
      </c>
      <c r="AI136" s="13">
        <f t="shared" si="96"/>
        <v>1671206000000000</v>
      </c>
      <c r="AJ136" s="13">
        <f t="shared" si="96"/>
        <v>1660047000000000</v>
      </c>
      <c r="AK136" s="13">
        <f t="shared" si="96"/>
        <v>1648550000000000</v>
      </c>
      <c r="AL136" s="13">
        <f t="shared" si="96"/>
        <v>1637405000000000</v>
      </c>
      <c r="AM136" s="13">
        <f t="shared" si="96"/>
        <v>1625666000000000</v>
      </c>
      <c r="AN136" s="13">
        <f t="shared" si="96"/>
        <v>1615555000000000</v>
      </c>
    </row>
    <row r="137" spans="1:40" x14ac:dyDescent="0.25">
      <c r="H137" s="8" t="s">
        <v>413</v>
      </c>
      <c r="I137" s="1" t="s">
        <v>79</v>
      </c>
      <c r="J137" s="13"/>
      <c r="K137" s="13">
        <f t="shared" si="91"/>
        <v>214504000000000</v>
      </c>
      <c r="L137" s="13">
        <f t="shared" si="92"/>
        <v>212071000000000</v>
      </c>
      <c r="M137" s="13">
        <f t="shared" si="92"/>
        <v>206157000000000</v>
      </c>
      <c r="N137" s="13">
        <f t="shared" si="92"/>
        <v>190710000000000</v>
      </c>
      <c r="O137" s="13">
        <f t="shared" si="94"/>
        <v>193484000000000</v>
      </c>
      <c r="P137" s="13">
        <f t="shared" si="94"/>
        <v>195582000000000</v>
      </c>
      <c r="Q137" s="13">
        <f t="shared" si="94"/>
        <v>196919000000000</v>
      </c>
      <c r="R137" s="13">
        <f t="shared" si="94"/>
        <v>198081000000000</v>
      </c>
      <c r="S137" s="13">
        <f t="shared" si="94"/>
        <v>197694000000000</v>
      </c>
      <c r="T137" s="13">
        <f t="shared" si="94"/>
        <v>196051000000000</v>
      </c>
      <c r="U137" s="13">
        <f t="shared" si="95"/>
        <v>194172000000000</v>
      </c>
      <c r="V137" s="13">
        <f t="shared" si="95"/>
        <v>192171000000000</v>
      </c>
      <c r="W137" s="13">
        <f t="shared" si="95"/>
        <v>190034000000000</v>
      </c>
      <c r="X137" s="13">
        <f t="shared" si="95"/>
        <v>188093000000000</v>
      </c>
      <c r="Y137" s="13">
        <f t="shared" si="95"/>
        <v>186007000000000</v>
      </c>
      <c r="Z137" s="13">
        <f t="shared" si="95"/>
        <v>183727000000000</v>
      </c>
      <c r="AA137" s="13">
        <f t="shared" si="95"/>
        <v>181208000000000</v>
      </c>
      <c r="AB137" s="13">
        <f t="shared" si="95"/>
        <v>178626000000000</v>
      </c>
      <c r="AC137" s="13">
        <f t="shared" si="95"/>
        <v>175956000000000</v>
      </c>
      <c r="AD137" s="13">
        <f t="shared" si="95"/>
        <v>173339000000000</v>
      </c>
      <c r="AE137" s="13">
        <f t="shared" si="96"/>
        <v>170859000000000</v>
      </c>
      <c r="AF137" s="13">
        <f t="shared" si="96"/>
        <v>168505000000000</v>
      </c>
      <c r="AG137" s="13">
        <f t="shared" si="96"/>
        <v>166292000000000</v>
      </c>
      <c r="AH137" s="13">
        <f t="shared" si="96"/>
        <v>163813000000000</v>
      </c>
      <c r="AI137" s="13">
        <f t="shared" si="96"/>
        <v>161359000000000</v>
      </c>
      <c r="AJ137" s="13">
        <f t="shared" si="96"/>
        <v>159002000000000</v>
      </c>
      <c r="AK137" s="13">
        <f t="shared" si="96"/>
        <v>156539000000000</v>
      </c>
      <c r="AL137" s="13">
        <f t="shared" si="96"/>
        <v>153959000000000</v>
      </c>
      <c r="AM137" s="13">
        <f t="shared" si="96"/>
        <v>151387000000000</v>
      </c>
      <c r="AN137" s="13">
        <f t="shared" si="96"/>
        <v>148911000000000</v>
      </c>
    </row>
    <row r="138" spans="1:40" x14ac:dyDescent="0.25">
      <c r="I138" s="1" t="s">
        <v>81</v>
      </c>
      <c r="J138" s="14"/>
      <c r="K138" s="14">
        <f>'[2]District Heat'!F9</f>
        <v>336352809191520</v>
      </c>
      <c r="L138" s="14">
        <f>'[2]District Heat'!G9</f>
        <v>340014333941918.56</v>
      </c>
      <c r="M138" s="14">
        <f>'[2]District Heat'!H9</f>
        <v>334090249852084.81</v>
      </c>
      <c r="N138" s="14">
        <f>'[2]District Heat'!I9</f>
        <v>316395560235523.94</v>
      </c>
      <c r="O138" s="14">
        <f>'District Heat'!J9</f>
        <v>326121633148459.63</v>
      </c>
      <c r="P138" s="14">
        <f>'District Heat'!K9</f>
        <v>330384583754484.31</v>
      </c>
      <c r="Q138" s="14">
        <f>'District Heat'!L9</f>
        <v>332524177912428.38</v>
      </c>
      <c r="R138" s="14">
        <f>'District Heat'!M9</f>
        <v>333767072131499.38</v>
      </c>
      <c r="S138" s="14">
        <f>'District Heat'!N9</f>
        <v>333602803260840.81</v>
      </c>
      <c r="T138" s="14">
        <f>'District Heat'!O9</f>
        <v>332620815933266.88</v>
      </c>
      <c r="U138" s="14">
        <f>'District Heat'!P9</f>
        <v>331564734201461.13</v>
      </c>
      <c r="V138" s="14">
        <f>'District Heat'!Q9</f>
        <v>330353211868437.19</v>
      </c>
      <c r="W138" s="14">
        <f>'District Heat'!R9</f>
        <v>328804481172324.38</v>
      </c>
      <c r="X138" s="14">
        <f>'District Heat'!S9</f>
        <v>327406303999703.88</v>
      </c>
      <c r="Y138" s="14">
        <f>'District Heat'!T9</f>
        <v>325954841915103.81</v>
      </c>
      <c r="Z138" s="14">
        <f>'District Heat'!U9</f>
        <v>324500857467806.56</v>
      </c>
      <c r="AA138" s="14">
        <f>'District Heat'!V9</f>
        <v>322691850470871</v>
      </c>
      <c r="AB138" s="14">
        <f>'District Heat'!W9</f>
        <v>320198652592305.81</v>
      </c>
      <c r="AC138" s="14">
        <f>'District Heat'!X9</f>
        <v>317439660744517.75</v>
      </c>
      <c r="AD138" s="14">
        <f>'District Heat'!Y9</f>
        <v>314898380327036.25</v>
      </c>
      <c r="AE138" s="14">
        <f>'District Heat'!Z9</f>
        <v>312515535816475.88</v>
      </c>
      <c r="AF138" s="14">
        <f>'District Heat'!AA9</f>
        <v>310168792622019.94</v>
      </c>
      <c r="AG138" s="14">
        <f>'District Heat'!AB9</f>
        <v>307930983966551.56</v>
      </c>
      <c r="AH138" s="14">
        <f>'District Heat'!AC9</f>
        <v>305689864710043</v>
      </c>
      <c r="AI138" s="14">
        <f>'District Heat'!AD9</f>
        <v>303375754582982.75</v>
      </c>
      <c r="AJ138" s="14">
        <f>'District Heat'!AE9</f>
        <v>301054392663167.94</v>
      </c>
      <c r="AK138" s="14">
        <f>'District Heat'!AF9</f>
        <v>298668395199236</v>
      </c>
      <c r="AL138" s="14">
        <f>'District Heat'!AG9</f>
        <v>296320233175762.81</v>
      </c>
      <c r="AM138" s="14">
        <f>'District Heat'!AH9</f>
        <v>293879059027828.5</v>
      </c>
      <c r="AN138" s="14">
        <f>'District Heat'!AI9</f>
        <v>291714556538249.06</v>
      </c>
    </row>
    <row r="139" spans="1:40" x14ac:dyDescent="0.2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416</v>
      </c>
      <c r="G142" s="8" t="s">
        <v>413</v>
      </c>
      <c r="H142" s="8" t="s">
        <v>418</v>
      </c>
      <c r="I142" s="1" t="s">
        <v>270</v>
      </c>
      <c r="J142" s="13"/>
      <c r="K142" s="13">
        <f>INDEX(Table5,MATCH($H$142,Table5_A,0),MATCH(K$133,'[2]AEO22 Table 5'!$C$1:$AH$1,0))*(1-Fraction_coal)*INDEX(Table5,MATCH($G$142,Table5_A,0),MATCH(K$133,'[2]AEO22 Table 5'!$C$1:$AI$1,0))/INDEX(Table5,MATCH($F$142,Table5_A,0),MATCH(K$133,'[2]AEO22 Table 5'!$C$1:$AH$1,0))*quadrillion</f>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409858021704636.56</v>
      </c>
      <c r="N142" s="13">
        <f t="shared" si="97"/>
        <v>397599736818247</v>
      </c>
      <c r="O142" s="13">
        <f t="shared" ref="O142:AN142" si="98">INDEX(Table5_22,MATCH($H$142,Table5_A_22,0),MATCH(O$133,Table5_1_22,0))*(1-Fraction_coal)*INDEX(Table5_22,MATCH($G$142,Table5_A_22,0),MATCH(O$133,Table5_1_22,0))/INDEX(Table5_22,MATCH($F$142,Table5_A_22,0),MATCH(O$133,Table5_1_22,0))*quadrillion</f>
        <v>398007832780170.81</v>
      </c>
      <c r="P142" s="13">
        <f t="shared" si="98"/>
        <v>397244464018811.25</v>
      </c>
      <c r="Q142" s="13">
        <f t="shared" si="98"/>
        <v>396433313101806.38</v>
      </c>
      <c r="R142" s="13">
        <f t="shared" si="98"/>
        <v>396599099015706.75</v>
      </c>
      <c r="S142" s="13">
        <f t="shared" si="98"/>
        <v>397378923630656</v>
      </c>
      <c r="T142" s="13">
        <f t="shared" si="98"/>
        <v>396765775023674.69</v>
      </c>
      <c r="U142" s="13">
        <f t="shared" si="98"/>
        <v>396969329694884.44</v>
      </c>
      <c r="V142" s="13">
        <f t="shared" si="98"/>
        <v>396886873100656.88</v>
      </c>
      <c r="W142" s="13">
        <f t="shared" si="98"/>
        <v>396637563452059.38</v>
      </c>
      <c r="X142" s="13">
        <f t="shared" si="98"/>
        <v>396510171310046.56</v>
      </c>
      <c r="Y142" s="13">
        <f t="shared" si="98"/>
        <v>396084218669595</v>
      </c>
      <c r="Z142" s="13">
        <f t="shared" si="98"/>
        <v>395301195975971.44</v>
      </c>
      <c r="AA142" s="13">
        <f t="shared" si="98"/>
        <v>394251704594052.81</v>
      </c>
      <c r="AB142" s="13">
        <f t="shared" si="98"/>
        <v>393356041724547.25</v>
      </c>
      <c r="AC142" s="13">
        <f t="shared" si="98"/>
        <v>392582570579857.63</v>
      </c>
      <c r="AD142" s="13">
        <f t="shared" si="98"/>
        <v>391672776288049.5</v>
      </c>
      <c r="AE142" s="13">
        <f t="shared" si="98"/>
        <v>390629615054587.63</v>
      </c>
      <c r="AF142" s="13">
        <f t="shared" si="98"/>
        <v>389484153002323.69</v>
      </c>
      <c r="AG142" s="13">
        <f t="shared" si="98"/>
        <v>388301547041629.44</v>
      </c>
      <c r="AH142" s="13">
        <f t="shared" si="98"/>
        <v>386885673132673.81</v>
      </c>
      <c r="AI142" s="13">
        <f t="shared" si="98"/>
        <v>385463698899903.69</v>
      </c>
      <c r="AJ142" s="13">
        <f t="shared" si="98"/>
        <v>384071963666647.31</v>
      </c>
      <c r="AK142" s="13">
        <f t="shared" si="98"/>
        <v>382643968967575.13</v>
      </c>
      <c r="AL142" s="13">
        <f t="shared" si="98"/>
        <v>381036091200359.25</v>
      </c>
      <c r="AM142" s="13">
        <f t="shared" si="98"/>
        <v>379634066267823.25</v>
      </c>
      <c r="AN142" s="13">
        <f t="shared" si="98"/>
        <v>378135387736219.44</v>
      </c>
    </row>
    <row r="143" spans="1:40" x14ac:dyDescent="0.2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289</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400</v>
      </c>
      <c r="H147" s="8" t="s">
        <v>398</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961478000000000</v>
      </c>
      <c r="M147" s="13">
        <f t="shared" si="100"/>
        <v>884890000000000</v>
      </c>
      <c r="N147" s="13">
        <f t="shared" si="100"/>
        <v>952685000000000</v>
      </c>
      <c r="O147" s="13">
        <f t="shared" ref="O147:AN147" si="101">SUM(INDEX(Table5_22,MATCH($G147,Table5_A_22,0),MATCH(O$146,Table5_1_22,0)),INDEX(Table5_22,MATCH($H147,Table5_A_22,0),MATCH(O$146,Table5_1_22,0)))*quadrillion</f>
        <v>958519000000000</v>
      </c>
      <c r="P147" s="13">
        <f t="shared" si="101"/>
        <v>960831999999999.88</v>
      </c>
      <c r="Q147" s="13">
        <f t="shared" si="101"/>
        <v>960217000000000</v>
      </c>
      <c r="R147" s="13">
        <f t="shared" si="101"/>
        <v>959678000000000</v>
      </c>
      <c r="S147" s="13">
        <f t="shared" si="101"/>
        <v>958668000000000.13</v>
      </c>
      <c r="T147" s="13">
        <f t="shared" si="101"/>
        <v>955981000000000</v>
      </c>
      <c r="U147" s="13">
        <f t="shared" si="101"/>
        <v>953799000000000.13</v>
      </c>
      <c r="V147" s="13">
        <f t="shared" si="101"/>
        <v>952283000000000</v>
      </c>
      <c r="W147" s="13">
        <f t="shared" si="101"/>
        <v>949065000000000</v>
      </c>
      <c r="X147" s="13">
        <f t="shared" si="101"/>
        <v>945678999999999.88</v>
      </c>
      <c r="Y147" s="13">
        <f t="shared" si="101"/>
        <v>943422000000000</v>
      </c>
      <c r="Z147" s="13">
        <f t="shared" si="101"/>
        <v>941854000000000</v>
      </c>
      <c r="AA147" s="13">
        <f t="shared" si="101"/>
        <v>939709000000000</v>
      </c>
      <c r="AB147" s="13">
        <f t="shared" si="101"/>
        <v>936691000000000</v>
      </c>
      <c r="AC147" s="13">
        <f t="shared" si="101"/>
        <v>933327000000000</v>
      </c>
      <c r="AD147" s="13">
        <f t="shared" si="101"/>
        <v>929991000000000</v>
      </c>
      <c r="AE147" s="13">
        <f t="shared" si="101"/>
        <v>928076000000000</v>
      </c>
      <c r="AF147" s="13">
        <f t="shared" si="101"/>
        <v>928098000000000.13</v>
      </c>
      <c r="AG147" s="13">
        <f t="shared" si="101"/>
        <v>929086000000000</v>
      </c>
      <c r="AH147" s="13">
        <f t="shared" si="101"/>
        <v>929794000000000</v>
      </c>
      <c r="AI147" s="13">
        <f t="shared" si="101"/>
        <v>931375000000000</v>
      </c>
      <c r="AJ147" s="13">
        <f t="shared" si="101"/>
        <v>934093000000000</v>
      </c>
      <c r="AK147" s="13">
        <f t="shared" si="101"/>
        <v>937151000000000.13</v>
      </c>
      <c r="AL147" s="13">
        <f t="shared" si="101"/>
        <v>940863000000000</v>
      </c>
      <c r="AM147" s="13">
        <f t="shared" si="101"/>
        <v>944838000000000</v>
      </c>
      <c r="AN147" s="13">
        <f t="shared" si="101"/>
        <v>949596000000000</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408</v>
      </c>
      <c r="I149" s="1" t="s">
        <v>78</v>
      </c>
      <c r="J149" s="13"/>
      <c r="K149" s="13">
        <f t="shared" ref="K149" si="102">INDEX(Table5,MATCH($H149,Table5_A,0),MATCH(K$146,Table5_1,0))*quadrillion</f>
        <v>24743000000000</v>
      </c>
      <c r="L149" s="13">
        <f t="shared" ref="L149:N149" si="103">INDEX(Table5_22,MATCH($H149,Table5_A_22,0),MATCH(L$146,Table5_1_22,0))*quadrillion</f>
        <v>24829000000000</v>
      </c>
      <c r="M149" s="13">
        <f t="shared" si="103"/>
        <v>20038000000000</v>
      </c>
      <c r="N149" s="13">
        <f t="shared" si="103"/>
        <v>25891000000000</v>
      </c>
      <c r="O149" s="13">
        <f t="shared" ref="O149:AN149" si="104">INDEX(Table5_22,MATCH($H149,Table5_A_22,0),MATCH(O$146,Table5_1_22,0))*quadrillion</f>
        <v>26337000000000</v>
      </c>
      <c r="P149" s="13">
        <f t="shared" si="104"/>
        <v>26562000000000</v>
      </c>
      <c r="Q149" s="13">
        <f t="shared" si="104"/>
        <v>26663000000000</v>
      </c>
      <c r="R149" s="13">
        <f t="shared" si="104"/>
        <v>26711000000000</v>
      </c>
      <c r="S149" s="13">
        <f t="shared" si="104"/>
        <v>26683000000000</v>
      </c>
      <c r="T149" s="13">
        <f t="shared" si="104"/>
        <v>26615000000000</v>
      </c>
      <c r="U149" s="13">
        <f t="shared" si="104"/>
        <v>26551000000000</v>
      </c>
      <c r="V149" s="13">
        <f t="shared" si="104"/>
        <v>26501000000000</v>
      </c>
      <c r="W149" s="13">
        <f t="shared" si="104"/>
        <v>26423000000000</v>
      </c>
      <c r="X149" s="13">
        <f t="shared" si="104"/>
        <v>26381000000000</v>
      </c>
      <c r="Y149" s="13">
        <f t="shared" si="104"/>
        <v>26345000000000</v>
      </c>
      <c r="Z149" s="13">
        <f t="shared" si="104"/>
        <v>26322000000000</v>
      </c>
      <c r="AA149" s="13">
        <f t="shared" si="104"/>
        <v>26284000000000</v>
      </c>
      <c r="AB149" s="13">
        <f t="shared" si="104"/>
        <v>26200000000000</v>
      </c>
      <c r="AC149" s="13">
        <f t="shared" si="104"/>
        <v>26096000000000</v>
      </c>
      <c r="AD149" s="13">
        <f t="shared" si="104"/>
        <v>26029000000000</v>
      </c>
      <c r="AE149" s="13">
        <f t="shared" si="104"/>
        <v>25966000000000</v>
      </c>
      <c r="AF149" s="13">
        <f t="shared" si="104"/>
        <v>25923000000000</v>
      </c>
      <c r="AG149" s="13">
        <f t="shared" si="104"/>
        <v>25892000000000</v>
      </c>
      <c r="AH149" s="13">
        <f t="shared" si="104"/>
        <v>25873000000000</v>
      </c>
      <c r="AI149" s="13">
        <f t="shared" si="104"/>
        <v>25858000000000</v>
      </c>
      <c r="AJ149" s="13">
        <f t="shared" si="104"/>
        <v>25851000000000</v>
      </c>
      <c r="AK149" s="13">
        <f t="shared" si="104"/>
        <v>25829000000000</v>
      </c>
      <c r="AL149" s="13">
        <f t="shared" si="104"/>
        <v>25845000000000</v>
      </c>
      <c r="AM149" s="13">
        <f t="shared" si="104"/>
        <v>25848000000000</v>
      </c>
      <c r="AN149" s="13">
        <f t="shared" si="104"/>
        <v>25901000000000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290</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402</v>
      </c>
      <c r="I160" s="1" t="s">
        <v>76</v>
      </c>
      <c r="J160" s="13"/>
      <c r="K160" s="13">
        <f t="shared" ref="K160" si="105">INDEX(Table5,MATCH($H160,Table5_A,0),MATCH(K$159,Table5_1,0))*quadrillion</f>
        <v>518173000000000</v>
      </c>
      <c r="L160" s="13">
        <f t="shared" ref="L160:N160" si="106">INDEX(Table5_22,MATCH($H160,Table5_A_22,0),MATCH(L$159,Table5_1_22,0))*quadrillion</f>
        <v>497180000000000</v>
      </c>
      <c r="M160" s="13">
        <f t="shared" si="106"/>
        <v>488355000000000</v>
      </c>
      <c r="N160" s="13">
        <f t="shared" si="106"/>
        <v>486769000000000</v>
      </c>
      <c r="O160" s="13">
        <f t="shared" ref="O160:AN160" si="107">INDEX(Table5_22,MATCH($H160,Table5_A_22,0),MATCH(O$159,Table5_1_22,0))*quadrillion</f>
        <v>489662000000000</v>
      </c>
      <c r="P160" s="13">
        <f t="shared" si="107"/>
        <v>491833000000000</v>
      </c>
      <c r="Q160" s="13">
        <f t="shared" si="107"/>
        <v>492586000000000</v>
      </c>
      <c r="R160" s="13">
        <f t="shared" si="107"/>
        <v>493751000000000</v>
      </c>
      <c r="S160" s="13">
        <f t="shared" si="107"/>
        <v>495063000000000</v>
      </c>
      <c r="T160" s="13">
        <f t="shared" si="107"/>
        <v>492114000000000</v>
      </c>
      <c r="U160" s="13">
        <f t="shared" si="107"/>
        <v>489668000000000</v>
      </c>
      <c r="V160" s="13">
        <f t="shared" si="107"/>
        <v>487525000000000</v>
      </c>
      <c r="W160" s="13">
        <f t="shared" si="107"/>
        <v>484822000000000</v>
      </c>
      <c r="X160" s="13">
        <f t="shared" si="107"/>
        <v>481929000000000</v>
      </c>
      <c r="Y160" s="13">
        <f t="shared" si="107"/>
        <v>479200000000000</v>
      </c>
      <c r="Z160" s="13">
        <f t="shared" si="107"/>
        <v>476660000000000</v>
      </c>
      <c r="AA160" s="13">
        <f t="shared" si="107"/>
        <v>472873000000000</v>
      </c>
      <c r="AB160" s="13">
        <f t="shared" si="107"/>
        <v>468184000000000</v>
      </c>
      <c r="AC160" s="13">
        <f t="shared" si="107"/>
        <v>462132000000000</v>
      </c>
      <c r="AD160" s="13">
        <f t="shared" si="107"/>
        <v>460156000000000</v>
      </c>
      <c r="AE160" s="13">
        <f t="shared" si="107"/>
        <v>459297000000000</v>
      </c>
      <c r="AF160" s="13">
        <f t="shared" si="107"/>
        <v>459295000000000</v>
      </c>
      <c r="AG160" s="13">
        <f t="shared" si="107"/>
        <v>459805000000000</v>
      </c>
      <c r="AH160" s="13">
        <f t="shared" si="107"/>
        <v>460257000000000</v>
      </c>
      <c r="AI160" s="13">
        <f t="shared" si="107"/>
        <v>460995000000000</v>
      </c>
      <c r="AJ160" s="13">
        <f t="shared" si="107"/>
        <v>462110000000000</v>
      </c>
      <c r="AK160" s="13">
        <f t="shared" si="107"/>
        <v>463574000000000</v>
      </c>
      <c r="AL160" s="13">
        <f t="shared" si="107"/>
        <v>465251000000000</v>
      </c>
      <c r="AM160" s="13">
        <f t="shared" si="107"/>
        <v>467113000000000</v>
      </c>
      <c r="AN160" s="13">
        <f t="shared" si="107"/>
        <v>469341000000000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291</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403</v>
      </c>
      <c r="G173" s="8" t="s">
        <v>401</v>
      </c>
      <c r="H173" s="8" t="s">
        <v>399</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709868000000000</v>
      </c>
      <c r="M173" s="13">
        <f t="shared" si="109"/>
        <v>706460000000000.13</v>
      </c>
      <c r="N173" s="13">
        <f t="shared" si="109"/>
        <v>708190000000000</v>
      </c>
      <c r="O173" s="13">
        <f t="shared" ref="O173:AN173" si="110">SUM(INDEX(Table5_22,MATCH($G173,Table5_A_22,0),MATCH(O$172,Table5_1_22,0)),INDEX(Table5_22,MATCH($F173,Table5_A_22,0),MATCH(O$172,Table5_1_22,0)),INDEX(Table5_22,MATCH($H173,Table5_A_22,0),MATCH(O$172,Table5_1_22,0)))*quadrillion</f>
        <v>712985000000000</v>
      </c>
      <c r="P173" s="13">
        <f t="shared" si="110"/>
        <v>716569000000000</v>
      </c>
      <c r="Q173" s="13">
        <f t="shared" si="110"/>
        <v>718852000000000</v>
      </c>
      <c r="R173" s="13">
        <f t="shared" si="110"/>
        <v>721447000000000</v>
      </c>
      <c r="S173" s="13">
        <f t="shared" si="110"/>
        <v>724308000000000.13</v>
      </c>
      <c r="T173" s="13">
        <f t="shared" si="110"/>
        <v>726036999999999.88</v>
      </c>
      <c r="U173" s="13">
        <f t="shared" si="110"/>
        <v>728629000000000</v>
      </c>
      <c r="V173" s="13">
        <f t="shared" si="110"/>
        <v>731250000000000</v>
      </c>
      <c r="W173" s="13">
        <f t="shared" si="110"/>
        <v>733068000000000</v>
      </c>
      <c r="X173" s="13">
        <f t="shared" si="110"/>
        <v>734395000000000</v>
      </c>
      <c r="Y173" s="13">
        <f t="shared" si="110"/>
        <v>735727000000000</v>
      </c>
      <c r="Z173" s="13">
        <f t="shared" si="110"/>
        <v>736971000000000</v>
      </c>
      <c r="AA173" s="13">
        <f t="shared" si="110"/>
        <v>737632000000000.13</v>
      </c>
      <c r="AB173" s="13">
        <f t="shared" si="110"/>
        <v>737608000000000</v>
      </c>
      <c r="AC173" s="13">
        <f t="shared" si="110"/>
        <v>737172000000000</v>
      </c>
      <c r="AD173" s="13">
        <f t="shared" si="110"/>
        <v>736653000000000.13</v>
      </c>
      <c r="AE173" s="13">
        <f t="shared" si="110"/>
        <v>737087000000000</v>
      </c>
      <c r="AF173" s="13">
        <f t="shared" si="110"/>
        <v>737921000000000</v>
      </c>
      <c r="AG173" s="13">
        <f t="shared" si="110"/>
        <v>738953000000000</v>
      </c>
      <c r="AH173" s="13">
        <f t="shared" si="110"/>
        <v>739812000000000</v>
      </c>
      <c r="AI173" s="13">
        <f t="shared" si="110"/>
        <v>740729999999999.88</v>
      </c>
      <c r="AJ173" s="13">
        <f t="shared" si="110"/>
        <v>741875000000000</v>
      </c>
      <c r="AK173" s="13">
        <f t="shared" si="110"/>
        <v>743202000000000</v>
      </c>
      <c r="AL173" s="13">
        <f t="shared" si="110"/>
        <v>744640000000000.13</v>
      </c>
      <c r="AM173" s="13">
        <f t="shared" si="110"/>
        <v>746145000000000</v>
      </c>
      <c r="AN173" s="13">
        <f t="shared" si="110"/>
        <v>747865000000000.13</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409</v>
      </c>
      <c r="H175" s="8" t="s">
        <v>410</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923237000000000.13</v>
      </c>
      <c r="N175" s="13">
        <f t="shared" si="112"/>
        <v>946747000000000</v>
      </c>
      <c r="O175" s="13">
        <f t="shared" ref="O175:AN175" si="113">SUM(INDEX(Table5_22,MATCH($G175,Table5_A_22,0),MATCH(O$172,Table5_1_22,0)),INDEX(Table5_22,MATCH($H175,Table5_A_22,0),MATCH(O$172,Table5_1_22,0)))*quadrillion</f>
        <v>976116999999999.88</v>
      </c>
      <c r="P175" s="13">
        <f t="shared" si="113"/>
        <v>997676999999999.88</v>
      </c>
      <c r="Q175" s="13">
        <f t="shared" si="113"/>
        <v>1013350000000000</v>
      </c>
      <c r="R175" s="13">
        <f t="shared" si="113"/>
        <v>1027015999999999.9</v>
      </c>
      <c r="S175" s="13">
        <f t="shared" si="113"/>
        <v>1038030000000000</v>
      </c>
      <c r="T175" s="13">
        <f t="shared" si="113"/>
        <v>1047580999999999.9</v>
      </c>
      <c r="U175" s="13">
        <f t="shared" si="113"/>
        <v>1057106000000000.1</v>
      </c>
      <c r="V175" s="13">
        <f t="shared" si="113"/>
        <v>1066285000000000.1</v>
      </c>
      <c r="W175" s="13">
        <f t="shared" si="113"/>
        <v>1074469000000000.1</v>
      </c>
      <c r="X175" s="13">
        <f t="shared" si="113"/>
        <v>1083107000000000</v>
      </c>
      <c r="Y175" s="13">
        <f t="shared" si="113"/>
        <v>1091586000000000</v>
      </c>
      <c r="Z175" s="13">
        <f t="shared" si="113"/>
        <v>1100134000000000</v>
      </c>
      <c r="AA175" s="13">
        <f t="shared" si="113"/>
        <v>1107520000000000</v>
      </c>
      <c r="AB175" s="13">
        <f t="shared" si="113"/>
        <v>1110790999999999.9</v>
      </c>
      <c r="AC175" s="13">
        <f t="shared" si="113"/>
        <v>1112684000000000</v>
      </c>
      <c r="AD175" s="13">
        <f t="shared" si="113"/>
        <v>1116084000000000.1</v>
      </c>
      <c r="AE175" s="13">
        <f t="shared" si="113"/>
        <v>1121108999999999.9</v>
      </c>
      <c r="AF175" s="13">
        <f t="shared" si="113"/>
        <v>1126531000000000</v>
      </c>
      <c r="AG175" s="13">
        <f t="shared" si="113"/>
        <v>1132356000000000</v>
      </c>
      <c r="AH175" s="13">
        <f t="shared" si="113"/>
        <v>1138103000000000</v>
      </c>
      <c r="AI175" s="13">
        <f t="shared" si="113"/>
        <v>1143843000000000</v>
      </c>
      <c r="AJ175" s="13">
        <f t="shared" si="113"/>
        <v>1149790000000000</v>
      </c>
      <c r="AK175" s="13">
        <f t="shared" si="113"/>
        <v>1155767000000000</v>
      </c>
      <c r="AL175" s="13">
        <f t="shared" si="113"/>
        <v>1162027999999999.8</v>
      </c>
      <c r="AM175" s="13">
        <f t="shared" si="113"/>
        <v>1168128000000000</v>
      </c>
      <c r="AN175" s="13">
        <f t="shared" si="113"/>
        <v>1175323000000000</v>
      </c>
    </row>
    <row r="176" spans="6:40" x14ac:dyDescent="0.25">
      <c r="H176" s="8" t="s">
        <v>414</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5900000000000</v>
      </c>
      <c r="N176" s="13">
        <f t="shared" si="115"/>
        <v>5897000000000</v>
      </c>
      <c r="O176" s="13">
        <f t="shared" ref="O176:AN176" si="116">INDEX(Table5_22,MATCH($H176,Table5_A_22,0),MATCH(O$172,Table5_1_22,0))*quadrillion</f>
        <v>6034000000000</v>
      </c>
      <c r="P176" s="13">
        <f t="shared" si="116"/>
        <v>6148000000000</v>
      </c>
      <c r="Q176" s="13">
        <f t="shared" si="116"/>
        <v>6244000000000</v>
      </c>
      <c r="R176" s="13">
        <f t="shared" si="116"/>
        <v>6336000000000</v>
      </c>
      <c r="S176" s="13">
        <f t="shared" si="116"/>
        <v>6383000000000</v>
      </c>
      <c r="T176" s="13">
        <f t="shared" si="116"/>
        <v>6392000000000</v>
      </c>
      <c r="U176" s="13">
        <f t="shared" si="116"/>
        <v>6390000000000</v>
      </c>
      <c r="V176" s="13">
        <f t="shared" si="116"/>
        <v>6384000000000</v>
      </c>
      <c r="W176" s="13">
        <f t="shared" si="116"/>
        <v>6373000000000</v>
      </c>
      <c r="X176" s="13">
        <f t="shared" si="116"/>
        <v>6368000000000</v>
      </c>
      <c r="Y176" s="13">
        <f t="shared" si="116"/>
        <v>6358000000000</v>
      </c>
      <c r="Z176" s="13">
        <f t="shared" si="116"/>
        <v>6340000000000</v>
      </c>
      <c r="AA176" s="13">
        <f t="shared" si="116"/>
        <v>6313000000000</v>
      </c>
      <c r="AB176" s="13">
        <f t="shared" si="116"/>
        <v>6283000000000</v>
      </c>
      <c r="AC176" s="13">
        <f t="shared" si="116"/>
        <v>6250000000000</v>
      </c>
      <c r="AD176" s="13">
        <f t="shared" si="116"/>
        <v>6218000000000</v>
      </c>
      <c r="AE176" s="13">
        <f t="shared" si="116"/>
        <v>6190000000000</v>
      </c>
      <c r="AF176" s="13">
        <f t="shared" si="116"/>
        <v>6166000000000</v>
      </c>
      <c r="AG176" s="13">
        <f t="shared" si="116"/>
        <v>6147000000000</v>
      </c>
      <c r="AH176" s="13">
        <f t="shared" si="116"/>
        <v>6117000000000</v>
      </c>
      <c r="AI176" s="13">
        <f t="shared" si="116"/>
        <v>6089000000000</v>
      </c>
      <c r="AJ176" s="13">
        <f t="shared" si="116"/>
        <v>6064000000000</v>
      </c>
      <c r="AK176" s="13">
        <f t="shared" si="116"/>
        <v>6035000000000</v>
      </c>
      <c r="AL176" s="13">
        <f t="shared" si="116"/>
        <v>6001000000000</v>
      </c>
      <c r="AM176" s="13">
        <f t="shared" si="116"/>
        <v>5967000000000</v>
      </c>
      <c r="AN176" s="13">
        <f t="shared" si="116"/>
        <v>5936000000000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416</v>
      </c>
      <c r="G181" s="8" t="s">
        <v>414</v>
      </c>
      <c r="H181" s="8" t="s">
        <v>418</v>
      </c>
      <c r="I181" s="1" t="s">
        <v>270</v>
      </c>
      <c r="J181" s="13"/>
      <c r="K181" s="13">
        <f>INDEX(Table5,MATCH($H$181,Table5_A,0),MATCH(K$133,'[2]AEO22 Table 5'!$C$1:$AH$1,0))*(1-Fraction_coal)*INDEX(Table5,MATCH($G$181,Table5_A,0),MATCH(K$133,'[2]AEO22 Table 5'!$C$1:$AI$1,0))/INDEX(Table5,MATCH($F$181,Table5_A,0),MATCH(K$133,'[2]AEO22 Table 5'!$C$1:$AH$1,0))*quadrillion</f>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11729712442737.113</v>
      </c>
      <c r="N181" s="13">
        <f t="shared" si="117"/>
        <v>12294298400803.328</v>
      </c>
      <c r="O181" s="13">
        <f t="shared" ref="O181:AN181" si="118">INDEX(Table5_22,MATCH($H$181,Table5_A_22,0),MATCH(O$133,Table5_1_22,0))*(1-Fraction_coal)*INDEX(Table5_22,MATCH($G$181,Table5_A_22,0),MATCH(O$133,Table5_1_22,0))/INDEX(Table5_22,MATCH($F$181,Table5_A_22,0),MATCH(O$133,Table5_1_22,0))*quadrillion</f>
        <v>12412288680177.955</v>
      </c>
      <c r="P181" s="13">
        <f t="shared" si="118"/>
        <v>12487135650456.848</v>
      </c>
      <c r="Q181" s="13">
        <f t="shared" si="118"/>
        <v>12570293404941.518</v>
      </c>
      <c r="R181" s="13">
        <f t="shared" si="118"/>
        <v>12685981448819.006</v>
      </c>
      <c r="S181" s="13">
        <f t="shared" si="118"/>
        <v>12830281493290.021</v>
      </c>
      <c r="T181" s="13">
        <f t="shared" si="118"/>
        <v>12936056607471.164</v>
      </c>
      <c r="U181" s="13">
        <f t="shared" si="118"/>
        <v>13063850692943.943</v>
      </c>
      <c r="V181" s="13">
        <f t="shared" si="118"/>
        <v>13184745866309.658</v>
      </c>
      <c r="W181" s="13">
        <f t="shared" si="118"/>
        <v>13301678604249.631</v>
      </c>
      <c r="X181" s="13">
        <f t="shared" si="118"/>
        <v>13424086866084.205</v>
      </c>
      <c r="Y181" s="13">
        <f t="shared" si="118"/>
        <v>13538756403260.547</v>
      </c>
      <c r="Z181" s="13">
        <f t="shared" si="118"/>
        <v>13640943260858.008</v>
      </c>
      <c r="AA181" s="13">
        <f t="shared" si="118"/>
        <v>13735105575373.359</v>
      </c>
      <c r="AB181" s="13">
        <f t="shared" si="118"/>
        <v>13835925398068.203</v>
      </c>
      <c r="AC181" s="13">
        <f t="shared" si="118"/>
        <v>13944628578304.293</v>
      </c>
      <c r="AD181" s="13">
        <f t="shared" si="118"/>
        <v>14050048303954.053</v>
      </c>
      <c r="AE181" s="13">
        <f t="shared" si="118"/>
        <v>14152004384831.338</v>
      </c>
      <c r="AF181" s="13">
        <f t="shared" si="118"/>
        <v>14252154460771.654</v>
      </c>
      <c r="AG181" s="13">
        <f t="shared" si="118"/>
        <v>14353604561042.6</v>
      </c>
      <c r="AH181" s="13">
        <f t="shared" si="118"/>
        <v>14446836713524.361</v>
      </c>
      <c r="AI181" s="13">
        <f t="shared" si="118"/>
        <v>14545754885699.051</v>
      </c>
      <c r="AJ181" s="13">
        <f t="shared" si="118"/>
        <v>14647692404337.99</v>
      </c>
      <c r="AK181" s="13">
        <f t="shared" si="118"/>
        <v>14751955440620.648</v>
      </c>
      <c r="AL181" s="13">
        <f t="shared" si="118"/>
        <v>14851990356480.334</v>
      </c>
      <c r="AM181" s="13">
        <f t="shared" si="118"/>
        <v>14963480836664.318</v>
      </c>
      <c r="AN181" s="13">
        <f t="shared" si="118"/>
        <v>15073511437047.627</v>
      </c>
    </row>
    <row r="182" spans="6:40" x14ac:dyDescent="0.2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292</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404</v>
      </c>
      <c r="G186" s="8" t="s">
        <v>405</v>
      </c>
      <c r="H186" s="8" t="s">
        <v>406</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2427140000000000</v>
      </c>
      <c r="M186" s="13">
        <f t="shared" si="120"/>
        <v>2461539000000000</v>
      </c>
      <c r="N186" s="13">
        <f t="shared" si="120"/>
        <v>2445835000000000</v>
      </c>
      <c r="O186" s="13">
        <f t="shared" ref="O186:S186" si="121">($T186-$K186)/9+N186</f>
        <v>2486972666666666.5</v>
      </c>
      <c r="P186" s="13">
        <f t="shared" si="121"/>
        <v>2528110333333333</v>
      </c>
      <c r="Q186" s="13">
        <f t="shared" si="121"/>
        <v>2569247999999999.5</v>
      </c>
      <c r="R186" s="13">
        <f t="shared" si="121"/>
        <v>2610385666666666</v>
      </c>
      <c r="S186" s="13">
        <f t="shared" si="121"/>
        <v>2651523333333332.5</v>
      </c>
      <c r="T186" s="13">
        <f t="shared" ref="T186:AN186" si="122">SUM(INDEX(Table5_22,MATCH($G186,Table5_A_22,0),MATCH(T$185,Table5_1_22,0)),INDEX(Table5_22,MATCH($F186,Table5_A_22,0),MATCH(T$185,Table5_1_22,0)),INDEX(Table5_22,MATCH($H186,Table5_A_22,0),MATCH(T$185,Table5_1_22,0)))*quadrillion</f>
        <v>2548093000000000</v>
      </c>
      <c r="U186" s="13">
        <f t="shared" si="122"/>
        <v>2582436000000000</v>
      </c>
      <c r="V186" s="13">
        <f t="shared" si="122"/>
        <v>2617563000000000</v>
      </c>
      <c r="W186" s="13">
        <f t="shared" si="122"/>
        <v>2651089000000000</v>
      </c>
      <c r="X186" s="13">
        <f t="shared" si="122"/>
        <v>2683436999999999.5</v>
      </c>
      <c r="Y186" s="13">
        <f t="shared" si="122"/>
        <v>2715718000000000</v>
      </c>
      <c r="Z186" s="13">
        <f t="shared" si="122"/>
        <v>2748577000000000</v>
      </c>
      <c r="AA186" s="13">
        <f t="shared" si="122"/>
        <v>2779609000000000</v>
      </c>
      <c r="AB186" s="13">
        <f t="shared" si="122"/>
        <v>2810779000000000</v>
      </c>
      <c r="AC186" s="13">
        <f t="shared" si="122"/>
        <v>2840917000000000</v>
      </c>
      <c r="AD186" s="13">
        <f t="shared" si="122"/>
        <v>2870908000000000</v>
      </c>
      <c r="AE186" s="13">
        <f t="shared" si="122"/>
        <v>2901697000000000.5</v>
      </c>
      <c r="AF186" s="13">
        <f t="shared" si="122"/>
        <v>2933563000000000</v>
      </c>
      <c r="AG186" s="13">
        <f t="shared" si="122"/>
        <v>2967036000000000</v>
      </c>
      <c r="AH186" s="13">
        <f t="shared" si="122"/>
        <v>3000343000000000</v>
      </c>
      <c r="AI186" s="13">
        <f t="shared" si="122"/>
        <v>3035228000000000</v>
      </c>
      <c r="AJ186" s="13">
        <f t="shared" si="122"/>
        <v>3071571999999999.5</v>
      </c>
      <c r="AK186" s="13">
        <f t="shared" si="122"/>
        <v>3108518000000000</v>
      </c>
      <c r="AL186" s="13">
        <f t="shared" si="122"/>
        <v>3147020000000000.5</v>
      </c>
      <c r="AM186" s="13">
        <f t="shared" si="122"/>
        <v>3186194000000000</v>
      </c>
      <c r="AN186" s="13">
        <f t="shared" si="122"/>
        <v>3226203000000000</v>
      </c>
    </row>
    <row r="187" spans="6:40" x14ac:dyDescent="0.25">
      <c r="H187" s="8" t="s">
        <v>418</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23969240000000</v>
      </c>
      <c r="M187" s="13">
        <f t="shared" si="124"/>
        <v>24194520000000</v>
      </c>
      <c r="N187" s="13">
        <f t="shared" si="124"/>
        <v>24222360000000</v>
      </c>
      <c r="O187" s="13">
        <f t="shared" ref="O187:S187" si="125">($T187-$K187)/9+N187</f>
        <v>24520551111111.109</v>
      </c>
      <c r="P187" s="13">
        <f t="shared" si="125"/>
        <v>24818742222222.219</v>
      </c>
      <c r="Q187" s="13">
        <f t="shared" si="125"/>
        <v>25116933333333.328</v>
      </c>
      <c r="R187" s="13">
        <f t="shared" si="125"/>
        <v>25415124444444.438</v>
      </c>
      <c r="S187" s="13">
        <f t="shared" si="125"/>
        <v>25713315555555.547</v>
      </c>
      <c r="T187" s="13">
        <f t="shared" ref="T187:AN187" si="126">INDEX(Table5_22,MATCH($H187,Table5_A_22,0),MATCH(T$185,Table5_1_22,0))*quadrillion*Fraction_coal</f>
        <v>24629760000000</v>
      </c>
      <c r="U187" s="13">
        <f t="shared" si="126"/>
        <v>24758280000000</v>
      </c>
      <c r="V187" s="13">
        <f t="shared" si="126"/>
        <v>24875520000000</v>
      </c>
      <c r="W187" s="13">
        <f t="shared" si="126"/>
        <v>24983000000000</v>
      </c>
      <c r="X187" s="13">
        <f t="shared" si="126"/>
        <v>25103320000000</v>
      </c>
      <c r="Y187" s="13">
        <f t="shared" si="126"/>
        <v>25208960000000</v>
      </c>
      <c r="Z187" s="13">
        <f t="shared" si="126"/>
        <v>25295720000000</v>
      </c>
      <c r="AA187" s="13">
        <f t="shared" si="126"/>
        <v>25367320000000</v>
      </c>
      <c r="AB187" s="13">
        <f t="shared" si="126"/>
        <v>25430000000000</v>
      </c>
      <c r="AC187" s="13">
        <f t="shared" si="126"/>
        <v>25496080000000</v>
      </c>
      <c r="AD187" s="13">
        <f t="shared" si="126"/>
        <v>25572760000000</v>
      </c>
      <c r="AE187" s="13">
        <f t="shared" si="126"/>
        <v>25653080000000</v>
      </c>
      <c r="AF187" s="13">
        <f t="shared" si="126"/>
        <v>25737840000000</v>
      </c>
      <c r="AG187" s="13">
        <f t="shared" si="126"/>
        <v>25823120000000</v>
      </c>
      <c r="AH187" s="13">
        <f t="shared" si="126"/>
        <v>25887360000000</v>
      </c>
      <c r="AI187" s="13">
        <f t="shared" si="126"/>
        <v>25954840000000</v>
      </c>
      <c r="AJ187" s="13">
        <f t="shared" si="126"/>
        <v>26031720000000</v>
      </c>
      <c r="AK187" s="13">
        <f t="shared" si="126"/>
        <v>26112000000000</v>
      </c>
      <c r="AL187" s="13">
        <f t="shared" si="126"/>
        <v>26182480000000</v>
      </c>
      <c r="AM187" s="13">
        <f t="shared" si="126"/>
        <v>26271040000000</v>
      </c>
      <c r="AN187" s="13">
        <f t="shared" si="126"/>
        <v>26356320000000</v>
      </c>
    </row>
    <row r="188" spans="6:40" x14ac:dyDescent="0.25">
      <c r="H188" s="8" t="s">
        <v>411</v>
      </c>
      <c r="I188" s="1" t="s">
        <v>78</v>
      </c>
      <c r="J188" s="13"/>
      <c r="K188" s="13">
        <f t="shared" ref="K188:K189" si="127">INDEX(Table5,MATCH($H188,Table5_A,0),MATCH(K$185,Table5_1,0))*quadrillion</f>
        <v>696843000000000</v>
      </c>
      <c r="L188" s="13">
        <f t="shared" ref="L188:N189" si="128">INDEX(Table5_22,MATCH($H188,Table5_A_22,0),MATCH(L$185,Table5_1_22,0))*quadrillion</f>
        <v>829705000000000</v>
      </c>
      <c r="M188" s="13">
        <f t="shared" si="128"/>
        <v>863340000000000</v>
      </c>
      <c r="N188" s="13">
        <f t="shared" si="128"/>
        <v>812894000000000</v>
      </c>
      <c r="O188" s="13">
        <f t="shared" ref="O188:S188" si="129">($T188-$K188)/9+N188</f>
        <v>825087222222222.25</v>
      </c>
      <c r="P188" s="13">
        <f t="shared" si="129"/>
        <v>837280444444444.5</v>
      </c>
      <c r="Q188" s="13">
        <f t="shared" si="129"/>
        <v>849473666666666.75</v>
      </c>
      <c r="R188" s="13">
        <f t="shared" si="129"/>
        <v>861666888888889</v>
      </c>
      <c r="S188" s="13">
        <f t="shared" si="129"/>
        <v>873860111111111.25</v>
      </c>
      <c r="T188" s="13">
        <f t="shared" ref="T188:T189" si="130">INDEX(Table5_22,MATCH($H188,Table5_A_22,0),MATCH(T$185,Table5_1_22,0))*quadrillion</f>
        <v>806582000000000</v>
      </c>
      <c r="U188" s="13">
        <f t="shared" ref="U188:AD189" si="131">INDEX(Table5_22,MATCH($H188,Table5_A_22,0),MATCH(U$185,Table5_1_22,0))*quadrillion</f>
        <v>807419000000000</v>
      </c>
      <c r="V188" s="13">
        <f t="shared" si="131"/>
        <v>807941000000000</v>
      </c>
      <c r="W188" s="13">
        <f t="shared" si="131"/>
        <v>808443000000000</v>
      </c>
      <c r="X188" s="13">
        <f t="shared" si="131"/>
        <v>809588000000000</v>
      </c>
      <c r="Y188" s="13">
        <f t="shared" si="131"/>
        <v>811164000000000</v>
      </c>
      <c r="Z188" s="13">
        <f t="shared" si="131"/>
        <v>812814000000000</v>
      </c>
      <c r="AA188" s="13">
        <f t="shared" si="131"/>
        <v>814240000000000</v>
      </c>
      <c r="AB188" s="13">
        <f t="shared" si="131"/>
        <v>814645000000000</v>
      </c>
      <c r="AC188" s="13">
        <f t="shared" si="131"/>
        <v>814964000000000</v>
      </c>
      <c r="AD188" s="13">
        <f t="shared" si="131"/>
        <v>815746000000000</v>
      </c>
      <c r="AE188" s="13">
        <f t="shared" ref="AE188:AN189" si="132">INDEX(Table5_22,MATCH($H188,Table5_A_22,0),MATCH(AE$185,Table5_1_22,0))*quadrillion</f>
        <v>816529000000000</v>
      </c>
      <c r="AF188" s="13">
        <f t="shared" si="132"/>
        <v>817213000000000</v>
      </c>
      <c r="AG188" s="13">
        <f t="shared" si="132"/>
        <v>818262000000000</v>
      </c>
      <c r="AH188" s="13">
        <f t="shared" si="132"/>
        <v>819733000000000</v>
      </c>
      <c r="AI188" s="13">
        <f t="shared" si="132"/>
        <v>820931000000000</v>
      </c>
      <c r="AJ188" s="13">
        <f t="shared" si="132"/>
        <v>822124000000000</v>
      </c>
      <c r="AK188" s="13">
        <f t="shared" si="132"/>
        <v>823262000000000</v>
      </c>
      <c r="AL188" s="13">
        <f t="shared" si="132"/>
        <v>824553000000000</v>
      </c>
      <c r="AM188" s="13">
        <f t="shared" si="132"/>
        <v>825758000000000</v>
      </c>
      <c r="AN188" s="13">
        <f t="shared" si="132"/>
        <v>827463000000000</v>
      </c>
    </row>
    <row r="189" spans="6:40" x14ac:dyDescent="0.25">
      <c r="H189" s="8" t="s">
        <v>415</v>
      </c>
      <c r="I189" s="1" t="s">
        <v>79</v>
      </c>
      <c r="J189" s="13"/>
      <c r="K189" s="13">
        <f t="shared" si="127"/>
        <v>93407000000000</v>
      </c>
      <c r="L189" s="13">
        <f t="shared" si="128"/>
        <v>79483000000000</v>
      </c>
      <c r="M189" s="13">
        <f t="shared" si="128"/>
        <v>80017000000000</v>
      </c>
      <c r="N189" s="13">
        <f t="shared" si="128"/>
        <v>82234000000000</v>
      </c>
      <c r="O189" s="13">
        <f t="shared" ref="O189:S189" si="133">($T189-$K189)/9+N189</f>
        <v>81815444444444.438</v>
      </c>
      <c r="P189" s="13">
        <f t="shared" si="133"/>
        <v>81396888888888.875</v>
      </c>
      <c r="Q189" s="13">
        <f t="shared" si="133"/>
        <v>80978333333333.313</v>
      </c>
      <c r="R189" s="13">
        <f t="shared" si="133"/>
        <v>80559777777777.75</v>
      </c>
      <c r="S189" s="13">
        <f t="shared" si="133"/>
        <v>80141222222222.188</v>
      </c>
      <c r="T189" s="13">
        <f t="shared" si="130"/>
        <v>89640000000000</v>
      </c>
      <c r="U189" s="13">
        <f t="shared" si="131"/>
        <v>90083000000000</v>
      </c>
      <c r="V189" s="13">
        <f t="shared" si="131"/>
        <v>90515000000000</v>
      </c>
      <c r="W189" s="13">
        <f t="shared" si="131"/>
        <v>90865000000000</v>
      </c>
      <c r="X189" s="13">
        <f t="shared" si="131"/>
        <v>91338000000000</v>
      </c>
      <c r="Y189" s="13">
        <f t="shared" si="131"/>
        <v>91758000000000</v>
      </c>
      <c r="Z189" s="13">
        <f t="shared" si="131"/>
        <v>92097000000000</v>
      </c>
      <c r="AA189" s="13">
        <f t="shared" si="131"/>
        <v>92305000000000</v>
      </c>
      <c r="AB189" s="13">
        <f t="shared" si="131"/>
        <v>92242000000000</v>
      </c>
      <c r="AC189" s="13">
        <f t="shared" si="131"/>
        <v>92051000000000</v>
      </c>
      <c r="AD189" s="13">
        <f t="shared" si="131"/>
        <v>92063000000000</v>
      </c>
      <c r="AE189" s="13">
        <f t="shared" si="132"/>
        <v>92243000000000</v>
      </c>
      <c r="AF189" s="13">
        <f t="shared" si="132"/>
        <v>92573000000000</v>
      </c>
      <c r="AG189" s="13">
        <f t="shared" si="132"/>
        <v>92974000000000</v>
      </c>
      <c r="AH189" s="13">
        <f t="shared" si="132"/>
        <v>93136000000000</v>
      </c>
      <c r="AI189" s="13">
        <f t="shared" si="132"/>
        <v>93311000000000</v>
      </c>
      <c r="AJ189" s="13">
        <f t="shared" si="132"/>
        <v>93580000000000</v>
      </c>
      <c r="AK189" s="13">
        <f t="shared" si="132"/>
        <v>93803000000000</v>
      </c>
      <c r="AL189" s="13">
        <f t="shared" si="132"/>
        <v>93940000000000</v>
      </c>
      <c r="AM189" s="13">
        <f t="shared" si="132"/>
        <v>94073000000000</v>
      </c>
      <c r="AN189" s="13">
        <f t="shared" si="132"/>
        <v>94254000000000</v>
      </c>
    </row>
    <row r="190" spans="6:40" x14ac:dyDescent="0.25">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160</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268</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269</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418</v>
      </c>
      <c r="I194" s="1" t="s">
        <v>270</v>
      </c>
      <c r="J194" s="13"/>
      <c r="K194" s="13">
        <f>(1-Fraction_coal)*INDEX(Table5,MATCH([2]Calculations!$H194,Table5_A,0),MATCH([2]Calculations!K$185,'[2]AEO22 Table 5'!$C$1:$AI$1,0))*quadrillion-SUM([2]Calculations!K$142,[2]Calculations!K$181)</f>
        <v>156488618924520.5</v>
      </c>
      <c r="L194" s="13">
        <f>(1-Fraction_coal)*INDEX(Table5_22,MATCH([2]Calculations!$H194,Table5_A_22,0),MATCH([2]Calculations!L$185,Table5_1_22,0))*quadrillion-SUM([2]Calculations!L$142,[2]Calculations!L$181)</f>
        <v>153593610385966.81</v>
      </c>
      <c r="M194" s="13">
        <f>(1-Fraction_coal)*INDEX(Table5_22,MATCH([2]Calculations!$H194,Table5_A_22,0),MATCH([2]Calculations!M$185,Table5_1_22,0))*quadrillion-SUM([2]Calculations!M$142,[2]Calculations!M$181)</f>
        <v>159089414526082.31</v>
      </c>
      <c r="N194" s="13">
        <f>(1-Fraction_coal)*INDEX(Table5_22,MATCH([2]Calculations!$H194,Table5_A_22,0),MATCH([2]Calculations!N$185,Table5_1_22,0))*quadrillion-SUM([2]Calculations!N$142,[2]Calculations!N$181)</f>
        <v>172403934552996.63</v>
      </c>
      <c r="O194" s="13">
        <f t="shared" ref="O194:S194" si="138">($T194-$K194)/9+N194</f>
        <v>175173244491255.91</v>
      </c>
      <c r="P194" s="13">
        <f t="shared" si="138"/>
        <v>177942554429515.19</v>
      </c>
      <c r="Q194" s="13">
        <f t="shared" si="138"/>
        <v>180711864367774.47</v>
      </c>
      <c r="R194" s="13">
        <f t="shared" si="138"/>
        <v>183481174306033.75</v>
      </c>
      <c r="S194" s="13">
        <f t="shared" si="138"/>
        <v>186250484244293.03</v>
      </c>
      <c r="T194" s="13">
        <f>(1-Fraction_coal)*INDEX(Table5_22,MATCH(Calculations!$H194,Table5_A_22,0),MATCH(Calculations!T$185,Table5_1_22,0))*quadrillion-SUM(Calculations!T$142,Calculations!T$181)</f>
        <v>181412408368854</v>
      </c>
      <c r="U194" s="13">
        <f>(1-Fraction_coal)*INDEX(Table5_22,MATCH(Calculations!$H194,Table5_A_22,0),MATCH(Calculations!U$185,Table5_1_22,0))*quadrillion-SUM(Calculations!U$142,Calculations!U$181)</f>
        <v>184165539612171.63</v>
      </c>
      <c r="V194" s="13">
        <f>(1-Fraction_coal)*INDEX(Table5_22,MATCH(Calculations!$H194,Table5_A_22,0),MATCH(Calculations!V$185,Table5_1_22,0))*quadrillion-SUM(Calculations!V$142,Calculations!V$181)</f>
        <v>186940861033033.44</v>
      </c>
      <c r="W194" s="13">
        <f>(1-Fraction_coal)*INDEX(Table5_22,MATCH(Calculations!$H194,Table5_A_22,0),MATCH(Calculations!W$185,Table5_1_22,0))*quadrillion-SUM(Calculations!W$142,Calculations!W$181)</f>
        <v>189652757943691</v>
      </c>
      <c r="X194" s="13">
        <f>(1-Fraction_coal)*INDEX(Table5_22,MATCH(Calculations!$H194,Table5_A_22,0),MATCH(Calculations!X$185,Table5_1_22,0))*quadrillion-SUM(Calculations!X$142,Calculations!X$181)</f>
        <v>192545421823869.25</v>
      </c>
      <c r="Y194" s="13">
        <f>(1-Fraction_coal)*INDEX(Table5_22,MATCH(Calculations!$H194,Table5_A_22,0),MATCH(Calculations!Y$185,Table5_1_22,0))*quadrillion-SUM(Calculations!Y$142,Calculations!Y$181)</f>
        <v>195392064927144.44</v>
      </c>
      <c r="Z194" s="13">
        <f>(1-Fraction_coal)*INDEX(Table5_22,MATCH(Calculations!$H194,Table5_A_22,0),MATCH(Calculations!Z$185,Table5_1_22,0))*quadrillion-SUM(Calculations!Z$142,Calculations!Z$181)</f>
        <v>198155140763170.56</v>
      </c>
      <c r="AA194" s="13">
        <f>(1-Fraction_coal)*INDEX(Table5_22,MATCH(Calculations!$H194,Table5_A_22,0),MATCH(Calculations!AA$185,Table5_1_22,0))*quadrillion-SUM(Calculations!AA$142,Calculations!AA$181)</f>
        <v>200828869830573.94</v>
      </c>
      <c r="AB194" s="13">
        <f>(1-Fraction_coal)*INDEX(Table5_22,MATCH(Calculations!$H194,Table5_A_22,0),MATCH(Calculations!AB$185,Table5_1_22,0))*quadrillion-SUM(Calculations!AB$142,Calculations!AB$181)</f>
        <v>203128032877384.56</v>
      </c>
      <c r="AC194" s="13">
        <f>(1-Fraction_coal)*INDEX(Table5_22,MATCH(Calculations!$H194,Table5_A_22,0),MATCH(Calculations!AC$185,Table5_1_22,0))*quadrillion-SUM(Calculations!AC$142,Calculations!AC$181)</f>
        <v>205378720841838.06</v>
      </c>
      <c r="AD194" s="13">
        <f>(1-Fraction_coal)*INDEX(Table5_22,MATCH(Calculations!$H194,Table5_A_22,0),MATCH(Calculations!AD$185,Table5_1_22,0))*quadrillion-SUM(Calculations!AD$142,Calculations!AD$181)</f>
        <v>208023415407996.44</v>
      </c>
      <c r="AE194" s="13">
        <f>(1-Fraction_coal)*INDEX(Table5_22,MATCH(Calculations!$H194,Table5_A_22,0),MATCH(Calculations!AE$185,Table5_1_22,0))*quadrillion-SUM(Calculations!AE$142,Calculations!AE$181)</f>
        <v>210892300560581.06</v>
      </c>
      <c r="AF194" s="13">
        <f>(1-Fraction_coal)*INDEX(Table5_22,MATCH(Calculations!$H194,Table5_A_22,0),MATCH(Calculations!AF$185,Table5_1_22,0))*quadrillion-SUM(Calculations!AF$142,Calculations!AF$181)</f>
        <v>213971852536904.69</v>
      </c>
      <c r="AG194" s="13">
        <f>(1-Fraction_coal)*INDEX(Table5_22,MATCH(Calculations!$H194,Table5_A_22,0),MATCH(Calculations!AG$185,Table5_1_22,0))*quadrillion-SUM(Calculations!AG$142,Calculations!AG$181)</f>
        <v>217099728397327.94</v>
      </c>
      <c r="AH194" s="13">
        <f>(1-Fraction_coal)*INDEX(Table5_22,MATCH(Calculations!$H194,Table5_A_22,0),MATCH(Calculations!AH$185,Table5_1_22,0))*quadrillion-SUM(Calculations!AH$142,Calculations!AH$181)</f>
        <v>219964130153801.81</v>
      </c>
      <c r="AI194" s="13">
        <f>(1-Fraction_coal)*INDEX(Table5_22,MATCH(Calculations!$H194,Table5_A_22,0),MATCH(Calculations!AI$185,Table5_1_22,0))*quadrillion-SUM(Calculations!AI$142,Calculations!AI$181)</f>
        <v>222906706214397.25</v>
      </c>
      <c r="AJ194" s="13">
        <f>(1-Fraction_coal)*INDEX(Table5_22,MATCH(Calculations!$H194,Table5_A_22,0),MATCH(Calculations!AJ$185,Table5_1_22,0))*quadrillion-SUM(Calculations!AJ$142,Calculations!AJ$181)</f>
        <v>226041623929014.69</v>
      </c>
      <c r="AK194" s="13">
        <f>(1-Fraction_coal)*INDEX(Table5_22,MATCH(Calculations!$H194,Table5_A_22,0),MATCH(Calculations!AK$185,Table5_1_22,0))*quadrillion-SUM(Calculations!AK$142,Calculations!AK$181)</f>
        <v>229292075591804.25</v>
      </c>
      <c r="AL194" s="13">
        <f>(1-Fraction_coal)*INDEX(Table5_22,MATCH(Calculations!$H194,Table5_A_22,0),MATCH(Calculations!AL$185,Table5_1_22,0))*quadrillion-SUM(Calculations!AL$142,Calculations!AL$181)</f>
        <v>232491438443160.44</v>
      </c>
      <c r="AM194" s="13">
        <f>(1-Fraction_coal)*INDEX(Table5_22,MATCH(Calculations!$H194,Table5_A_22,0),MATCH(Calculations!AM$185,Table5_1_22,0))*quadrillion-SUM(Calculations!AM$142,Calculations!AM$181)</f>
        <v>235907412895512.44</v>
      </c>
      <c r="AN194" s="13">
        <f>(1-Fraction_coal)*INDEX(Table5_22,MATCH(Calculations!$H194,Table5_A_22,0),MATCH(Calculations!AN$185,Table5_1_22,0))*quadrillion-SUM(Calculations!AN$142,Calculations!AN$181)</f>
        <v>239342780826732.94</v>
      </c>
    </row>
    <row r="195" spans="8:40" x14ac:dyDescent="0.25">
      <c r="I195" s="1" t="s">
        <v>271</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549</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x14ac:dyDescent="0.25">
      <c r="I198" s="1" t="s">
        <v>545</v>
      </c>
      <c r="J198" t="s">
        <v>548</v>
      </c>
      <c r="K198" s="7">
        <f>'[2]AEO22 Table 4'!C48*10^15</f>
        <v>5181982000000000</v>
      </c>
      <c r="L198" s="7">
        <f>'[2]AEO23 Table 4'!C48*10^15</f>
        <v>5259642000000000</v>
      </c>
      <c r="M198" s="7">
        <f>'[2]AEO23 Table 4'!D48*10^15</f>
        <v>5170129000000000</v>
      </c>
      <c r="N198" s="7">
        <f>'[2]AEO23 Table 4'!E48*10^15</f>
        <v>5250440000000000</v>
      </c>
      <c r="O198" s="7">
        <f>'AEO23 Table 4'!F48*10^15</f>
        <v>5334123000000000</v>
      </c>
      <c r="P198" s="7">
        <f>'AEO23 Table 4'!G48*10^15</f>
        <v>5395507000000000</v>
      </c>
      <c r="Q198" s="7">
        <f>'AEO23 Table 4'!H48*10^15</f>
        <v>5453548000000000</v>
      </c>
      <c r="R198" s="7">
        <f>'AEO23 Table 4'!I48*10^15</f>
        <v>5505184000000000</v>
      </c>
      <c r="S198" s="7">
        <f>'AEO23 Table 4'!J48*10^15</f>
        <v>5550957000000000</v>
      </c>
      <c r="T198" s="7">
        <f>'AEO23 Table 4'!K48*10^15</f>
        <v>5589352000000000</v>
      </c>
      <c r="U198" s="7">
        <f>'AEO23 Table 4'!L48*10^15</f>
        <v>5622880000000000</v>
      </c>
      <c r="V198" s="7">
        <f>'AEO23 Table 4'!M48*10^15</f>
        <v>5659317000000000</v>
      </c>
      <c r="W198" s="7">
        <f>'AEO23 Table 4'!N48*10^15</f>
        <v>5698163000000000</v>
      </c>
      <c r="X198" s="7">
        <f>'AEO23 Table 4'!O48*10^15</f>
        <v>5737456000000000</v>
      </c>
      <c r="Y198" s="7">
        <f>'AEO23 Table 4'!P48*10^15</f>
        <v>5788888000000000</v>
      </c>
      <c r="Z198" s="7">
        <f>'AEO23 Table 4'!Q48*10^15</f>
        <v>5847557000000000</v>
      </c>
      <c r="AA198" s="7">
        <f>'AEO23 Table 4'!R48*10^15</f>
        <v>5908487000000000</v>
      </c>
      <c r="AB198" s="7">
        <f>'AEO23 Table 4'!S48*10^15</f>
        <v>5966468000000000</v>
      </c>
      <c r="AC198" s="7">
        <f>'AEO23 Table 4'!T48*10^15</f>
        <v>6023973000000000</v>
      </c>
      <c r="AD198" s="7">
        <f>'AEO23 Table 4'!U48*10^15</f>
        <v>6081542000000000</v>
      </c>
      <c r="AE198" s="7">
        <f>'AEO23 Table 4'!V48*10^15</f>
        <v>6144157000000000</v>
      </c>
      <c r="AF198" s="7">
        <f>'AEO23 Table 4'!W48*10^15</f>
        <v>6215514000000000</v>
      </c>
      <c r="AG198" s="7">
        <f>'AEO23 Table 4'!X48*10^15</f>
        <v>6292354000000000</v>
      </c>
      <c r="AH198" s="7">
        <f>'AEO23 Table 4'!Y48*10^15</f>
        <v>6370489000000000</v>
      </c>
      <c r="AI198" s="7">
        <f>'AEO23 Table 4'!Z48*10^15</f>
        <v>6452714000000000</v>
      </c>
      <c r="AJ198" s="7">
        <f>'AEO23 Table 4'!AA48*10^15</f>
        <v>6541503000000000</v>
      </c>
      <c r="AK198" s="7">
        <f>'AEO23 Table 4'!AB48*10^15</f>
        <v>6631938000000000</v>
      </c>
      <c r="AL198" s="7">
        <f>'AEO23 Table 4'!AC48*10^15</f>
        <v>6723852000000000</v>
      </c>
      <c r="AM198" s="7">
        <f>'AEO23 Table 4'!AD48*10^15</f>
        <v>6818223000000000</v>
      </c>
      <c r="AN198" s="7">
        <f>'AEO23 Table 4'!AE48*10^15</f>
        <v>6917873000000000</v>
      </c>
    </row>
    <row r="199" spans="8:40" x14ac:dyDescent="0.25">
      <c r="I199" s="1" t="s">
        <v>546</v>
      </c>
      <c r="J199" t="s">
        <v>547</v>
      </c>
      <c r="K199" s="7">
        <f>SUM(K4,K17,K30,K43,K56,K69,K82,K95,K108,K121)</f>
        <v>5181980000000000</v>
      </c>
      <c r="L199" s="7">
        <f t="shared" ref="L199:N199" si="142">SUM(L4,L17,L30,L43,L56,L69,L82,L95,L108,L121)</f>
        <v>5259718000000000</v>
      </c>
      <c r="M199" s="7">
        <f t="shared" si="142"/>
        <v>5170002000000000</v>
      </c>
      <c r="N199" s="7">
        <f t="shared" si="142"/>
        <v>5262474000000000</v>
      </c>
      <c r="O199" s="7">
        <f t="shared" ref="O199:AN199" si="143">SUM(O4,O17,O30,O43,O56,O69,O82,O95,O108,O121)</f>
        <v>5334121000000001</v>
      </c>
      <c r="P199" s="7">
        <f t="shared" si="143"/>
        <v>5395505000000000</v>
      </c>
      <c r="Q199" s="7">
        <f t="shared" si="143"/>
        <v>5453548999999999</v>
      </c>
      <c r="R199" s="7">
        <f t="shared" si="143"/>
        <v>5505184000000000</v>
      </c>
      <c r="S199" s="7">
        <f t="shared" si="143"/>
        <v>5534659543061873</v>
      </c>
      <c r="T199" s="7">
        <f t="shared" si="143"/>
        <v>5559896086123746</v>
      </c>
      <c r="U199" s="7">
        <f t="shared" si="143"/>
        <v>5580630629185619</v>
      </c>
      <c r="V199" s="7">
        <f t="shared" si="143"/>
        <v>5603902172247492</v>
      </c>
      <c r="W199" s="7">
        <f t="shared" si="143"/>
        <v>5627237715309364</v>
      </c>
      <c r="X199" s="7">
        <f t="shared" si="143"/>
        <v>5650181358604142</v>
      </c>
      <c r="Y199" s="7">
        <f t="shared" si="143"/>
        <v>5683350622197980</v>
      </c>
      <c r="Z199" s="7">
        <f t="shared" si="143"/>
        <v>5722615355105070</v>
      </c>
      <c r="AA199" s="7">
        <f t="shared" si="143"/>
        <v>5764031472888751</v>
      </c>
      <c r="AB199" s="7">
        <f t="shared" si="143"/>
        <v>5802726602586938</v>
      </c>
      <c r="AC199" s="7">
        <f t="shared" si="143"/>
        <v>5841330919283733</v>
      </c>
      <c r="AD199" s="7">
        <f t="shared" si="143"/>
        <v>5880105324816493</v>
      </c>
      <c r="AE199" s="7">
        <f t="shared" si="143"/>
        <v>5923645744075234</v>
      </c>
      <c r="AF199" s="7">
        <f t="shared" si="143"/>
        <v>5991668096054922</v>
      </c>
      <c r="AG199" s="7">
        <f t="shared" si="143"/>
        <v>6064766459690330</v>
      </c>
      <c r="AH199" s="7">
        <f t="shared" si="143"/>
        <v>6139278621307235</v>
      </c>
      <c r="AI199" s="7">
        <f t="shared" si="143"/>
        <v>6217948858810469</v>
      </c>
      <c r="AJ199" s="7">
        <f t="shared" si="143"/>
        <v>6302913272432938</v>
      </c>
      <c r="AK199" s="7">
        <f t="shared" si="143"/>
        <v>6389239635809564</v>
      </c>
      <c r="AL199" s="7">
        <f t="shared" si="143"/>
        <v>6476957810893669</v>
      </c>
      <c r="AM199" s="7">
        <f t="shared" si="143"/>
        <v>6567011148888590</v>
      </c>
      <c r="AN199" s="7">
        <f t="shared" si="143"/>
        <v>6662088312316973</v>
      </c>
    </row>
    <row r="201" spans="8:40" x14ac:dyDescent="0.25">
      <c r="I201" t="s">
        <v>550</v>
      </c>
      <c r="J201" t="s">
        <v>548</v>
      </c>
      <c r="K201" s="6">
        <f>'[2]AEO22 Table 5'!C39*10^15</f>
        <v>4595164000000000</v>
      </c>
      <c r="L201" s="6">
        <f>'[2]AEO23 Table 5'!C39*10^15</f>
        <v>4715115000000000</v>
      </c>
      <c r="M201" s="6">
        <f>'[2]AEO23 Table 5'!D39*10^15</f>
        <v>4660196000000000</v>
      </c>
      <c r="N201" s="6">
        <f>'[2]AEO23 Table 5'!E39*10^15</f>
        <v>4703229000000000</v>
      </c>
      <c r="O201" s="6">
        <f>'AEO23 Table 5'!F39*10^15</f>
        <v>4715347000000000</v>
      </c>
      <c r="P201" s="6">
        <f>'AEO23 Table 5'!G39*10^15</f>
        <v>4730810000000000</v>
      </c>
      <c r="Q201" s="6">
        <f>'AEO23 Table 5'!H39*10^15</f>
        <v>4737627000000000</v>
      </c>
      <c r="R201" s="6">
        <f>'AEO23 Table 5'!I39*10^15</f>
        <v>4769249000000000</v>
      </c>
      <c r="S201" s="6">
        <f>'AEO23 Table 5'!J39*10^15</f>
        <v>4802988000000000</v>
      </c>
      <c r="T201" s="6">
        <f>'AEO23 Table 5'!K39*10^15</f>
        <v>4831460000000000</v>
      </c>
      <c r="U201" s="6">
        <f>'AEO23 Table 5'!L39*10^15</f>
        <v>4863016000000000</v>
      </c>
      <c r="V201" s="6">
        <f>'AEO23 Table 5'!M39*10^15</f>
        <v>4896286000000000</v>
      </c>
      <c r="W201" s="6">
        <f>'AEO23 Table 5'!N39*10^15</f>
        <v>4924706000000000</v>
      </c>
      <c r="X201" s="6">
        <f>'AEO23 Table 5'!O39*10^15</f>
        <v>4950965000000000</v>
      </c>
      <c r="Y201" s="6">
        <f>'AEO23 Table 5'!P39*10^15</f>
        <v>4978485000000000</v>
      </c>
      <c r="Z201" s="6">
        <f>'AEO23 Table 5'!Q39*10^15</f>
        <v>5007399000000000</v>
      </c>
      <c r="AA201" s="6">
        <f>'AEO23 Table 5'!R39*10^15</f>
        <v>5031971000000000</v>
      </c>
      <c r="AB201" s="6">
        <f>'AEO23 Table 5'!S39*10^15</f>
        <v>5054071000000000</v>
      </c>
      <c r="AC201" s="6">
        <f>'AEO23 Table 5'!T39*10^15</f>
        <v>5072920000000000</v>
      </c>
      <c r="AD201" s="6">
        <f>'AEO23 Table 5'!U39*10^15</f>
        <v>5095635000000000</v>
      </c>
      <c r="AE201" s="6">
        <f>'AEO23 Table 5'!V39*10^15</f>
        <v>5122755000000000</v>
      </c>
      <c r="AF201" s="6">
        <f>'AEO23 Table 5'!W39*10^15</f>
        <v>5154271000000000</v>
      </c>
      <c r="AG201" s="6">
        <f>'AEO23 Table 5'!X39*10^15</f>
        <v>5189135000000000</v>
      </c>
      <c r="AH201" s="6">
        <f>'AEO23 Table 5'!Y39*10^15</f>
        <v>5223258000000000</v>
      </c>
      <c r="AI201" s="6">
        <f>'AEO23 Table 5'!Z39*10^15</f>
        <v>5260154000000000</v>
      </c>
      <c r="AJ201" s="6">
        <f>'AEO23 Table 5'!AA39*10^15</f>
        <v>5300266000000000</v>
      </c>
      <c r="AK201" s="6">
        <f>'AEO23 Table 5'!AB39*10^15</f>
        <v>5341888000000000</v>
      </c>
      <c r="AL201" s="6">
        <f>'AEO23 Table 5'!AC39*10^15</f>
        <v>5386047000000000</v>
      </c>
      <c r="AM201" s="6">
        <f>'AEO23 Table 5'!AD39*10^15</f>
        <v>5431389000000000</v>
      </c>
      <c r="AN201" s="6">
        <f>'AEO23 Table 5'!AE39*10^15</f>
        <v>5478960000000000</v>
      </c>
    </row>
    <row r="202" spans="8:40" x14ac:dyDescent="0.25">
      <c r="I202" t="s">
        <v>546</v>
      </c>
      <c r="J202" t="s">
        <v>547</v>
      </c>
      <c r="K202" s="7">
        <f>SUM(K134,K147,K160,K173,K186)</f>
        <v>4595165000000000</v>
      </c>
      <c r="L202" s="7">
        <f t="shared" ref="L202:N202" si="144">SUM(L134,L147,L160,L173,L186)</f>
        <v>4714929000000000</v>
      </c>
      <c r="M202" s="7">
        <f t="shared" si="144"/>
        <v>4659545000000000</v>
      </c>
      <c r="N202" s="7">
        <f t="shared" si="144"/>
        <v>4704511000000000</v>
      </c>
      <c r="O202" s="7">
        <f t="shared" ref="O202:AN202" si="145">SUM(O134,O147,O160,O173,O186)</f>
        <v>4759645666666666</v>
      </c>
      <c r="P202" s="7">
        <f t="shared" si="145"/>
        <v>4808977333333333</v>
      </c>
      <c r="Q202" s="7">
        <f t="shared" si="145"/>
        <v>4852143000000000</v>
      </c>
      <c r="R202" s="7">
        <f t="shared" si="145"/>
        <v>4895963666666666</v>
      </c>
      <c r="S202" s="7">
        <f t="shared" si="145"/>
        <v>4939586333333332</v>
      </c>
      <c r="T202" s="7">
        <f t="shared" si="145"/>
        <v>4831459000000000</v>
      </c>
      <c r="U202" s="7">
        <f t="shared" si="145"/>
        <v>4863017000000000</v>
      </c>
      <c r="V202" s="7">
        <f t="shared" si="145"/>
        <v>4896285000000000</v>
      </c>
      <c r="W202" s="7">
        <f t="shared" si="145"/>
        <v>4924707000000000</v>
      </c>
      <c r="X202" s="7">
        <f t="shared" si="145"/>
        <v>4950966000000000</v>
      </c>
      <c r="Y202" s="7">
        <f t="shared" si="145"/>
        <v>4978487000000000</v>
      </c>
      <c r="Z202" s="7">
        <f t="shared" si="145"/>
        <v>5007398000000000</v>
      </c>
      <c r="AA202" s="7">
        <f t="shared" si="145"/>
        <v>5031972000000000</v>
      </c>
      <c r="AB202" s="7">
        <f t="shared" si="145"/>
        <v>5054071000000000</v>
      </c>
      <c r="AC202" s="7">
        <f t="shared" si="145"/>
        <v>5072919000000000</v>
      </c>
      <c r="AD202" s="7">
        <f t="shared" si="145"/>
        <v>5095634000000000</v>
      </c>
      <c r="AE202" s="7">
        <f t="shared" si="145"/>
        <v>5122754000000000</v>
      </c>
      <c r="AF202" s="7">
        <f t="shared" si="145"/>
        <v>5154271000000000</v>
      </c>
      <c r="AG202" s="7">
        <f t="shared" si="145"/>
        <v>5189135000000000</v>
      </c>
      <c r="AH202" s="7">
        <f t="shared" si="145"/>
        <v>5223257000000000</v>
      </c>
      <c r="AI202" s="7">
        <f t="shared" si="145"/>
        <v>5260154000000000</v>
      </c>
      <c r="AJ202" s="7">
        <f t="shared" si="145"/>
        <v>5300268000000000</v>
      </c>
      <c r="AK202" s="7">
        <f t="shared" si="145"/>
        <v>5341886000000000</v>
      </c>
      <c r="AL202" s="7">
        <f t="shared" si="145"/>
        <v>5386046000000000</v>
      </c>
      <c r="AM202" s="7">
        <f t="shared" si="145"/>
        <v>5431388000000000</v>
      </c>
      <c r="AN202" s="7">
        <f t="shared" si="145"/>
        <v>5478960000000000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606186662996842.88</v>
      </c>
      <c r="D2" s="7">
        <f>Calculations!M4</f>
        <v>604545050756901.13</v>
      </c>
      <c r="E2" s="7">
        <f>Calculations!N4</f>
        <v>535644495426212.19</v>
      </c>
      <c r="F2" s="7">
        <f>Calculations!O4</f>
        <v>536610436655063.5</v>
      </c>
      <c r="G2" s="7">
        <f>Calculations!P4</f>
        <v>536182755605925.63</v>
      </c>
      <c r="H2" s="7">
        <f>Calculations!Q4</f>
        <v>533636183275317.69</v>
      </c>
      <c r="I2" s="7">
        <f>Calculations!R4</f>
        <v>530091959524002.25</v>
      </c>
      <c r="J2" s="7">
        <f>Calculations!S4</f>
        <v>525647654173075.25</v>
      </c>
      <c r="K2" s="7">
        <f>Calculations!T4</f>
        <v>520221959038290.25</v>
      </c>
      <c r="L2" s="7">
        <f>Calculations!U4</f>
        <v>514123032137942.19</v>
      </c>
      <c r="M2" s="7">
        <f>Calculations!V4</f>
        <v>508046871529183.13</v>
      </c>
      <c r="N2" s="7">
        <f>Calculations!W4</f>
        <v>501719468631101.75</v>
      </c>
      <c r="O2" s="7">
        <f>Calculations!X4</f>
        <v>495169281308184.19</v>
      </c>
      <c r="P2" s="7">
        <f>Calculations!Y4</f>
        <v>489624876224398.94</v>
      </c>
      <c r="Q2" s="7">
        <f>Calculations!Z4</f>
        <v>484521161499230.94</v>
      </c>
      <c r="R2" s="7">
        <f>Calculations!AA4</f>
        <v>479478427912248.06</v>
      </c>
      <c r="S2" s="7">
        <f>Calculations!AB4</f>
        <v>473967359184003.88</v>
      </c>
      <c r="T2" s="7">
        <f>Calculations!AC4</f>
        <v>468227814458026.44</v>
      </c>
      <c r="U2" s="7">
        <f>Calculations!AD4</f>
        <v>462837081842467.44</v>
      </c>
      <c r="V2" s="7">
        <f>Calculations!AE4</f>
        <v>457898422731320.31</v>
      </c>
      <c r="W2" s="7">
        <f>Calculations!AF4</f>
        <v>453478509835667.38</v>
      </c>
      <c r="X2" s="7">
        <f>Calculations!AG4</f>
        <v>449391147413583.69</v>
      </c>
      <c r="Y2" s="7">
        <f>Calculations!AH4</f>
        <v>445086692139561.19</v>
      </c>
      <c r="Z2" s="7">
        <f>Calculations!AI4</f>
        <v>440798498502388.06</v>
      </c>
      <c r="AA2" s="7">
        <f>Calculations!AJ4</f>
        <v>436732276208208.56</v>
      </c>
      <c r="AB2" s="7">
        <f>Calculations!AK4</f>
        <v>432935184003885.63</v>
      </c>
      <c r="AC2" s="7">
        <f>Calculations!AL4</f>
        <v>429126708653768.31</v>
      </c>
      <c r="AD2" s="7">
        <f>Calculations!AM4</f>
        <v>425457270298712.81</v>
      </c>
      <c r="AE2" s="7">
        <f>Calculations!AN4</f>
        <v>421953700639520.69</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3038420985671496.5</v>
      </c>
      <c r="D4" s="7">
        <f>Calculations!M6</f>
        <v>3075332462073989.5</v>
      </c>
      <c r="E4" s="7">
        <f>Calculations!N6</f>
        <v>2881092901481421.5</v>
      </c>
      <c r="F4" s="7">
        <f>Calculations!O6</f>
        <v>2894838050028333</v>
      </c>
      <c r="G4" s="7">
        <f>Calculations!P6</f>
        <v>2899821428640816</v>
      </c>
      <c r="H4" s="7">
        <f>Calculations!Q6</f>
        <v>2895469001538087.5</v>
      </c>
      <c r="I4" s="7">
        <f>Calculations!R6</f>
        <v>2886380372702987</v>
      </c>
      <c r="J4" s="7">
        <f>Calculations!S6</f>
        <v>2870189473973933.5</v>
      </c>
      <c r="K4" s="7">
        <f>Calculations!T6</f>
        <v>2849968941633611</v>
      </c>
      <c r="L4" s="7">
        <f>Calculations!U6</f>
        <v>2827784003561887.5</v>
      </c>
      <c r="M4" s="7">
        <f>Calculations!V6</f>
        <v>2805949503764267.5</v>
      </c>
      <c r="N4" s="7">
        <f>Calculations!W6</f>
        <v>2792162074961548</v>
      </c>
      <c r="O4" s="7">
        <f>Calculations!X6</f>
        <v>2777897367117299.5</v>
      </c>
      <c r="P4" s="7">
        <f>Calculations!Y6</f>
        <v>2764988879786286.5</v>
      </c>
      <c r="Q4" s="7">
        <f>Calculations!Z6</f>
        <v>2753424416740872.5</v>
      </c>
      <c r="R4" s="7">
        <f>Calculations!AA6</f>
        <v>2742252672225370</v>
      </c>
      <c r="S4" s="7">
        <f>Calculations!AB6</f>
        <v>2728822999433336</v>
      </c>
      <c r="T4" s="7">
        <f>Calculations!AC6</f>
        <v>2715118504978548</v>
      </c>
      <c r="U4" s="7">
        <f>Calculations!AD6</f>
        <v>2704142713187080</v>
      </c>
      <c r="V4" s="7">
        <f>Calculations!AE6</f>
        <v>2694703646077875.5</v>
      </c>
      <c r="W4" s="7">
        <f>Calculations!AF6</f>
        <v>2685716652473083.5</v>
      </c>
      <c r="X4" s="7">
        <f>Calculations!AG6</f>
        <v>2677395572897272</v>
      </c>
      <c r="Y4" s="7">
        <f>Calculations!AH6</f>
        <v>2669253371326803</v>
      </c>
      <c r="Z4" s="7">
        <f>Calculations!AI6</f>
        <v>2661133122966081</v>
      </c>
      <c r="AA4" s="7">
        <f>Calculations!AJ6</f>
        <v>2652986042904557.5</v>
      </c>
      <c r="AB4" s="7">
        <f>Calculations!AK6</f>
        <v>2644622683072937.5</v>
      </c>
      <c r="AC4" s="7">
        <f>Calculations!AL6</f>
        <v>2636116220837043</v>
      </c>
      <c r="AD4" s="7">
        <f>Calculations!AM6</f>
        <v>2627060115275641</v>
      </c>
      <c r="AE4" s="7">
        <f>Calculations!AN6</f>
        <v>2618591867886343</v>
      </c>
    </row>
    <row r="5" spans="1:33" x14ac:dyDescent="0.25">
      <c r="A5" s="1" t="s">
        <v>79</v>
      </c>
      <c r="B5" s="7">
        <f>Calculations!K7</f>
        <v>296822031247470.25</v>
      </c>
      <c r="C5" s="7">
        <f>Calculations!L7</f>
        <v>310533843438840.69</v>
      </c>
      <c r="D5" s="7">
        <f>Calculations!M7</f>
        <v>311843718287055.75</v>
      </c>
      <c r="E5" s="7">
        <f>Calculations!N7</f>
        <v>267019329393669.5</v>
      </c>
      <c r="F5" s="7">
        <f>Calculations!O7</f>
        <v>264506906500445.22</v>
      </c>
      <c r="G5" s="7">
        <f>Calculations!P7</f>
        <v>260925280984376.22</v>
      </c>
      <c r="H5" s="7">
        <f>Calculations!Q7</f>
        <v>256606190237189.34</v>
      </c>
      <c r="I5" s="7">
        <f>Calculations!R7</f>
        <v>251998455435926.47</v>
      </c>
      <c r="J5" s="7">
        <f>Calculations!S7</f>
        <v>247255749048814.03</v>
      </c>
      <c r="K5" s="7">
        <f>Calculations!T7</f>
        <v>242445556868776.78</v>
      </c>
      <c r="L5" s="7">
        <f>Calculations!U7</f>
        <v>237720738282198.66</v>
      </c>
      <c r="M5" s="7">
        <f>Calculations!V7</f>
        <v>233092676434874.09</v>
      </c>
      <c r="N5" s="7">
        <f>Calculations!W7</f>
        <v>228902865700639.53</v>
      </c>
      <c r="O5" s="7">
        <f>Calculations!X7</f>
        <v>224807372460131.13</v>
      </c>
      <c r="P5" s="7">
        <f>Calculations!Y7</f>
        <v>220784243503602.34</v>
      </c>
      <c r="Q5" s="7">
        <f>Calculations!Z7</f>
        <v>216748105237594.09</v>
      </c>
      <c r="R5" s="7">
        <f>Calculations!AA7</f>
        <v>212774574273455.84</v>
      </c>
      <c r="S5" s="7">
        <f>Calculations!AB7</f>
        <v>208949024204646.63</v>
      </c>
      <c r="T5" s="7">
        <f>Calculations!AC7</f>
        <v>205160875900590.97</v>
      </c>
      <c r="U5" s="7">
        <f>Calculations!AD7</f>
        <v>201590633530316.5</v>
      </c>
      <c r="V5" s="7">
        <f>Calculations!AE7</f>
        <v>198155362745891.69</v>
      </c>
      <c r="W5" s="7">
        <f>Calculations!AF7</f>
        <v>194817661782562.94</v>
      </c>
      <c r="X5" s="7">
        <f>Calculations!AG7</f>
        <v>191545820448474.03</v>
      </c>
      <c r="Y5" s="7">
        <f>Calculations!AH7</f>
        <v>188138194446693.09</v>
      </c>
      <c r="Z5" s="7">
        <f>Calculations!AI7</f>
        <v>184740325427021.75</v>
      </c>
      <c r="AA5" s="7">
        <f>Calculations!AJ7</f>
        <v>181407502954747.84</v>
      </c>
      <c r="AB5" s="7">
        <f>Calculations!AK7</f>
        <v>178016951671658.69</v>
      </c>
      <c r="AC5" s="7">
        <f>Calculations!AL7</f>
        <v>174549970695377.66</v>
      </c>
      <c r="AD5" s="7">
        <f>Calculations!AM7</f>
        <v>171112260665425.41</v>
      </c>
      <c r="AE5" s="7">
        <f>Calculations!AN7</f>
        <v>167798952157370.69</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160</v>
      </c>
      <c r="B7" s="7">
        <f>Calculations!K9</f>
        <v>377071582935319.31</v>
      </c>
      <c r="C7" s="7">
        <f>Calculations!L9</f>
        <v>438195823524649.81</v>
      </c>
      <c r="D7" s="7">
        <f>Calculations!M9</f>
        <v>467309845057880.63</v>
      </c>
      <c r="E7" s="7">
        <f>Calculations!N9</f>
        <v>414161124261313.06</v>
      </c>
      <c r="F7" s="7">
        <f>Calculations!O9</f>
        <v>391185057556868.75</v>
      </c>
      <c r="G7" s="7">
        <f>Calculations!P9</f>
        <v>374388412855176.81</v>
      </c>
      <c r="H7" s="7">
        <f>Calculations!Q9</f>
        <v>362011681049137.81</v>
      </c>
      <c r="I7" s="7">
        <f>Calculations!R9</f>
        <v>351528616854205.38</v>
      </c>
      <c r="J7" s="7">
        <f>Calculations!S9</f>
        <v>342687977981057.19</v>
      </c>
      <c r="K7" s="7">
        <f>Calculations!T9</f>
        <v>335349914352788.75</v>
      </c>
      <c r="L7" s="7">
        <f>Calculations!U9</f>
        <v>328728988909576.56</v>
      </c>
      <c r="M7" s="7">
        <f>Calculations!V9</f>
        <v>322149530640330.25</v>
      </c>
      <c r="N7" s="7">
        <f>Calculations!W9</f>
        <v>316398602768558.25</v>
      </c>
      <c r="O7" s="7">
        <f>Calculations!X9</f>
        <v>309680107504249.94</v>
      </c>
      <c r="P7" s="7">
        <f>Calculations!Y9</f>
        <v>303045359669715.88</v>
      </c>
      <c r="Q7" s="7">
        <f>Calculations!Z9</f>
        <v>297073273536792.63</v>
      </c>
      <c r="R7" s="7">
        <f>Calculations!AA9</f>
        <v>291910203837124.56</v>
      </c>
      <c r="S7" s="7">
        <f>Calculations!AB9</f>
        <v>286830881567230.56</v>
      </c>
      <c r="T7" s="7">
        <f>Calculations!AC9</f>
        <v>281967839067433</v>
      </c>
      <c r="U7" s="7">
        <f>Calculations!AD9</f>
        <v>277058450902614.78</v>
      </c>
      <c r="V7" s="7">
        <f>Calculations!AE9</f>
        <v>272395426536064.06</v>
      </c>
      <c r="W7" s="7">
        <f>Calculations!AF9</f>
        <v>267609626811300.84</v>
      </c>
      <c r="X7" s="7">
        <f>Calculations!AG9</f>
        <v>262797808467578.72</v>
      </c>
      <c r="Y7" s="7">
        <f>Calculations!AH9</f>
        <v>259077959038290.28</v>
      </c>
      <c r="Z7" s="7">
        <f>Calculations!AI9</f>
        <v>255692286246255.94</v>
      </c>
      <c r="AA7" s="7">
        <f>Calculations!AJ9</f>
        <v>252396052456893.06</v>
      </c>
      <c r="AB7" s="7">
        <f>Calculations!AK9</f>
        <v>249323416174208.69</v>
      </c>
      <c r="AC7" s="7">
        <f>Calculations!AL9</f>
        <v>246771965352545.91</v>
      </c>
      <c r="AD7" s="7">
        <f>Calculations!AM9</f>
        <v>244182299684287.19</v>
      </c>
      <c r="AE7" s="7">
        <f>Calculations!AN9</f>
        <v>241355214118028</v>
      </c>
    </row>
    <row r="8" spans="1:33" x14ac:dyDescent="0.2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270</v>
      </c>
      <c r="B10" s="7">
        <f>Calculations!K12</f>
        <v>264419093661458.72</v>
      </c>
      <c r="C10" s="7">
        <f>Calculations!L12</f>
        <v>276766554521168.88</v>
      </c>
      <c r="D10" s="7">
        <f>Calculations!M12</f>
        <v>267007946247875</v>
      </c>
      <c r="E10" s="7">
        <f>Calculations!N12</f>
        <v>243525329555573.53</v>
      </c>
      <c r="F10" s="7">
        <f>Calculations!O12</f>
        <v>241282849834048.38</v>
      </c>
      <c r="G10" s="7">
        <f>Calculations!P12</f>
        <v>239899797620011.28</v>
      </c>
      <c r="H10" s="7">
        <f>Calculations!Q12</f>
        <v>238666352464988.25</v>
      </c>
      <c r="I10" s="7">
        <f>Calculations!R12</f>
        <v>237132880110094.69</v>
      </c>
      <c r="J10" s="7">
        <f>Calculations!S12</f>
        <v>235243277908200.44</v>
      </c>
      <c r="K10" s="7">
        <f>Calculations!T12</f>
        <v>233015433659839.69</v>
      </c>
      <c r="L10" s="7">
        <f>Calculations!U12</f>
        <v>230490814538978.38</v>
      </c>
      <c r="M10" s="7">
        <f>Calculations!V12</f>
        <v>227808457540678.38</v>
      </c>
      <c r="N10" s="7">
        <f>Calculations!W12</f>
        <v>225383847486440.56</v>
      </c>
      <c r="O10" s="7">
        <f>Calculations!X12</f>
        <v>223020218570387.72</v>
      </c>
      <c r="P10" s="7">
        <f>Calculations!Y12</f>
        <v>220814327531773.66</v>
      </c>
      <c r="Q10" s="7">
        <f>Calculations!Z12</f>
        <v>218762108961385.88</v>
      </c>
      <c r="R10" s="7">
        <f>Calculations!AA12</f>
        <v>216831039585525.81</v>
      </c>
      <c r="S10" s="7">
        <f>Calculations!AB12</f>
        <v>214944689711001.34</v>
      </c>
      <c r="T10" s="7">
        <f>Calculations!AC12</f>
        <v>213106311665182.53</v>
      </c>
      <c r="U10" s="7">
        <f>Calculations!AD12</f>
        <v>211394774386788.59</v>
      </c>
      <c r="V10" s="7">
        <f>Calculations!AE12</f>
        <v>209818208694244.28</v>
      </c>
      <c r="W10" s="7">
        <f>Calculations!AF12</f>
        <v>208309941876467.22</v>
      </c>
      <c r="X10" s="7">
        <f>Calculations!AG12</f>
        <v>206867534687930.03</v>
      </c>
      <c r="Y10" s="7">
        <f>Calculations!AH12</f>
        <v>205434884481502.47</v>
      </c>
      <c r="Z10" s="7">
        <f>Calculations!AI12</f>
        <v>203957514773739.13</v>
      </c>
      <c r="AA10" s="7">
        <f>Calculations!AJ12</f>
        <v>202479331984133.41</v>
      </c>
      <c r="AB10" s="7">
        <f>Calculations!AK12</f>
        <v>201038550959281.13</v>
      </c>
      <c r="AC10" s="7">
        <f>Calculations!AL12</f>
        <v>199660377236298.88</v>
      </c>
      <c r="AD10" s="7">
        <f>Calculations!AM12</f>
        <v>198302530559378.28</v>
      </c>
      <c r="AE10" s="7">
        <f>Calculations!AN12</f>
        <v>196992655711163.25</v>
      </c>
    </row>
    <row r="11" spans="1:33" x14ac:dyDescent="0.2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766421514773739.13</v>
      </c>
      <c r="D2" s="7">
        <f>Calculations!M17</f>
        <v>669436299522383.13</v>
      </c>
      <c r="E2" s="7">
        <f>Calculations!N17</f>
        <v>790839988666720.5</v>
      </c>
      <c r="F2" s="7">
        <f>Calculations!O17</f>
        <v>810477541325993.63</v>
      </c>
      <c r="G2" s="7">
        <f>Calculations!P17</f>
        <v>827657147575487.75</v>
      </c>
      <c r="H2" s="7">
        <f>Calculations!Q17</f>
        <v>843631766534445</v>
      </c>
      <c r="I2" s="7">
        <f>Calculations!R17</f>
        <v>859225863191127.63</v>
      </c>
      <c r="J2" s="7">
        <f>Calculations!S17</f>
        <v>873914999757144</v>
      </c>
      <c r="K2" s="7">
        <f>Calculations!T17</f>
        <v>886894225208451.25</v>
      </c>
      <c r="L2" s="7">
        <f>Calculations!U17</f>
        <v>898984752205941.75</v>
      </c>
      <c r="M2" s="7">
        <f>Calculations!V17</f>
        <v>912087566097304.25</v>
      </c>
      <c r="N2" s="7">
        <f>Calculations!W17</f>
        <v>925147286651016</v>
      </c>
      <c r="O2" s="7">
        <f>Calculations!X17</f>
        <v>938551753905933.88</v>
      </c>
      <c r="P2" s="7">
        <f>Calculations!Y17</f>
        <v>954115766534445.13</v>
      </c>
      <c r="Q2" s="7">
        <f>Calculations!Z17</f>
        <v>971168532016514.13</v>
      </c>
      <c r="R2" s="7">
        <f>Calculations!AA17</f>
        <v>988496932243179.75</v>
      </c>
      <c r="S2" s="7">
        <f>Calculations!AB17</f>
        <v>1005068353274508.1</v>
      </c>
      <c r="T2" s="7">
        <f>Calculations!AC17</f>
        <v>1021348691006233.3</v>
      </c>
      <c r="U2" s="7">
        <f>Calculations!AD17</f>
        <v>1038172980490569</v>
      </c>
      <c r="V2" s="7">
        <f>Calculations!AE17</f>
        <v>1055901416983728.6</v>
      </c>
      <c r="W2" s="7">
        <f>Calculations!AF17</f>
        <v>1075612960090666.4</v>
      </c>
      <c r="X2" s="7">
        <f>Calculations!AG17</f>
        <v>1096546565206832.3</v>
      </c>
      <c r="Y2" s="7">
        <f>Calculations!AH17</f>
        <v>1117371217356107.6</v>
      </c>
      <c r="Z2" s="7">
        <f>Calculations!AI17</f>
        <v>1139367520440379</v>
      </c>
      <c r="AA2" s="7">
        <f>Calculations!AJ17</f>
        <v>1162946893871933.8</v>
      </c>
      <c r="AB2" s="7">
        <f>Calculations!AK17</f>
        <v>1186534398121913.8</v>
      </c>
      <c r="AC2" s="7">
        <f>Calculations!AL17</f>
        <v>1210571536630778</v>
      </c>
      <c r="AD2" s="7">
        <f>Calculations!AM17</f>
        <v>1234972935805067.5</v>
      </c>
      <c r="AE2" s="7">
        <f>Calculations!AN17</f>
        <v>1260053258317817.5</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47880763539221.242</v>
      </c>
      <c r="D4" s="7">
        <f>Calculations!M19</f>
        <v>41192352303084.266</v>
      </c>
      <c r="E4" s="7">
        <f>Calculations!N19</f>
        <v>48582453169270.617</v>
      </c>
      <c r="F4" s="7">
        <f>Calculations!O19</f>
        <v>48944274589168.617</v>
      </c>
      <c r="G4" s="7">
        <f>Calculations!P19</f>
        <v>49138601149518.336</v>
      </c>
      <c r="H4" s="7">
        <f>Calculations!Q19</f>
        <v>49218283170080.141</v>
      </c>
      <c r="I4" s="7">
        <f>Calculations!R19</f>
        <v>49228040152189.75</v>
      </c>
      <c r="J4" s="7">
        <f>Calculations!S19</f>
        <v>49172750586901.969</v>
      </c>
      <c r="K4" s="7">
        <f>Calculations!T19</f>
        <v>49045909819477.047</v>
      </c>
      <c r="L4" s="7">
        <f>Calculations!U19</f>
        <v>48863779486764.344</v>
      </c>
      <c r="M4" s="7">
        <f>Calculations!V19</f>
        <v>48677583744839.305</v>
      </c>
      <c r="N4" s="7">
        <f>Calculations!W19</f>
        <v>48488948757386.867</v>
      </c>
      <c r="O4" s="7">
        <f>Calculations!X19</f>
        <v>48363734153646.883</v>
      </c>
      <c r="P4" s="7">
        <f>Calculations!Y19</f>
        <v>48319014652311.18</v>
      </c>
      <c r="Q4" s="7">
        <f>Calculations!Z19</f>
        <v>48371864972071.563</v>
      </c>
      <c r="R4" s="7">
        <f>Calculations!AA19</f>
        <v>48523098194770.5</v>
      </c>
      <c r="S4" s="7">
        <f>Calculations!AB19</f>
        <v>48664574435359.836</v>
      </c>
      <c r="T4" s="7">
        <f>Calculations!AC19</f>
        <v>48809303003319.031</v>
      </c>
      <c r="U4" s="7">
        <f>Calculations!AD19</f>
        <v>48976797862867.313</v>
      </c>
      <c r="V4" s="7">
        <f>Calculations!AE19</f>
        <v>49141853476888.203</v>
      </c>
      <c r="W4" s="7">
        <f>Calculations!AF19</f>
        <v>49328862300655.711</v>
      </c>
      <c r="X4" s="7">
        <f>Calculations!AG19</f>
        <v>49513431878895.813</v>
      </c>
      <c r="Y4" s="7">
        <f>Calculations!AH19</f>
        <v>49703693030033.188</v>
      </c>
      <c r="Z4" s="7">
        <f>Calculations!AI19</f>
        <v>49889888771958.219</v>
      </c>
      <c r="AA4" s="7">
        <f>Calculations!AJ19</f>
        <v>50096411559944.953</v>
      </c>
      <c r="AB4" s="7">
        <f>Calculations!AK19</f>
        <v>50285859629239.859</v>
      </c>
      <c r="AC4" s="7">
        <f>Calculations!AL19</f>
        <v>50491569335384.117</v>
      </c>
      <c r="AD4" s="7">
        <f>Calculations!AM19</f>
        <v>50702970614425.641</v>
      </c>
      <c r="AE4" s="7">
        <f>Calculations!AN19</f>
        <v>50915184975309.633</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186361610620901.78</v>
      </c>
      <c r="D2" s="7">
        <f>Calculations!M30</f>
        <v>173223021128470.81</v>
      </c>
      <c r="E2" s="7">
        <f>Calculations!N30</f>
        <v>168434782158180.19</v>
      </c>
      <c r="F2" s="7">
        <f>Calculations!O30</f>
        <v>167492420302760.47</v>
      </c>
      <c r="G2" s="7">
        <f>Calculations!P30</f>
        <v>167697316927062.25</v>
      </c>
      <c r="H2" s="7">
        <f>Calculations!Q30</f>
        <v>168533165061118.72</v>
      </c>
      <c r="I2" s="7">
        <f>Calculations!R30</f>
        <v>169970693758601.13</v>
      </c>
      <c r="J2" s="7">
        <f>Calculations!S30</f>
        <v>171405783210556.13</v>
      </c>
      <c r="K2" s="7">
        <f>Calculations!T30</f>
        <v>170917121023233.22</v>
      </c>
      <c r="L2" s="7">
        <f>Calculations!U30</f>
        <v>170425206508540.44</v>
      </c>
      <c r="M2" s="7">
        <f>Calculations!V30</f>
        <v>170162581073423.44</v>
      </c>
      <c r="N2" s="7">
        <f>Calculations!W30</f>
        <v>169938983566744.91</v>
      </c>
      <c r="O2" s="7">
        <f>Calculations!X30</f>
        <v>169958497530964.13</v>
      </c>
      <c r="P2" s="7">
        <f>Calculations!Y30</f>
        <v>170407318708006.13</v>
      </c>
      <c r="Q2" s="7">
        <f>Calculations!Z30</f>
        <v>171050466445397.88</v>
      </c>
      <c r="R2" s="7">
        <f>Calculations!AA30</f>
        <v>171605801343803.09</v>
      </c>
      <c r="S2" s="7">
        <f>Calculations!AB30</f>
        <v>172013155346879.28</v>
      </c>
      <c r="T2" s="7">
        <f>Calculations!AC30</f>
        <v>172377416012304.69</v>
      </c>
      <c r="U2" s="7">
        <f>Calculations!AD30</f>
        <v>169764170970614.41</v>
      </c>
      <c r="V2" s="7">
        <f>Calculations!AE30</f>
        <v>167653410507569</v>
      </c>
      <c r="W2" s="7">
        <f>Calculations!AF30</f>
        <v>166101237270298.69</v>
      </c>
      <c r="X2" s="7">
        <f>Calculations!AG30</f>
        <v>165103585849591.19</v>
      </c>
      <c r="Y2" s="7">
        <f>Calculations!AH30</f>
        <v>164701110337569.81</v>
      </c>
      <c r="Z2" s="7">
        <f>Calculations!AI30</f>
        <v>164639316117542.28</v>
      </c>
      <c r="AA2" s="7">
        <f>Calculations!AJ30</f>
        <v>164740951347850.72</v>
      </c>
      <c r="AB2" s="7">
        <f>Calculations!AK30</f>
        <v>164981623573221.06</v>
      </c>
      <c r="AC2" s="7">
        <f>Calculations!AL30</f>
        <v>165310108637577.88</v>
      </c>
      <c r="AD2" s="7">
        <f>Calculations!AM30</f>
        <v>165748359750667.84</v>
      </c>
      <c r="AE2" s="7">
        <f>Calculations!AN30</f>
        <v>166320769367764.88</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1063163050918805</v>
      </c>
      <c r="D2" s="7">
        <f>Calculations!M43</f>
        <v>1065252671253946.3</v>
      </c>
      <c r="E2" s="7">
        <f>Calculations!N43</f>
        <v>1070729590544806.9</v>
      </c>
      <c r="F2" s="7">
        <f>Calculations!O43</f>
        <v>1077817224965595.3</v>
      </c>
      <c r="G2" s="7">
        <f>Calculations!P43</f>
        <v>1082945332146037.1</v>
      </c>
      <c r="H2" s="7">
        <f>Calculations!Q43</f>
        <v>1086210668825386.5</v>
      </c>
      <c r="I2" s="7">
        <f>Calculations!R43</f>
        <v>1088958885452926.1</v>
      </c>
      <c r="J2" s="7">
        <f>Calculations!S43</f>
        <v>1077759937708528.3</v>
      </c>
      <c r="K2" s="7">
        <f>Calculations!T43</f>
        <v>1068383106373099.8</v>
      </c>
      <c r="L2" s="7">
        <f>Calculations!U43</f>
        <v>1059008714283198.8</v>
      </c>
      <c r="M2" s="7">
        <f>Calculations!V43</f>
        <v>1049917274674476.3</v>
      </c>
      <c r="N2" s="7">
        <f>Calculations!W43</f>
        <v>1040788433301000.5</v>
      </c>
      <c r="O2" s="7">
        <f>Calculations!X43</f>
        <v>1032007672453654.9</v>
      </c>
      <c r="P2" s="7">
        <f>Calculations!Y43</f>
        <v>1024400693058893.4</v>
      </c>
      <c r="Q2" s="7">
        <f>Calculations!Z43</f>
        <v>1017081113144606.5</v>
      </c>
      <c r="R2" s="7">
        <f>Calculations!AA43</f>
        <v>1009699238864617.8</v>
      </c>
      <c r="S2" s="7">
        <f>Calculations!AB43</f>
        <v>1002265337034178.1</v>
      </c>
      <c r="T2" s="7">
        <f>Calculations!AC43</f>
        <v>994900699205521.63</v>
      </c>
      <c r="U2" s="7">
        <f>Calculations!AD43</f>
        <v>987931291383214.5</v>
      </c>
      <c r="V2" s="7">
        <f>Calculations!AE43</f>
        <v>981459500808844.63</v>
      </c>
      <c r="W2" s="7">
        <f>Calculations!AF43</f>
        <v>988736869487220.5</v>
      </c>
      <c r="X2" s="7">
        <f>Calculations!AG43</f>
        <v>996097995072426.13</v>
      </c>
      <c r="Y2" s="7">
        <f>Calculations!AH43</f>
        <v>1003213405683628.9</v>
      </c>
      <c r="Z2" s="7">
        <f>Calculations!AI43</f>
        <v>1010378475989019.3</v>
      </c>
      <c r="AA2" s="7">
        <f>Calculations!AJ43</f>
        <v>1017712810516995</v>
      </c>
      <c r="AB2" s="7">
        <f>Calculations!AK43</f>
        <v>1025080440546529</v>
      </c>
      <c r="AC2" s="7">
        <f>Calculations!AL43</f>
        <v>1032306441238243.3</v>
      </c>
      <c r="AD2" s="7">
        <f>Calculations!AM43</f>
        <v>1039515499671093.1</v>
      </c>
      <c r="AE2" s="7">
        <f>Calculations!AN43</f>
        <v>1046796780451039</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915733425078928.13</v>
      </c>
      <c r="D4" s="7">
        <f>Calculations!M45</f>
        <v>916373320488950</v>
      </c>
      <c r="E4" s="7">
        <f>Calculations!N45</f>
        <v>927514980976281</v>
      </c>
      <c r="F4" s="7">
        <f>Calculations!O45</f>
        <v>943213152108799.38</v>
      </c>
      <c r="G4" s="7">
        <f>Calculations!P45</f>
        <v>958096615235165.5</v>
      </c>
      <c r="H4" s="7">
        <f>Calculations!Q45</f>
        <v>971692969804905.63</v>
      </c>
      <c r="I4" s="7">
        <f>Calculations!R45</f>
        <v>984969783210556</v>
      </c>
      <c r="J4" s="7">
        <f>Calculations!S45</f>
        <v>996299265603497.13</v>
      </c>
      <c r="K4" s="7">
        <f>Calculations!T45</f>
        <v>1006330256294017.5</v>
      </c>
      <c r="L4" s="7">
        <f>Calculations!U45</f>
        <v>1014753784181980</v>
      </c>
      <c r="M4" s="7">
        <f>Calculations!V45</f>
        <v>1022763453412126.6</v>
      </c>
      <c r="N4" s="7">
        <f>Calculations!W45</f>
        <v>1031159336517445.1</v>
      </c>
      <c r="O4" s="7">
        <f>Calculations!X45</f>
        <v>1039882078523435.5</v>
      </c>
      <c r="P4" s="7">
        <f>Calculations!Y45</f>
        <v>1048938997166680</v>
      </c>
      <c r="Q4" s="7">
        <f>Calculations!Z45</f>
        <v>1057901598316198.6</v>
      </c>
      <c r="R4" s="7">
        <f>Calculations!AA45</f>
        <v>1066298294503359.5</v>
      </c>
      <c r="S4" s="7">
        <f>Calculations!AB45</f>
        <v>1072379333603173.3</v>
      </c>
      <c r="T4" s="7">
        <f>Calculations!AC45</f>
        <v>1077581431231279.9</v>
      </c>
      <c r="U4" s="7">
        <f>Calculations!AD45</f>
        <v>1083731582287703.4</v>
      </c>
      <c r="V4" s="7">
        <f>Calculations!AE45</f>
        <v>1090604563102080.4</v>
      </c>
      <c r="W4" s="7">
        <f>Calculations!AF45</f>
        <v>1097758870233951.1</v>
      </c>
      <c r="X4" s="7">
        <f>Calculations!AG45</f>
        <v>1105175802800938.9</v>
      </c>
      <c r="Y4" s="7">
        <f>Calculations!AH45</f>
        <v>1112590296122399.3</v>
      </c>
      <c r="Z4" s="7">
        <f>Calculations!AI45</f>
        <v>1120181228203675.1</v>
      </c>
      <c r="AA4" s="7">
        <f>Calculations!AJ45</f>
        <v>1127954290617663.8</v>
      </c>
      <c r="AB4" s="7">
        <f>Calculations!AK45</f>
        <v>1135867203108556.5</v>
      </c>
      <c r="AC4" s="7">
        <f>Calculations!AL45</f>
        <v>1143847601392374.3</v>
      </c>
      <c r="AD4" s="7">
        <f>Calculations!AM45</f>
        <v>1151674327207965.8</v>
      </c>
      <c r="AE4" s="7">
        <f>Calculations!AN45</f>
        <v>1159738472921557.5</v>
      </c>
    </row>
    <row r="5" spans="1:33" x14ac:dyDescent="0.25">
      <c r="A5" s="1" t="s">
        <v>79</v>
      </c>
      <c r="B5" s="7">
        <f>Calculations!K46</f>
        <v>37948968833481.742</v>
      </c>
      <c r="C5" s="7">
        <f>Calculations!L46</f>
        <v>34997481745325.02</v>
      </c>
      <c r="D5" s="7">
        <f>Calculations!M46</f>
        <v>32781833724601.305</v>
      </c>
      <c r="E5" s="7">
        <f>Calculations!N46</f>
        <v>31447566421112.281</v>
      </c>
      <c r="F5" s="7">
        <f>Calculations!O46</f>
        <v>30655624706549.012</v>
      </c>
      <c r="G5" s="7">
        <f>Calculations!P46</f>
        <v>29895393183841.984</v>
      </c>
      <c r="H5" s="7">
        <f>Calculations!Q46</f>
        <v>29201834372217.273</v>
      </c>
      <c r="I5" s="7">
        <f>Calculations!R46</f>
        <v>28621293936695.539</v>
      </c>
      <c r="J5" s="7">
        <f>Calculations!S46</f>
        <v>28173285841495.992</v>
      </c>
      <c r="K5" s="7">
        <f>Calculations!T46</f>
        <v>27853744677406.297</v>
      </c>
      <c r="L5" s="7">
        <f>Calculations!U46</f>
        <v>27483792439083.621</v>
      </c>
      <c r="M5" s="7">
        <f>Calculations!V46</f>
        <v>27090260827329.395</v>
      </c>
      <c r="N5" s="7">
        <f>Calculations!W46</f>
        <v>26676402169513.473</v>
      </c>
      <c r="O5" s="7">
        <f>Calculations!X46</f>
        <v>26278805148546.91</v>
      </c>
      <c r="P5" s="7">
        <f>Calculations!Y46</f>
        <v>25877142718368.008</v>
      </c>
      <c r="Q5" s="7">
        <f>Calculations!Z46</f>
        <v>25452713996600.012</v>
      </c>
      <c r="R5" s="7">
        <f>Calculations!AA46</f>
        <v>25020967538249.813</v>
      </c>
      <c r="S5" s="7">
        <f>Calculations!AB46</f>
        <v>24597351898324.293</v>
      </c>
      <c r="T5" s="7">
        <f>Calculations!AC46</f>
        <v>24172923176556.301</v>
      </c>
      <c r="U5" s="7">
        <f>Calculations!AD46</f>
        <v>23767195337165.063</v>
      </c>
      <c r="V5" s="7">
        <f>Calculations!AE46</f>
        <v>23382607625677.973</v>
      </c>
      <c r="W5" s="7">
        <f>Calculations!AF46</f>
        <v>23025664696834.773</v>
      </c>
      <c r="X5" s="7">
        <f>Calculations!AG46</f>
        <v>22696366550635.473</v>
      </c>
      <c r="Y5" s="7">
        <f>Calculations!AH46</f>
        <v>22363816077066.301</v>
      </c>
      <c r="Z5" s="7">
        <f>Calculations!AI46</f>
        <v>22046714158504.008</v>
      </c>
      <c r="AA5" s="7">
        <f>Calculations!AJ46</f>
        <v>21746686958633.527</v>
      </c>
      <c r="AB5" s="7">
        <f>Calculations!AK46</f>
        <v>21453977495345.262</v>
      </c>
      <c r="AC5" s="7">
        <f>Calculations!AL46</f>
        <v>21158828786529.59</v>
      </c>
      <c r="AD5" s="7">
        <f>Calculations!AM46</f>
        <v>20871810896138.59</v>
      </c>
      <c r="AE5" s="7">
        <f>Calculations!AN46</f>
        <v>20592923824172.266</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270</v>
      </c>
      <c r="B10" s="7">
        <f>Calculations!K51</f>
        <v>65178266655873.063</v>
      </c>
      <c r="C10" s="7">
        <f>Calculations!L51</f>
        <v>62731703391888.602</v>
      </c>
      <c r="D10" s="7">
        <f>Calculations!M51</f>
        <v>60083495830972.227</v>
      </c>
      <c r="E10" s="7">
        <f>Calculations!N51</f>
        <v>58232921557516.391</v>
      </c>
      <c r="F10" s="7">
        <f>Calculations!O51</f>
        <v>57077532259370.188</v>
      </c>
      <c r="G10" s="7">
        <f>Calculations!P51</f>
        <v>56241684125313.68</v>
      </c>
      <c r="H10" s="7">
        <f>Calculations!Q51</f>
        <v>55538368331579.375</v>
      </c>
      <c r="I10" s="7">
        <f>Calculations!R51</f>
        <v>54891155184975.313</v>
      </c>
      <c r="J10" s="7">
        <f>Calculations!S51</f>
        <v>54286222294179.547</v>
      </c>
      <c r="K10" s="7">
        <f>Calculations!T51</f>
        <v>53725195822877.023</v>
      </c>
      <c r="L10" s="7">
        <f>Calculations!U51</f>
        <v>53003992228608.43</v>
      </c>
      <c r="M10" s="7">
        <f>Calculations!V51</f>
        <v>52179527240346.484</v>
      </c>
      <c r="N10" s="7">
        <f>Calculations!W51</f>
        <v>51333922124180.359</v>
      </c>
      <c r="O10" s="7">
        <f>Calculations!X51</f>
        <v>50515961790658.141</v>
      </c>
      <c r="P10" s="7">
        <f>Calculations!Y51</f>
        <v>49735403221889.414</v>
      </c>
      <c r="Q10" s="7">
        <f>Calculations!Z51</f>
        <v>49002003399983.805</v>
      </c>
      <c r="R10" s="7">
        <f>Calculations!AA51</f>
        <v>48314949243098.844</v>
      </c>
      <c r="S10" s="7">
        <f>Calculations!AB51</f>
        <v>47623829677001.539</v>
      </c>
      <c r="T10" s="7">
        <f>Calculations!AC51</f>
        <v>46945719420383.711</v>
      </c>
      <c r="U10" s="7">
        <f>Calculations!AD51</f>
        <v>46302571682991.984</v>
      </c>
      <c r="V10" s="7">
        <f>Calculations!AE51</f>
        <v>45704143446935.969</v>
      </c>
      <c r="W10" s="7">
        <f>Calculations!AF51</f>
        <v>45148808548530.719</v>
      </c>
      <c r="X10" s="7">
        <f>Calculations!AG51</f>
        <v>44636566987776.242</v>
      </c>
      <c r="Y10" s="7">
        <f>Calculations!AH51</f>
        <v>44156848700720.469</v>
      </c>
      <c r="Z10" s="7">
        <f>Calculations!AI51</f>
        <v>43697457459726.375</v>
      </c>
      <c r="AA10" s="7">
        <f>Calculations!AJ51</f>
        <v>43264897919533.719</v>
      </c>
      <c r="AB10" s="7">
        <f>Calculations!AK51</f>
        <v>42864861653039.742</v>
      </c>
      <c r="AC10" s="7">
        <f>Calculations!AL51</f>
        <v>42501414069456.813</v>
      </c>
      <c r="AD10" s="7">
        <f>Calculations!AM51</f>
        <v>42159919695620.492</v>
      </c>
      <c r="AE10" s="7">
        <f>Calculations!AN51</f>
        <v>41840378531530.805</v>
      </c>
    </row>
    <row r="11" spans="1:33" x14ac:dyDescent="0.2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1654448362988747.8</v>
      </c>
      <c r="D2" s="7">
        <f>Calculations!M56</f>
        <v>1691177709058528</v>
      </c>
      <c r="E2" s="7">
        <f>Calculations!N56</f>
        <v>1713173199060957</v>
      </c>
      <c r="F2" s="7">
        <f>Calculations!O56</f>
        <v>1744679307374726.8</v>
      </c>
      <c r="G2" s="7">
        <f>Calculations!P56</f>
        <v>1772504594187646.8</v>
      </c>
      <c r="H2" s="7">
        <f>Calculations!Q56</f>
        <v>1802169885210070.3</v>
      </c>
      <c r="I2" s="7">
        <f>Calculations!R56</f>
        <v>1827917747915486</v>
      </c>
      <c r="J2" s="7">
        <f>Calculations!S56</f>
        <v>1851402803853315</v>
      </c>
      <c r="K2" s="7">
        <f>Calculations!T56</f>
        <v>1874234141989799.8</v>
      </c>
      <c r="L2" s="7">
        <f>Calculations!U56</f>
        <v>1894967728972719</v>
      </c>
      <c r="M2" s="7">
        <f>Calculations!V56</f>
        <v>1916216809843762.5</v>
      </c>
      <c r="N2" s="7">
        <f>Calculations!W56</f>
        <v>1937810637416012</v>
      </c>
      <c r="O2" s="7">
        <f>Calculations!X56</f>
        <v>1958372664130170.8</v>
      </c>
      <c r="P2" s="7">
        <f>Calculations!Y56</f>
        <v>1982480540759329.5</v>
      </c>
      <c r="Q2" s="7">
        <f>Calculations!Z56</f>
        <v>2009133363555411.8</v>
      </c>
      <c r="R2" s="7">
        <f>Calculations!AA56</f>
        <v>2037348929652715.8</v>
      </c>
      <c r="S2" s="7">
        <f>Calculations!AB56</f>
        <v>2064777432526511.3</v>
      </c>
      <c r="T2" s="7">
        <f>Calculations!AC56</f>
        <v>2092625485631020.8</v>
      </c>
      <c r="U2" s="7">
        <f>Calculations!AD56</f>
        <v>2122301346717396.3</v>
      </c>
      <c r="V2" s="7">
        <f>Calculations!AE56</f>
        <v>2153496044685501.3</v>
      </c>
      <c r="W2" s="7">
        <f>Calculations!AF56</f>
        <v>2187786958309722.3</v>
      </c>
      <c r="X2" s="7">
        <f>Calculations!AG56</f>
        <v>2224012193637172.5</v>
      </c>
      <c r="Y2" s="7">
        <f>Calculations!AH56</f>
        <v>2261363547316441.5</v>
      </c>
      <c r="Z2" s="7">
        <f>Calculations!AI56</f>
        <v>2300517503440459.5</v>
      </c>
      <c r="AA2" s="7">
        <f>Calculations!AJ56</f>
        <v>2342651404517121</v>
      </c>
      <c r="AB2" s="7">
        <f>Calculations!AK56</f>
        <v>2385443088804339</v>
      </c>
      <c r="AC2" s="7">
        <f>Calculations!AL56</f>
        <v>2428981995304784</v>
      </c>
      <c r="AD2" s="7">
        <f>Calculations!AM56</f>
        <v>2473823458916862</v>
      </c>
      <c r="AE2" s="7">
        <f>Calculations!AN56</f>
        <v>2521698530883186</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184111000080952</v>
      </c>
      <c r="E4" s="7">
        <f>Calculations!N58</f>
        <v>184922455759734.47</v>
      </c>
      <c r="F4" s="7">
        <f>Calculations!O58</f>
        <v>186427470250141.66</v>
      </c>
      <c r="G4" s="7">
        <f>Calculations!P58</f>
        <v>187665793896219.53</v>
      </c>
      <c r="H4" s="7">
        <f>Calculations!Q58</f>
        <v>188611408079009.16</v>
      </c>
      <c r="I4" s="7">
        <f>Calculations!R58</f>
        <v>189354564883024.34</v>
      </c>
      <c r="J4" s="7">
        <f>Calculations!S58</f>
        <v>189507424269408.22</v>
      </c>
      <c r="K4" s="7">
        <f>Calculations!T58</f>
        <v>189236668015866.59</v>
      </c>
      <c r="L4" s="7">
        <f>Calculations!U58</f>
        <v>188744753501173.81</v>
      </c>
      <c r="M4" s="7">
        <f>Calculations!V58</f>
        <v>188238203513316.56</v>
      </c>
      <c r="N4" s="7">
        <f>Calculations!W58</f>
        <v>187740597425726.53</v>
      </c>
      <c r="O4" s="7">
        <f>Calculations!X58</f>
        <v>187358448959766.84</v>
      </c>
      <c r="P4" s="7">
        <f>Calculations!Y58</f>
        <v>187042973204889.5</v>
      </c>
      <c r="Q4" s="7">
        <f>Calculations!Z58</f>
        <v>186786039342669.78</v>
      </c>
      <c r="R4" s="7">
        <f>Calculations!AA58</f>
        <v>186506339188861</v>
      </c>
      <c r="S4" s="7">
        <f>Calculations!AB58</f>
        <v>185792453331174.63</v>
      </c>
      <c r="T4" s="7">
        <f>Calculations!AC58</f>
        <v>184940343560268.75</v>
      </c>
      <c r="U4" s="7">
        <f>Calculations!AD58</f>
        <v>184331345260260.66</v>
      </c>
      <c r="V4" s="7">
        <f>Calculations!AE58</f>
        <v>183928869748239.28</v>
      </c>
      <c r="W4" s="7">
        <f>Calculations!AF58</f>
        <v>183628842548368.81</v>
      </c>
      <c r="X4" s="7">
        <f>Calculations!AG58</f>
        <v>183374347931676.5</v>
      </c>
      <c r="Y4" s="7">
        <f>Calculations!AH58</f>
        <v>183071068404436.16</v>
      </c>
      <c r="Z4" s="7">
        <f>Calculations!AI58</f>
        <v>182785676677730.09</v>
      </c>
      <c r="AA4" s="7">
        <f>Calculations!AJ58</f>
        <v>182524677406298.06</v>
      </c>
      <c r="AB4" s="7">
        <f>Calculations!AK58</f>
        <v>182279939771715.38</v>
      </c>
      <c r="AC4" s="7">
        <f>Calculations!AL58</f>
        <v>182043332955557.34</v>
      </c>
      <c r="AD4" s="7">
        <f>Calculations!AM58</f>
        <v>181800221484659.56</v>
      </c>
      <c r="AE4" s="7">
        <f>Calculations!AN58</f>
        <v>181607521087994.81</v>
      </c>
    </row>
    <row r="5" spans="1:33" x14ac:dyDescent="0.25">
      <c r="A5" s="1" t="s">
        <v>79</v>
      </c>
      <c r="B5" s="7">
        <f>Calculations!K59</f>
        <v>6354234598882.8633</v>
      </c>
      <c r="C5" s="7">
        <f>Calculations!L59</f>
        <v>6123319355622.1162</v>
      </c>
      <c r="D5" s="7">
        <f>Calculations!M59</f>
        <v>5989973933457.46</v>
      </c>
      <c r="E5" s="7">
        <f>Calculations!N59</f>
        <v>5974525378450.5791</v>
      </c>
      <c r="F5" s="7">
        <f>Calculations!O59</f>
        <v>6024936452683.5576</v>
      </c>
      <c r="G5" s="7">
        <f>Calculations!P59</f>
        <v>6053394317169.918</v>
      </c>
      <c r="H5" s="7">
        <f>Calculations!Q59</f>
        <v>6063964381121.9951</v>
      </c>
      <c r="I5" s="7">
        <f>Calculations!R59</f>
        <v>6065590544806.9287</v>
      </c>
      <c r="J5" s="7">
        <f>Calculations!S59</f>
        <v>6060712053752.124</v>
      </c>
      <c r="K5" s="7">
        <f>Calculations!T59</f>
        <v>6049328907957.5811</v>
      </c>
      <c r="L5" s="7">
        <f>Calculations!U59</f>
        <v>6035506516635.6348</v>
      </c>
      <c r="M5" s="7">
        <f>Calculations!V59</f>
        <v>6020871043471.2207</v>
      </c>
      <c r="N5" s="7">
        <f>Calculations!W59</f>
        <v>6005422488464.3408</v>
      </c>
      <c r="O5" s="7">
        <f>Calculations!X59</f>
        <v>5995665506354.7314</v>
      </c>
      <c r="P5" s="7">
        <f>Calculations!Y59</f>
        <v>5985095442402.6553</v>
      </c>
      <c r="Q5" s="7">
        <f>Calculations!Z59</f>
        <v>5971273051080.708</v>
      </c>
      <c r="R5" s="7">
        <f>Calculations!AA59</f>
        <v>5955824496073.8281</v>
      </c>
      <c r="S5" s="7">
        <f>Calculations!AB59</f>
        <v>5940375941066.9473</v>
      </c>
      <c r="T5" s="7">
        <f>Calculations!AC59</f>
        <v>5924927386060.0654</v>
      </c>
      <c r="U5" s="7">
        <f>Calculations!AD59</f>
        <v>5911104994738.1201</v>
      </c>
      <c r="V5" s="7">
        <f>Calculations!AE59</f>
        <v>5898095685258.6416</v>
      </c>
      <c r="W5" s="7">
        <f>Calculations!AF59</f>
        <v>5888338703149.0332</v>
      </c>
      <c r="X5" s="7">
        <f>Calculations!AG59</f>
        <v>5881020966566.8252</v>
      </c>
      <c r="Y5" s="7">
        <f>Calculations!AH59</f>
        <v>5868824738929.8135</v>
      </c>
      <c r="Z5" s="7">
        <f>Calculations!AI59</f>
        <v>5856628511292.8037</v>
      </c>
      <c r="AA5" s="7">
        <f>Calculations!AJ59</f>
        <v>5845245365498.2588</v>
      </c>
      <c r="AB5" s="7">
        <f>Calculations!AK59</f>
        <v>5833049137861.2471</v>
      </c>
      <c r="AC5" s="7">
        <f>Calculations!AL59</f>
        <v>5817600582854.3672</v>
      </c>
      <c r="AD5" s="7">
        <f>Calculations!AM59</f>
        <v>5802152027847.4863</v>
      </c>
      <c r="AE5" s="7">
        <f>Calculations!AN59</f>
        <v>5788329636525.541</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270</v>
      </c>
      <c r="B10" s="7">
        <f>Calculations!K64</f>
        <v>59614347607868.523</v>
      </c>
      <c r="C10" s="7">
        <f>Calculations!L64</f>
        <v>59794038695053.828</v>
      </c>
      <c r="D10" s="7">
        <f>Calculations!M64</f>
        <v>60156673196794.297</v>
      </c>
      <c r="E10" s="7">
        <f>Calculations!N64</f>
        <v>61264903748077.391</v>
      </c>
      <c r="F10" s="7">
        <f>Calculations!O64</f>
        <v>63081328584149.594</v>
      </c>
      <c r="G10" s="7">
        <f>Calculations!P64</f>
        <v>65166883510078.516</v>
      </c>
      <c r="H10" s="7">
        <f>Calculations!Q64</f>
        <v>67293092528130.813</v>
      </c>
      <c r="I10" s="7">
        <f>Calculations!R64</f>
        <v>69332301789039.094</v>
      </c>
      <c r="J10" s="7">
        <f>Calculations!S64</f>
        <v>71251988019104.672</v>
      </c>
      <c r="K10" s="7">
        <f>Calculations!T64</f>
        <v>73039954990690.5</v>
      </c>
      <c r="L10" s="7">
        <f>Calculations!U64</f>
        <v>74697015785639.109</v>
      </c>
      <c r="M10" s="7">
        <f>Calculations!V64</f>
        <v>76265450659758.766</v>
      </c>
      <c r="N10" s="7">
        <f>Calculations!W64</f>
        <v>77780222132275.547</v>
      </c>
      <c r="O10" s="7">
        <f>Calculations!X64</f>
        <v>79313694487169.094</v>
      </c>
      <c r="P10" s="7">
        <f>Calculations!Y64</f>
        <v>80873185461021.609</v>
      </c>
      <c r="Q10" s="7">
        <f>Calculations!Z64</f>
        <v>82473330526997.484</v>
      </c>
      <c r="R10" s="7">
        <f>Calculations!AA64</f>
        <v>84087297984295.297</v>
      </c>
      <c r="S10" s="7">
        <f>Calculations!AB64</f>
        <v>85677686068161.578</v>
      </c>
      <c r="T10" s="7">
        <f>Calculations!AC64</f>
        <v>87265634906500.438</v>
      </c>
      <c r="U10" s="7">
        <f>Calculations!AD64</f>
        <v>88891798591435.266</v>
      </c>
      <c r="V10" s="7">
        <f>Calculations!AE64</f>
        <v>90566747186918.156</v>
      </c>
      <c r="W10" s="7">
        <f>Calculations!AF64</f>
        <v>92283162956366.875</v>
      </c>
      <c r="X10" s="7">
        <f>Calculations!AG64</f>
        <v>94037793572411.547</v>
      </c>
      <c r="Y10" s="7">
        <f>Calculations!AH64</f>
        <v>95800555006880.906</v>
      </c>
      <c r="Z10" s="7">
        <f>Calculations!AI64</f>
        <v>97541363231603.656</v>
      </c>
      <c r="AA10" s="7">
        <f>Calculations!AJ64</f>
        <v>99282171456326.391</v>
      </c>
      <c r="AB10" s="7">
        <f>Calculations!AK64</f>
        <v>101040054399740.95</v>
      </c>
      <c r="AC10" s="7">
        <f>Calculations!AL64</f>
        <v>102836152189751.48</v>
      </c>
      <c r="AD10" s="7">
        <f>Calculations!AM64</f>
        <v>104645259289241.48</v>
      </c>
      <c r="AE10" s="7">
        <f>Calculations!AN64</f>
        <v>106481198089532.89</v>
      </c>
    </row>
    <row r="11" spans="1:33" x14ac:dyDescent="0.2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139355337003157.14</v>
      </c>
      <c r="D2" s="7">
        <f>Calculations!M69</f>
        <v>138977949243098.84</v>
      </c>
      <c r="E2" s="7">
        <f>Calculations!N69</f>
        <v>123138504573787.73</v>
      </c>
      <c r="F2" s="7">
        <f>Calculations!O69</f>
        <v>123360563344936.45</v>
      </c>
      <c r="G2" s="7">
        <f>Calculations!P69</f>
        <v>123262244394074.31</v>
      </c>
      <c r="H2" s="7">
        <f>Calculations!Q69</f>
        <v>122676816724682.27</v>
      </c>
      <c r="I2" s="7">
        <f>Calculations!R69</f>
        <v>121862040475997.73</v>
      </c>
      <c r="J2" s="7">
        <f>Calculations!S69</f>
        <v>120840345826924.63</v>
      </c>
      <c r="K2" s="7">
        <f>Calculations!T69</f>
        <v>119593040961709.7</v>
      </c>
      <c r="L2" s="7">
        <f>Calculations!U69</f>
        <v>118190967862057.81</v>
      </c>
      <c r="M2" s="7">
        <f>Calculations!V69</f>
        <v>116794128470816.8</v>
      </c>
      <c r="N2" s="7">
        <f>Calculations!W69</f>
        <v>115339531368898.23</v>
      </c>
      <c r="O2" s="7">
        <f>Calculations!X69</f>
        <v>113833718691815.75</v>
      </c>
      <c r="P2" s="7">
        <f>Calculations!Y69</f>
        <v>112559123775601.08</v>
      </c>
      <c r="Q2" s="7">
        <f>Calculations!Z69</f>
        <v>111385838500769.03</v>
      </c>
      <c r="R2" s="7">
        <f>Calculations!AA69</f>
        <v>110226572087751.97</v>
      </c>
      <c r="S2" s="7">
        <f>Calculations!AB69</f>
        <v>108959640815996.09</v>
      </c>
      <c r="T2" s="7">
        <f>Calculations!AC69</f>
        <v>107640185541973.63</v>
      </c>
      <c r="U2" s="7">
        <f>Calculations!AD69</f>
        <v>106400918157532.58</v>
      </c>
      <c r="V2" s="7">
        <f>Calculations!AE69</f>
        <v>105265577268679.67</v>
      </c>
      <c r="W2" s="7">
        <f>Calculations!AF69</f>
        <v>104249490164332.55</v>
      </c>
      <c r="X2" s="7">
        <f>Calculations!AG69</f>
        <v>103309852586416.25</v>
      </c>
      <c r="Y2" s="7">
        <f>Calculations!AH69</f>
        <v>102320307860438.75</v>
      </c>
      <c r="Z2" s="7">
        <f>Calculations!AI69</f>
        <v>101334501497611.91</v>
      </c>
      <c r="AA2" s="7">
        <f>Calculations!AJ69</f>
        <v>100399723791791.47</v>
      </c>
      <c r="AB2" s="7">
        <f>Calculations!AK69</f>
        <v>99526815996114.313</v>
      </c>
      <c r="AC2" s="7">
        <f>Calculations!AL69</f>
        <v>98651291346231.672</v>
      </c>
      <c r="AD2" s="7">
        <f>Calculations!AM69</f>
        <v>97807729701287.141</v>
      </c>
      <c r="AE2" s="7">
        <f>Calculations!AN69</f>
        <v>97002299360479.234</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698498014328503.13</v>
      </c>
      <c r="D4" s="7">
        <f>Calculations!M71</f>
        <v>706983537926009.75</v>
      </c>
      <c r="E4" s="7">
        <f>Calculations!N71</f>
        <v>662330098518578.5</v>
      </c>
      <c r="F4" s="7">
        <f>Calculations!O71</f>
        <v>665489949971666.75</v>
      </c>
      <c r="G4" s="7">
        <f>Calculations!P71</f>
        <v>666635571359184</v>
      </c>
      <c r="H4" s="7">
        <f>Calculations!Q71</f>
        <v>665634998461912</v>
      </c>
      <c r="I4" s="7">
        <f>Calculations!R71</f>
        <v>663545627297012.88</v>
      </c>
      <c r="J4" s="7">
        <f>Calculations!S71</f>
        <v>659823526026066.5</v>
      </c>
      <c r="K4" s="7">
        <f>Calculations!T71</f>
        <v>655175058366388.63</v>
      </c>
      <c r="L4" s="7">
        <f>Calculations!U71</f>
        <v>650074996438112.13</v>
      </c>
      <c r="M4" s="7">
        <f>Calculations!V71</f>
        <v>645055496235732.25</v>
      </c>
      <c r="N4" s="7">
        <f>Calculations!W71</f>
        <v>641885925038452.25</v>
      </c>
      <c r="O4" s="7">
        <f>Calculations!X71</f>
        <v>638606632882700.63</v>
      </c>
      <c r="P4" s="7">
        <f>Calculations!Y71</f>
        <v>635639120213713.25</v>
      </c>
      <c r="Q4" s="7">
        <f>Calculations!Z71</f>
        <v>632980583259127.38</v>
      </c>
      <c r="R4" s="7">
        <f>Calculations!AA71</f>
        <v>630412327774629.63</v>
      </c>
      <c r="S4" s="7">
        <f>Calculations!AB71</f>
        <v>627325000566664</v>
      </c>
      <c r="T4" s="7">
        <f>Calculations!AC71</f>
        <v>624174495021452.25</v>
      </c>
      <c r="U4" s="7">
        <f>Calculations!AD71</f>
        <v>621651286812919.88</v>
      </c>
      <c r="V4" s="7">
        <f>Calculations!AE71</f>
        <v>619481353922124.25</v>
      </c>
      <c r="W4" s="7">
        <f>Calculations!AF71</f>
        <v>617415347526916.5</v>
      </c>
      <c r="X4" s="7">
        <f>Calculations!AG71</f>
        <v>615502427102728.13</v>
      </c>
      <c r="Y4" s="7">
        <f>Calculations!AH71</f>
        <v>613630628673196.88</v>
      </c>
      <c r="Z4" s="7">
        <f>Calculations!AI71</f>
        <v>611763877033918.88</v>
      </c>
      <c r="AA4" s="7">
        <f>Calculations!AJ71</f>
        <v>609890957095442.38</v>
      </c>
      <c r="AB4" s="7">
        <f>Calculations!AK71</f>
        <v>607968316927062.25</v>
      </c>
      <c r="AC4" s="7">
        <f>Calculations!AL71</f>
        <v>606012779162956.38</v>
      </c>
      <c r="AD4" s="7">
        <f>Calculations!AM71</f>
        <v>603930884724358.38</v>
      </c>
      <c r="AE4" s="7">
        <f>Calculations!AN71</f>
        <v>601984132113656.5</v>
      </c>
    </row>
    <row r="5" spans="1:33" x14ac:dyDescent="0.25">
      <c r="A5" s="1" t="s">
        <v>79</v>
      </c>
      <c r="B5" s="7">
        <f>Calculations!K72</f>
        <v>68235968752529.742</v>
      </c>
      <c r="C5" s="7">
        <f>Calculations!L72</f>
        <v>71388156561159.219</v>
      </c>
      <c r="D5" s="7">
        <f>Calculations!M72</f>
        <v>71689281712944.219</v>
      </c>
      <c r="E5" s="7">
        <f>Calculations!N72</f>
        <v>61384670606330.438</v>
      </c>
      <c r="F5" s="7">
        <f>Calculations!O72</f>
        <v>60807093499554.758</v>
      </c>
      <c r="G5" s="7">
        <f>Calculations!P72</f>
        <v>59983719015623.734</v>
      </c>
      <c r="H5" s="7">
        <f>Calculations!Q72</f>
        <v>58990809762810.656</v>
      </c>
      <c r="I5" s="7">
        <f>Calculations!R72</f>
        <v>57931544564073.5</v>
      </c>
      <c r="J5" s="7">
        <f>Calculations!S72</f>
        <v>56841250951185.945</v>
      </c>
      <c r="K5" s="7">
        <f>Calculations!T72</f>
        <v>55735443131223.18</v>
      </c>
      <c r="L5" s="7">
        <f>Calculations!U72</f>
        <v>54649261717801.344</v>
      </c>
      <c r="M5" s="7">
        <f>Calculations!V72</f>
        <v>53585323565125.875</v>
      </c>
      <c r="N5" s="7">
        <f>Calculations!W72</f>
        <v>52622134299360.484</v>
      </c>
      <c r="O5" s="7">
        <f>Calculations!X72</f>
        <v>51680627539868.859</v>
      </c>
      <c r="P5" s="7">
        <f>Calculations!Y72</f>
        <v>50755756496397.641</v>
      </c>
      <c r="Q5" s="7">
        <f>Calculations!Z72</f>
        <v>49827894762405.883</v>
      </c>
      <c r="R5" s="7">
        <f>Calculations!AA72</f>
        <v>48914425726544.156</v>
      </c>
      <c r="S5" s="7">
        <f>Calculations!AB72</f>
        <v>48034975795353.352</v>
      </c>
      <c r="T5" s="7">
        <f>Calculations!AC72</f>
        <v>47164124099409.055</v>
      </c>
      <c r="U5" s="7">
        <f>Calculations!AD72</f>
        <v>46343366469683.477</v>
      </c>
      <c r="V5" s="7">
        <f>Calculations!AE72</f>
        <v>45553637254108.313</v>
      </c>
      <c r="W5" s="7">
        <f>Calculations!AF72</f>
        <v>44786338217437.063</v>
      </c>
      <c r="X5" s="7">
        <f>Calculations!AG72</f>
        <v>44034179551525.953</v>
      </c>
      <c r="Y5" s="7">
        <f>Calculations!AH72</f>
        <v>43250805553306.891</v>
      </c>
      <c r="Z5" s="7">
        <f>Calculations!AI72</f>
        <v>42469674572978.219</v>
      </c>
      <c r="AA5" s="7">
        <f>Calculations!AJ72</f>
        <v>41703497045252.164</v>
      </c>
      <c r="AB5" s="7">
        <f>Calculations!AK72</f>
        <v>40924048328341.289</v>
      </c>
      <c r="AC5" s="7">
        <f>Calculations!AL72</f>
        <v>40127029304622.359</v>
      </c>
      <c r="AD5" s="7">
        <f>Calculations!AM72</f>
        <v>39336739334574.594</v>
      </c>
      <c r="AE5" s="7">
        <f>Calculations!AN72</f>
        <v>38575047842629.32</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160</v>
      </c>
      <c r="B7" s="7">
        <f>Calculations!K74</f>
        <v>86684417064680.641</v>
      </c>
      <c r="C7" s="7">
        <f>Calculations!L74</f>
        <v>100736176475350.11</v>
      </c>
      <c r="D7" s="7">
        <f>Calculations!M74</f>
        <v>107429154942119.33</v>
      </c>
      <c r="E7" s="7">
        <f>Calculations!N74</f>
        <v>95210875738686.953</v>
      </c>
      <c r="F7" s="7">
        <f>Calculations!O74</f>
        <v>89928942443131.219</v>
      </c>
      <c r="G7" s="7">
        <f>Calculations!P74</f>
        <v>86067587144823.109</v>
      </c>
      <c r="H7" s="7">
        <f>Calculations!Q74</f>
        <v>83222318950862.141</v>
      </c>
      <c r="I7" s="7">
        <f>Calculations!R74</f>
        <v>80812383145794.531</v>
      </c>
      <c r="J7" s="7">
        <f>Calculations!S74</f>
        <v>78780022018942.766</v>
      </c>
      <c r="K7" s="7">
        <f>Calculations!T74</f>
        <v>77093085647211.203</v>
      </c>
      <c r="L7" s="7">
        <f>Calculations!U74</f>
        <v>75571011090423.375</v>
      </c>
      <c r="M7" s="7">
        <f>Calculations!V74</f>
        <v>74058469359669.719</v>
      </c>
      <c r="N7" s="7">
        <f>Calculations!W74</f>
        <v>72736397231441.75</v>
      </c>
      <c r="O7" s="7">
        <f>Calculations!X74</f>
        <v>71191892495750.016</v>
      </c>
      <c r="P7" s="7">
        <f>Calculations!Y74</f>
        <v>69666640330284.133</v>
      </c>
      <c r="Q7" s="7">
        <f>Calculations!Z74</f>
        <v>68293726463207.32</v>
      </c>
      <c r="R7" s="7">
        <f>Calculations!AA74</f>
        <v>67106796162875.406</v>
      </c>
      <c r="S7" s="7">
        <f>Calculations!AB74</f>
        <v>65939118432769.367</v>
      </c>
      <c r="T7" s="7">
        <f>Calculations!AC74</f>
        <v>64821160932566.984</v>
      </c>
      <c r="U7" s="7">
        <f>Calculations!AD74</f>
        <v>63692549097385.25</v>
      </c>
      <c r="V7" s="7">
        <f>Calculations!AE74</f>
        <v>62620573463935.875</v>
      </c>
      <c r="W7" s="7">
        <f>Calculations!AF74</f>
        <v>61520373188699.094</v>
      </c>
      <c r="X7" s="7">
        <f>Calculations!AG74</f>
        <v>60414191532421.273</v>
      </c>
      <c r="Y7" s="7">
        <f>Calculations!AH74</f>
        <v>59559040961709.703</v>
      </c>
      <c r="Z7" s="7">
        <f>Calculations!AI74</f>
        <v>58780713753744.031</v>
      </c>
      <c r="AA7" s="7">
        <f>Calculations!AJ74</f>
        <v>58022947543106.93</v>
      </c>
      <c r="AB7" s="7">
        <f>Calculations!AK74</f>
        <v>57316583825791.305</v>
      </c>
      <c r="AC7" s="7">
        <f>Calculations!AL74</f>
        <v>56730034647454.055</v>
      </c>
      <c r="AD7" s="7">
        <f>Calculations!AM74</f>
        <v>56134700315712.781</v>
      </c>
      <c r="AE7" s="7">
        <f>Calculations!AN74</f>
        <v>55484785881971.992</v>
      </c>
    </row>
    <row r="8" spans="1:33" x14ac:dyDescent="0.2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270</v>
      </c>
      <c r="B10" s="7">
        <f>Calculations!K77</f>
        <v>60786906338541.242</v>
      </c>
      <c r="C10" s="7">
        <f>Calculations!L77</f>
        <v>63625445478831.047</v>
      </c>
      <c r="D10" s="7">
        <f>Calculations!M77</f>
        <v>61382053752124.992</v>
      </c>
      <c r="E10" s="7">
        <f>Calculations!N77</f>
        <v>55983670444426.461</v>
      </c>
      <c r="F10" s="7">
        <f>Calculations!O77</f>
        <v>55468150165951.586</v>
      </c>
      <c r="G10" s="7">
        <f>Calculations!P77</f>
        <v>55150202379988.664</v>
      </c>
      <c r="H10" s="7">
        <f>Calculations!Q77</f>
        <v>54866647535011.734</v>
      </c>
      <c r="I10" s="7">
        <f>Calculations!R77</f>
        <v>54514119889905.281</v>
      </c>
      <c r="J10" s="7">
        <f>Calculations!S77</f>
        <v>54079722091799.555</v>
      </c>
      <c r="K10" s="7">
        <f>Calculations!T77</f>
        <v>53567566340160.281</v>
      </c>
      <c r="L10" s="7">
        <f>Calculations!U77</f>
        <v>52987185461021.617</v>
      </c>
      <c r="M10" s="7">
        <f>Calculations!V77</f>
        <v>52370542459321.625</v>
      </c>
      <c r="N10" s="7">
        <f>Calculations!W77</f>
        <v>51813152513559.461</v>
      </c>
      <c r="O10" s="7">
        <f>Calculations!X77</f>
        <v>51269781429612.234</v>
      </c>
      <c r="P10" s="7">
        <f>Calculations!Y77</f>
        <v>50762672468226.344</v>
      </c>
      <c r="Q10" s="7">
        <f>Calculations!Z77</f>
        <v>50290891038614.094</v>
      </c>
      <c r="R10" s="7">
        <f>Calculations!AA77</f>
        <v>49846960414474.219</v>
      </c>
      <c r="S10" s="7">
        <f>Calculations!AB77</f>
        <v>49413310288998.617</v>
      </c>
      <c r="T10" s="7">
        <f>Calculations!AC77</f>
        <v>48990688334817.453</v>
      </c>
      <c r="U10" s="7">
        <f>Calculations!AD77</f>
        <v>48597225613211.367</v>
      </c>
      <c r="V10" s="7">
        <f>Calculations!AE77</f>
        <v>48234791305755.688</v>
      </c>
      <c r="W10" s="7">
        <f>Calculations!AF77</f>
        <v>47888058123532.742</v>
      </c>
      <c r="X10" s="7">
        <f>Calculations!AG77</f>
        <v>47556465312069.938</v>
      </c>
      <c r="Y10" s="7">
        <f>Calculations!AH77</f>
        <v>47227115518497.531</v>
      </c>
      <c r="Z10" s="7">
        <f>Calculations!AI77</f>
        <v>46887485226260.82</v>
      </c>
      <c r="AA10" s="7">
        <f>Calculations!AJ77</f>
        <v>46547668015866.586</v>
      </c>
      <c r="AB10" s="7">
        <f>Calculations!AK77</f>
        <v>46216449040718.852</v>
      </c>
      <c r="AC10" s="7">
        <f>Calculations!AL77</f>
        <v>45899622763701.125</v>
      </c>
      <c r="AD10" s="7">
        <f>Calculations!AM77</f>
        <v>45587469440621.711</v>
      </c>
      <c r="AE10" s="7">
        <f>Calculations!AN77</f>
        <v>45286344288836.719</v>
      </c>
    </row>
    <row r="11" spans="1:33" x14ac:dyDescent="0.2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176191485226260.81</v>
      </c>
      <c r="D2" s="7">
        <f>Calculations!M82</f>
        <v>153895700477616.75</v>
      </c>
      <c r="E2" s="7">
        <f>Calculations!N82</f>
        <v>181805011333279.38</v>
      </c>
      <c r="F2" s="7">
        <f>Calculations!O82</f>
        <v>186319458674006.28</v>
      </c>
      <c r="G2" s="7">
        <f>Calculations!P82</f>
        <v>190268852424512.28</v>
      </c>
      <c r="H2" s="7">
        <f>Calculations!Q82</f>
        <v>193941233465554.94</v>
      </c>
      <c r="I2" s="7">
        <f>Calculations!R82</f>
        <v>197526136808872.31</v>
      </c>
      <c r="J2" s="7">
        <f>Calculations!S82</f>
        <v>200903000242855.97</v>
      </c>
      <c r="K2" s="7">
        <f>Calculations!T82</f>
        <v>203886774791548.59</v>
      </c>
      <c r="L2" s="7">
        <f>Calculations!U82</f>
        <v>206666247794058.09</v>
      </c>
      <c r="M2" s="7">
        <f>Calculations!V82</f>
        <v>209678433902695.69</v>
      </c>
      <c r="N2" s="7">
        <f>Calculations!W82</f>
        <v>212680713348984.06</v>
      </c>
      <c r="O2" s="7">
        <f>Calculations!X82</f>
        <v>215762246094066.22</v>
      </c>
      <c r="P2" s="7">
        <f>Calculations!Y82</f>
        <v>219340233465554.94</v>
      </c>
      <c r="Q2" s="7">
        <f>Calculations!Z82</f>
        <v>223260467983485.78</v>
      </c>
      <c r="R2" s="7">
        <f>Calculations!AA82</f>
        <v>227244067756820.19</v>
      </c>
      <c r="S2" s="7">
        <f>Calculations!AB82</f>
        <v>231053646725491.78</v>
      </c>
      <c r="T2" s="7">
        <f>Calculations!AC82</f>
        <v>234796308993766.69</v>
      </c>
      <c r="U2" s="7">
        <f>Calculations!AD82</f>
        <v>238664019509430.91</v>
      </c>
      <c r="V2" s="7">
        <f>Calculations!AE82</f>
        <v>242739583016271.31</v>
      </c>
      <c r="W2" s="7">
        <f>Calculations!AF82</f>
        <v>247271039909333.81</v>
      </c>
      <c r="X2" s="7">
        <f>Calculations!AG82</f>
        <v>252083434793167.63</v>
      </c>
      <c r="Y2" s="7">
        <f>Calculations!AH82</f>
        <v>256870782643892.19</v>
      </c>
      <c r="Z2" s="7">
        <f>Calculations!AI82</f>
        <v>261927479559621.16</v>
      </c>
      <c r="AA2" s="7">
        <f>Calculations!AJ82</f>
        <v>267348106128066.03</v>
      </c>
      <c r="AB2" s="7">
        <f>Calculations!AK82</f>
        <v>272770601878086.31</v>
      </c>
      <c r="AC2" s="7">
        <f>Calculations!AL82</f>
        <v>278296463369222.03</v>
      </c>
      <c r="AD2" s="7">
        <f>Calculations!AM82</f>
        <v>283906064194932.44</v>
      </c>
      <c r="AE2" s="7">
        <f>Calculations!AN82</f>
        <v>289671741682182.44</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11007236460778.76</v>
      </c>
      <c r="D4" s="7">
        <f>Calculations!M84</f>
        <v>9469647696915.7285</v>
      </c>
      <c r="E4" s="7">
        <f>Calculations!N84</f>
        <v>11168546830729.377</v>
      </c>
      <c r="F4" s="7">
        <f>Calculations!O84</f>
        <v>11251725410831.377</v>
      </c>
      <c r="G4" s="7">
        <f>Calculations!P84</f>
        <v>11296398850481.666</v>
      </c>
      <c r="H4" s="7">
        <f>Calculations!Q84</f>
        <v>11314716829919.857</v>
      </c>
      <c r="I4" s="7">
        <f>Calculations!R84</f>
        <v>11316959847810.248</v>
      </c>
      <c r="J4" s="7">
        <f>Calculations!S84</f>
        <v>11304249413098.033</v>
      </c>
      <c r="K4" s="7">
        <f>Calculations!T84</f>
        <v>11275090180522.949</v>
      </c>
      <c r="L4" s="7">
        <f>Calculations!U84</f>
        <v>11233220513235.65</v>
      </c>
      <c r="M4" s="7">
        <f>Calculations!V84</f>
        <v>11190416255160.689</v>
      </c>
      <c r="N4" s="7">
        <f>Calculations!W84</f>
        <v>11147051242613.131</v>
      </c>
      <c r="O4" s="7">
        <f>Calculations!X84</f>
        <v>11118265846353.113</v>
      </c>
      <c r="P4" s="7">
        <f>Calculations!Y84</f>
        <v>11107985347688.82</v>
      </c>
      <c r="Q4" s="7">
        <f>Calculations!Z84</f>
        <v>11120135027928.439</v>
      </c>
      <c r="R4" s="7">
        <f>Calculations!AA84</f>
        <v>11154901805229.5</v>
      </c>
      <c r="S4" s="7">
        <f>Calculations!AB84</f>
        <v>11187425564640.168</v>
      </c>
      <c r="T4" s="7">
        <f>Calculations!AC84</f>
        <v>11220696996680.967</v>
      </c>
      <c r="U4" s="7">
        <f>Calculations!AD84</f>
        <v>11259202137132.68</v>
      </c>
      <c r="V4" s="7">
        <f>Calculations!AE84</f>
        <v>11297146523111.795</v>
      </c>
      <c r="W4" s="7">
        <f>Calculations!AF84</f>
        <v>11340137699344.289</v>
      </c>
      <c r="X4" s="7">
        <f>Calculations!AG84</f>
        <v>11382568121104.186</v>
      </c>
      <c r="Y4" s="7">
        <f>Calculations!AH84</f>
        <v>11426306969966.809</v>
      </c>
      <c r="Z4" s="7">
        <f>Calculations!AI84</f>
        <v>11469111228041.77</v>
      </c>
      <c r="AA4" s="7">
        <f>Calculations!AJ84</f>
        <v>11516588440055.047</v>
      </c>
      <c r="AB4" s="7">
        <f>Calculations!AK84</f>
        <v>11560140370760.139</v>
      </c>
      <c r="AC4" s="7">
        <f>Calculations!AL84</f>
        <v>11607430664615.883</v>
      </c>
      <c r="AD4" s="7">
        <f>Calculations!AM84</f>
        <v>11656029385574.354</v>
      </c>
      <c r="AE4" s="7">
        <f>Calculations!AN84</f>
        <v>11704815024690.357</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42842389379098.195</v>
      </c>
      <c r="D2" s="7">
        <f>Calculations!M95</f>
        <v>39821978871529.18</v>
      </c>
      <c r="E2" s="7">
        <f>Calculations!N95</f>
        <v>38721217841819.805</v>
      </c>
      <c r="F2" s="7">
        <f>Calculations!O95</f>
        <v>38504579697239.539</v>
      </c>
      <c r="G2" s="7">
        <f>Calculations!P95</f>
        <v>38551683072937.742</v>
      </c>
      <c r="H2" s="7">
        <f>Calculations!Q95</f>
        <v>38743834938881.242</v>
      </c>
      <c r="I2" s="7">
        <f>Calculations!R95</f>
        <v>39074306241398.852</v>
      </c>
      <c r="J2" s="7">
        <f>Calculations!S95</f>
        <v>39404216789443.859</v>
      </c>
      <c r="K2" s="7">
        <f>Calculations!T95</f>
        <v>39291878976766.781</v>
      </c>
      <c r="L2" s="7">
        <f>Calculations!U95</f>
        <v>39178793491459.563</v>
      </c>
      <c r="M2" s="7">
        <f>Calculations!V95</f>
        <v>39118418926576.539</v>
      </c>
      <c r="N2" s="7">
        <f>Calculations!W95</f>
        <v>39067016433255.078</v>
      </c>
      <c r="O2" s="7">
        <f>Calculations!X95</f>
        <v>39071502469035.859</v>
      </c>
      <c r="P2" s="7">
        <f>Calculations!Y95</f>
        <v>39174681291993.844</v>
      </c>
      <c r="Q2" s="7">
        <f>Calculations!Z95</f>
        <v>39322533554602.117</v>
      </c>
      <c r="R2" s="7">
        <f>Calculations!AA95</f>
        <v>39450198656196.875</v>
      </c>
      <c r="S2" s="7">
        <f>Calculations!AB95</f>
        <v>39543844653120.695</v>
      </c>
      <c r="T2" s="7">
        <f>Calculations!AC95</f>
        <v>39627583987695.297</v>
      </c>
      <c r="U2" s="7">
        <f>Calculations!AD95</f>
        <v>39026829029385.578</v>
      </c>
      <c r="V2" s="7">
        <f>Calculations!AE95</f>
        <v>38541589492430.984</v>
      </c>
      <c r="W2" s="7">
        <f>Calculations!AF95</f>
        <v>38184762729701.281</v>
      </c>
      <c r="X2" s="7">
        <f>Calculations!AG95</f>
        <v>37955414150408.805</v>
      </c>
      <c r="Y2" s="7">
        <f>Calculations!AH95</f>
        <v>37862889662430.18</v>
      </c>
      <c r="Z2" s="7">
        <f>Calculations!AI95</f>
        <v>37848683882457.703</v>
      </c>
      <c r="AA2" s="7">
        <f>Calculations!AJ95</f>
        <v>37872048652149.273</v>
      </c>
      <c r="AB2" s="7">
        <f>Calculations!AK95</f>
        <v>37927376426778.922</v>
      </c>
      <c r="AC2" s="7">
        <f>Calculations!AL95</f>
        <v>38002891362422.086</v>
      </c>
      <c r="AD2" s="7">
        <f>Calculations!AM95</f>
        <v>38103640249332.148</v>
      </c>
      <c r="AE2" s="7">
        <f>Calculations!AN95</f>
        <v>38235230632235.078</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2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2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2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2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2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73" t="s">
        <v>475</v>
      </c>
      <c r="C32"/>
      <c r="D32"/>
      <c r="E32"/>
      <c r="F32"/>
      <c r="G32"/>
      <c r="H32"/>
      <c r="I32"/>
      <c r="J32"/>
      <c r="K32"/>
      <c r="L32"/>
      <c r="M32"/>
      <c r="N32"/>
      <c r="O32"/>
      <c r="P32"/>
      <c r="Q32"/>
      <c r="R32"/>
      <c r="S32"/>
      <c r="T32"/>
      <c r="U32"/>
      <c r="V32"/>
      <c r="W32"/>
      <c r="X32"/>
      <c r="Y32"/>
      <c r="Z32"/>
      <c r="AA32"/>
      <c r="AB32"/>
      <c r="AC32"/>
      <c r="AD32"/>
      <c r="AE32"/>
      <c r="AF32"/>
      <c r="AG32"/>
    </row>
    <row r="33" spans="1:33" x14ac:dyDescent="0.2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x14ac:dyDescent="0.2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x14ac:dyDescent="0.2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x14ac:dyDescent="0.2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x14ac:dyDescent="0.2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x14ac:dyDescent="0.2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x14ac:dyDescent="0.2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x14ac:dyDescent="0.2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x14ac:dyDescent="0.2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x14ac:dyDescent="0.2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x14ac:dyDescent="0.2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x14ac:dyDescent="0.2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x14ac:dyDescent="0.2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x14ac:dyDescent="0.2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x14ac:dyDescent="0.2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x14ac:dyDescent="0.2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2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2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2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2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2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2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2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2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2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2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2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2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2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2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2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2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2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x14ac:dyDescent="0.2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2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x14ac:dyDescent="0.2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2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2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2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2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2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2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2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2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2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x14ac:dyDescent="0.2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2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2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x14ac:dyDescent="0.2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x14ac:dyDescent="0.2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2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2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2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2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2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2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2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2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2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2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2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2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2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2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2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2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2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2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2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2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2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2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2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2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2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x14ac:dyDescent="0.2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x14ac:dyDescent="0.2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x14ac:dyDescent="0.2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x14ac:dyDescent="0.2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59" t="s">
        <v>507</v>
      </c>
    </row>
    <row r="148" spans="1:33" ht="12" x14ac:dyDescent="0.2">
      <c r="B148" s="58" t="s">
        <v>508</v>
      </c>
    </row>
    <row r="149" spans="1:33" ht="12" x14ac:dyDescent="0.2">
      <c r="B149" s="58" t="s">
        <v>509</v>
      </c>
    </row>
    <row r="150" spans="1:33" ht="15" customHeight="1" x14ac:dyDescent="0.2">
      <c r="B150" s="58" t="s">
        <v>639</v>
      </c>
    </row>
    <row r="151" spans="1:33" ht="15" customHeight="1" x14ac:dyDescent="0.2">
      <c r="B151" s="58" t="s">
        <v>510</v>
      </c>
    </row>
    <row r="152" spans="1:33" ht="15" customHeight="1" x14ac:dyDescent="0.2">
      <c r="B152" s="58" t="s">
        <v>511</v>
      </c>
    </row>
    <row r="153" spans="1:33" ht="15" customHeight="1" x14ac:dyDescent="0.2">
      <c r="B153" s="58" t="s">
        <v>71</v>
      </c>
    </row>
    <row r="154" spans="1:33" ht="15" customHeight="1" x14ac:dyDescent="0.2">
      <c r="B154" s="58" t="s">
        <v>512</v>
      </c>
    </row>
    <row r="155" spans="1:33" ht="15" customHeight="1" x14ac:dyDescent="0.2">
      <c r="B155" s="58" t="s">
        <v>513</v>
      </c>
    </row>
    <row r="156" spans="1:33" ht="15" customHeight="1" x14ac:dyDescent="0.2">
      <c r="B156" s="58" t="s">
        <v>514</v>
      </c>
    </row>
    <row r="157" spans="1:33" ht="15" customHeight="1" x14ac:dyDescent="0.2">
      <c r="B157" s="58" t="s">
        <v>515</v>
      </c>
    </row>
    <row r="158" spans="1:33" ht="15" customHeight="1" x14ac:dyDescent="0.2">
      <c r="B158" s="58" t="s">
        <v>516</v>
      </c>
    </row>
    <row r="159" spans="1:33" ht="15" customHeight="1" x14ac:dyDescent="0.2">
      <c r="B159" s="58" t="s">
        <v>267</v>
      </c>
    </row>
    <row r="160" spans="1:33" ht="15" customHeight="1" x14ac:dyDescent="0.2">
      <c r="B160" s="58" t="s">
        <v>517</v>
      </c>
    </row>
    <row r="161" spans="2:2" ht="15" customHeight="1" x14ac:dyDescent="0.2">
      <c r="B161" s="58" t="s">
        <v>275</v>
      </c>
    </row>
    <row r="162" spans="2:2" ht="15" customHeight="1" x14ac:dyDescent="0.2">
      <c r="B162" s="58" t="s">
        <v>518</v>
      </c>
    </row>
    <row r="163" spans="2:2" ht="15" customHeight="1" x14ac:dyDescent="0.2">
      <c r="B163" s="58" t="s">
        <v>519</v>
      </c>
    </row>
    <row r="164" spans="2:2" ht="15" customHeight="1" x14ac:dyDescent="0.2">
      <c r="B164" s="58" t="s">
        <v>520</v>
      </c>
    </row>
    <row r="165" spans="2:2" ht="12" x14ac:dyDescent="0.2">
      <c r="B165" s="58" t="s">
        <v>521</v>
      </c>
    </row>
    <row r="166" spans="2:2" ht="15" customHeight="1" x14ac:dyDescent="0.2">
      <c r="B166" s="58" t="s">
        <v>638</v>
      </c>
    </row>
    <row r="167" spans="2:2" ht="15" customHeight="1" x14ac:dyDescent="0.2">
      <c r="B167" s="58" t="s">
        <v>637</v>
      </c>
    </row>
    <row r="180" ht="12" x14ac:dyDescent="0.2"/>
    <row r="205" ht="12" x14ac:dyDescent="0.2"/>
    <row r="206" ht="12" x14ac:dyDescent="0.2"/>
    <row r="308" spans="2:33" ht="15" customHeight="1" x14ac:dyDescent="0.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row>
    <row r="511" spans="2:33" ht="15" customHeight="1" x14ac:dyDescent="0.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row>
    <row r="712" spans="2:33" ht="15" customHeight="1" x14ac:dyDescent="0.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row>
    <row r="887" spans="2:33" ht="15" customHeight="1" x14ac:dyDescent="0.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row>
    <row r="1100" spans="2:33" ht="15" customHeight="1" x14ac:dyDescent="0.2">
      <c r="B1100" s="132"/>
      <c r="C1100" s="132"/>
      <c r="D1100" s="132"/>
      <c r="E1100" s="132"/>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32"/>
      <c r="AC1100" s="132"/>
      <c r="AD1100" s="132"/>
      <c r="AE1100" s="132"/>
      <c r="AF1100" s="132"/>
      <c r="AG1100" s="132"/>
    </row>
    <row r="1227" spans="2:33" ht="15" customHeight="1" x14ac:dyDescent="0.2">
      <c r="B1227" s="132"/>
      <c r="C1227" s="132"/>
      <c r="D1227" s="132"/>
      <c r="E1227" s="132"/>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c r="AB1227" s="132"/>
      <c r="AC1227" s="132"/>
      <c r="AD1227" s="132"/>
      <c r="AE1227" s="132"/>
      <c r="AF1227" s="132"/>
      <c r="AG1227" s="132"/>
    </row>
    <row r="1390" spans="2:33" ht="15" customHeight="1" x14ac:dyDescent="0.2">
      <c r="B1390" s="132"/>
      <c r="C1390" s="132"/>
      <c r="D1390" s="132"/>
      <c r="E1390" s="132"/>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32"/>
      <c r="AC1390" s="132"/>
      <c r="AD1390" s="132"/>
      <c r="AE1390" s="132"/>
      <c r="AF1390" s="132"/>
      <c r="AG1390" s="132"/>
    </row>
    <row r="1502" spans="2:33" ht="15" customHeight="1" x14ac:dyDescent="0.2">
      <c r="B1502" s="132"/>
      <c r="C1502" s="132"/>
      <c r="D1502" s="132"/>
      <c r="E1502" s="132"/>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32"/>
      <c r="AC1502" s="132"/>
      <c r="AD1502" s="132"/>
      <c r="AE1502" s="132"/>
      <c r="AF1502" s="132"/>
      <c r="AG1502" s="132"/>
    </row>
    <row r="1604" spans="2:33" ht="15" customHeight="1" x14ac:dyDescent="0.2">
      <c r="B1604" s="132"/>
      <c r="C1604" s="132"/>
      <c r="D1604" s="132"/>
      <c r="E1604" s="132"/>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32"/>
      <c r="AC1604" s="132"/>
      <c r="AD1604" s="132"/>
      <c r="AE1604" s="132"/>
      <c r="AF1604" s="132"/>
      <c r="AG1604" s="132"/>
    </row>
    <row r="1698" spans="2:33" ht="15" customHeight="1" x14ac:dyDescent="0.2">
      <c r="B1698" s="132"/>
      <c r="C1698" s="132"/>
      <c r="D1698" s="132"/>
      <c r="E1698" s="132"/>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32"/>
      <c r="AC1698" s="132"/>
      <c r="AD1698" s="132"/>
      <c r="AE1698" s="132"/>
      <c r="AF1698" s="132"/>
      <c r="AG1698" s="132"/>
    </row>
    <row r="1945" spans="2:33" ht="15" customHeight="1" x14ac:dyDescent="0.2">
      <c r="B1945" s="132"/>
      <c r="C1945" s="132"/>
      <c r="D1945" s="132"/>
      <c r="E1945" s="132"/>
      <c r="F1945" s="132"/>
      <c r="G1945" s="132"/>
      <c r="H1945" s="132"/>
      <c r="I1945" s="132"/>
      <c r="J1945" s="132"/>
      <c r="K1945" s="132"/>
      <c r="L1945" s="132"/>
      <c r="M1945" s="132"/>
      <c r="N1945" s="132"/>
      <c r="O1945" s="132"/>
      <c r="P1945" s="132"/>
      <c r="Q1945" s="132"/>
      <c r="R1945" s="132"/>
      <c r="S1945" s="132"/>
      <c r="T1945" s="132"/>
      <c r="U1945" s="132"/>
      <c r="V1945" s="132"/>
      <c r="W1945" s="132"/>
      <c r="X1945" s="132"/>
      <c r="Y1945" s="132"/>
      <c r="Z1945" s="132"/>
      <c r="AA1945" s="132"/>
      <c r="AB1945" s="132"/>
      <c r="AC1945" s="132"/>
      <c r="AD1945" s="132"/>
      <c r="AE1945" s="132"/>
      <c r="AF1945" s="132"/>
      <c r="AG1945" s="132"/>
    </row>
    <row r="2031" spans="2:33" ht="15" customHeight="1" x14ac:dyDescent="0.2">
      <c r="B2031" s="132"/>
      <c r="C2031" s="132"/>
      <c r="D2031" s="132"/>
      <c r="E2031" s="132"/>
      <c r="F2031" s="132"/>
      <c r="G2031" s="132"/>
      <c r="H2031" s="132"/>
      <c r="I2031" s="132"/>
      <c r="J2031" s="132"/>
      <c r="K2031" s="132"/>
      <c r="L2031" s="132"/>
      <c r="M2031" s="132"/>
      <c r="N2031" s="132"/>
      <c r="O2031" s="132"/>
      <c r="P2031" s="132"/>
      <c r="Q2031" s="132"/>
      <c r="R2031" s="132"/>
      <c r="S2031" s="132"/>
      <c r="T2031" s="132"/>
      <c r="U2031" s="132"/>
      <c r="V2031" s="132"/>
      <c r="W2031" s="132"/>
      <c r="X2031" s="132"/>
      <c r="Y2031" s="132"/>
      <c r="Z2031" s="132"/>
      <c r="AA2031" s="132"/>
      <c r="AB2031" s="132"/>
      <c r="AC2031" s="132"/>
      <c r="AD2031" s="132"/>
      <c r="AE2031" s="132"/>
      <c r="AF2031" s="132"/>
      <c r="AG2031" s="132"/>
    </row>
    <row r="2153" spans="2:33" ht="15" customHeight="1" x14ac:dyDescent="0.2">
      <c r="B2153" s="132"/>
      <c r="C2153" s="132"/>
      <c r="D2153" s="132"/>
      <c r="E2153" s="132"/>
      <c r="F2153" s="132"/>
      <c r="G2153" s="132"/>
      <c r="H2153" s="132"/>
      <c r="I2153" s="132"/>
      <c r="J2153" s="132"/>
      <c r="K2153" s="132"/>
      <c r="L2153" s="132"/>
      <c r="M2153" s="132"/>
      <c r="N2153" s="132"/>
      <c r="O2153" s="132"/>
      <c r="P2153" s="132"/>
      <c r="Q2153" s="132"/>
      <c r="R2153" s="132"/>
      <c r="S2153" s="132"/>
      <c r="T2153" s="132"/>
      <c r="U2153" s="132"/>
      <c r="V2153" s="132"/>
      <c r="W2153" s="132"/>
      <c r="X2153" s="132"/>
      <c r="Y2153" s="132"/>
      <c r="Z2153" s="132"/>
      <c r="AA2153" s="132"/>
      <c r="AB2153" s="132"/>
      <c r="AC2153" s="132"/>
      <c r="AD2153" s="132"/>
      <c r="AE2153" s="132"/>
      <c r="AF2153" s="132"/>
      <c r="AG2153" s="132"/>
    </row>
    <row r="2317" spans="2:33" ht="15" customHeight="1" x14ac:dyDescent="0.2">
      <c r="B2317" s="132"/>
      <c r="C2317" s="132"/>
      <c r="D2317" s="132"/>
      <c r="E2317" s="132"/>
      <c r="F2317" s="132"/>
      <c r="G2317" s="132"/>
      <c r="H2317" s="132"/>
      <c r="I2317" s="132"/>
      <c r="J2317" s="132"/>
      <c r="K2317" s="132"/>
      <c r="L2317" s="132"/>
      <c r="M2317" s="132"/>
      <c r="N2317" s="132"/>
      <c r="O2317" s="132"/>
      <c r="P2317" s="132"/>
      <c r="Q2317" s="132"/>
      <c r="R2317" s="132"/>
      <c r="S2317" s="132"/>
      <c r="T2317" s="132"/>
      <c r="U2317" s="132"/>
      <c r="V2317" s="132"/>
      <c r="W2317" s="132"/>
      <c r="X2317" s="132"/>
      <c r="Y2317" s="132"/>
      <c r="Z2317" s="132"/>
      <c r="AA2317" s="132"/>
      <c r="AB2317" s="132"/>
      <c r="AC2317" s="132"/>
      <c r="AD2317" s="132"/>
      <c r="AE2317" s="132"/>
      <c r="AF2317" s="132"/>
      <c r="AG2317" s="132"/>
    </row>
    <row r="2419" spans="2:33" ht="15" customHeight="1" x14ac:dyDescent="0.2">
      <c r="B2419" s="132"/>
      <c r="C2419" s="132"/>
      <c r="D2419" s="132"/>
      <c r="E2419" s="132"/>
      <c r="F2419" s="132"/>
      <c r="G2419" s="132"/>
      <c r="H2419" s="132"/>
      <c r="I2419" s="132"/>
      <c r="J2419" s="132"/>
      <c r="K2419" s="132"/>
      <c r="L2419" s="132"/>
      <c r="M2419" s="132"/>
      <c r="N2419" s="132"/>
      <c r="O2419" s="132"/>
      <c r="P2419" s="132"/>
      <c r="Q2419" s="132"/>
      <c r="R2419" s="132"/>
      <c r="S2419" s="132"/>
      <c r="T2419" s="132"/>
      <c r="U2419" s="132"/>
      <c r="V2419" s="132"/>
      <c r="W2419" s="132"/>
      <c r="X2419" s="132"/>
      <c r="Y2419" s="132"/>
      <c r="Z2419" s="132"/>
      <c r="AA2419" s="132"/>
      <c r="AB2419" s="132"/>
      <c r="AC2419" s="132"/>
      <c r="AD2419" s="132"/>
      <c r="AE2419" s="132"/>
      <c r="AF2419" s="132"/>
      <c r="AG2419" s="132"/>
    </row>
    <row r="2509" spans="2:33" ht="15" customHeight="1" x14ac:dyDescent="0.2">
      <c r="B2509" s="132"/>
      <c r="C2509" s="132"/>
      <c r="D2509" s="132"/>
      <c r="E2509" s="132"/>
      <c r="F2509" s="132"/>
      <c r="G2509" s="132"/>
      <c r="H2509" s="132"/>
      <c r="I2509" s="132"/>
      <c r="J2509" s="132"/>
      <c r="K2509" s="132"/>
      <c r="L2509" s="132"/>
      <c r="M2509" s="132"/>
      <c r="N2509" s="132"/>
      <c r="O2509" s="132"/>
      <c r="P2509" s="132"/>
      <c r="Q2509" s="132"/>
      <c r="R2509" s="132"/>
      <c r="S2509" s="132"/>
      <c r="T2509" s="132"/>
      <c r="U2509" s="132"/>
      <c r="V2509" s="132"/>
      <c r="W2509" s="132"/>
      <c r="X2509" s="132"/>
      <c r="Y2509" s="132"/>
      <c r="Z2509" s="132"/>
      <c r="AA2509" s="132"/>
      <c r="AB2509" s="132"/>
      <c r="AC2509" s="132"/>
      <c r="AD2509" s="132"/>
      <c r="AE2509" s="132"/>
      <c r="AF2509" s="132"/>
      <c r="AG2509" s="132"/>
    </row>
    <row r="2598" spans="2:33" ht="15" customHeight="1" x14ac:dyDescent="0.2">
      <c r="B2598" s="132"/>
      <c r="C2598" s="132"/>
      <c r="D2598" s="132"/>
      <c r="E2598" s="132"/>
      <c r="F2598" s="132"/>
      <c r="G2598" s="132"/>
      <c r="H2598" s="132"/>
      <c r="I2598" s="132"/>
      <c r="J2598" s="132"/>
      <c r="K2598" s="132"/>
      <c r="L2598" s="132"/>
      <c r="M2598" s="132"/>
      <c r="N2598" s="132"/>
      <c r="O2598" s="132"/>
      <c r="P2598" s="132"/>
      <c r="Q2598" s="132"/>
      <c r="R2598" s="132"/>
      <c r="S2598" s="132"/>
      <c r="T2598" s="132"/>
      <c r="U2598" s="132"/>
      <c r="V2598" s="132"/>
      <c r="W2598" s="132"/>
      <c r="X2598" s="132"/>
      <c r="Y2598" s="132"/>
      <c r="Z2598" s="132"/>
      <c r="AA2598" s="132"/>
      <c r="AB2598" s="132"/>
      <c r="AC2598" s="132"/>
      <c r="AD2598" s="132"/>
      <c r="AE2598" s="132"/>
      <c r="AF2598" s="132"/>
      <c r="AG2598" s="132"/>
    </row>
    <row r="2719" spans="2:33" ht="15" customHeight="1" x14ac:dyDescent="0.2">
      <c r="B2719" s="132"/>
      <c r="C2719" s="132"/>
      <c r="D2719" s="132"/>
      <c r="E2719" s="132"/>
      <c r="F2719" s="132"/>
      <c r="G2719" s="132"/>
      <c r="H2719" s="132"/>
      <c r="I2719" s="132"/>
      <c r="J2719" s="132"/>
      <c r="K2719" s="132"/>
      <c r="L2719" s="132"/>
      <c r="M2719" s="132"/>
      <c r="N2719" s="132"/>
      <c r="O2719" s="132"/>
      <c r="P2719" s="132"/>
      <c r="Q2719" s="132"/>
      <c r="R2719" s="132"/>
      <c r="S2719" s="132"/>
      <c r="T2719" s="132"/>
      <c r="U2719" s="132"/>
      <c r="V2719" s="132"/>
      <c r="W2719" s="132"/>
      <c r="X2719" s="132"/>
      <c r="Y2719" s="132"/>
      <c r="Z2719" s="132"/>
      <c r="AA2719" s="132"/>
      <c r="AB2719" s="132"/>
      <c r="AC2719" s="132"/>
      <c r="AD2719" s="132"/>
      <c r="AE2719" s="132"/>
      <c r="AF2719" s="132"/>
      <c r="AG2719" s="132"/>
    </row>
    <row r="2837" spans="2:33" ht="15" customHeight="1" x14ac:dyDescent="0.2">
      <c r="B2837" s="132"/>
      <c r="C2837" s="132"/>
      <c r="D2837" s="132"/>
      <c r="E2837" s="132"/>
      <c r="F2837" s="132"/>
      <c r="G2837" s="132"/>
      <c r="H2837" s="132"/>
      <c r="I2837" s="132"/>
      <c r="J2837" s="132"/>
      <c r="K2837" s="132"/>
      <c r="L2837" s="132"/>
      <c r="M2837" s="132"/>
      <c r="N2837" s="132"/>
      <c r="O2837" s="132"/>
      <c r="P2837" s="132"/>
      <c r="Q2837" s="132"/>
      <c r="R2837" s="132"/>
      <c r="S2837" s="132"/>
      <c r="T2837" s="132"/>
      <c r="U2837" s="132"/>
      <c r="V2837" s="132"/>
      <c r="W2837" s="132"/>
      <c r="X2837" s="132"/>
      <c r="Y2837" s="132"/>
      <c r="Z2837" s="132"/>
      <c r="AA2837" s="132"/>
      <c r="AB2837" s="132"/>
      <c r="AC2837" s="132"/>
      <c r="AD2837" s="132"/>
      <c r="AE2837" s="132"/>
      <c r="AF2837" s="132"/>
      <c r="AG2837" s="132"/>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244408949081194.84</v>
      </c>
      <c r="D2" s="7">
        <f>Calculations!M108</f>
        <v>244889328746053.56</v>
      </c>
      <c r="E2" s="7">
        <f>Calculations!N108</f>
        <v>246148409455193.06</v>
      </c>
      <c r="F2" s="7">
        <f>Calculations!O108</f>
        <v>247777775034404.59</v>
      </c>
      <c r="G2" s="7">
        <f>Calculations!P108</f>
        <v>248956667853962.59</v>
      </c>
      <c r="H2" s="7">
        <f>Calculations!Q108</f>
        <v>249707331174613.44</v>
      </c>
      <c r="I2" s="7">
        <f>Calculations!R108</f>
        <v>250339114547073.59</v>
      </c>
      <c r="J2" s="7">
        <f>Calculations!S108</f>
        <v>247764605353344.5</v>
      </c>
      <c r="K2" s="7">
        <f>Calculations!T108</f>
        <v>245608979750645.91</v>
      </c>
      <c r="L2" s="7">
        <f>Calculations!U108</f>
        <v>243453914902419.94</v>
      </c>
      <c r="M2" s="7">
        <f>Calculations!V108</f>
        <v>241363897573015.31</v>
      </c>
      <c r="N2" s="7">
        <f>Calculations!W108</f>
        <v>239265282008364.22</v>
      </c>
      <c r="O2" s="7">
        <f>Calculations!X108</f>
        <v>237246686150486.81</v>
      </c>
      <c r="P2" s="7">
        <f>Calculations!Y108</f>
        <v>235497929139086.5</v>
      </c>
      <c r="Q2" s="7">
        <f>Calculations!Z108</f>
        <v>233815241960463.63</v>
      </c>
      <c r="R2" s="7">
        <f>Calculations!AA108</f>
        <v>232118234024134.06</v>
      </c>
      <c r="S2" s="7">
        <f>Calculations!AB108</f>
        <v>230409265552759.59</v>
      </c>
      <c r="T2" s="7">
        <f>Calculations!AC108</f>
        <v>228716220078210.81</v>
      </c>
      <c r="U2" s="7">
        <f>Calculations!AD108</f>
        <v>227114033433277.78</v>
      </c>
      <c r="V2" s="7">
        <f>Calculations!AE108</f>
        <v>225626243266390.09</v>
      </c>
      <c r="W2" s="7">
        <f>Calculations!AF108</f>
        <v>227299226567701.34</v>
      </c>
      <c r="X2" s="7">
        <f>Calculations!AG108</f>
        <v>228991464617904.41</v>
      </c>
      <c r="Y2" s="7">
        <f>Calculations!AH108</f>
        <v>230627215623606.03</v>
      </c>
      <c r="Z2" s="7">
        <f>Calculations!AI108</f>
        <v>232274382821450.19</v>
      </c>
      <c r="AA2" s="7">
        <f>Calculations!AJ108</f>
        <v>233960461915944.03</v>
      </c>
      <c r="AB2" s="7">
        <f>Calculations!AK108</f>
        <v>235654195263036.19</v>
      </c>
      <c r="AC2" s="7">
        <f>Calculations!AL108</f>
        <v>237315369655426.47</v>
      </c>
      <c r="AD2" s="7">
        <f>Calculations!AM108</f>
        <v>238972649217498.38</v>
      </c>
      <c r="AE2" s="7">
        <f>Calculations!AN108</f>
        <v>240646531865934.81</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210516574921071.78</v>
      </c>
      <c r="D4" s="7">
        <f>Calculations!M110</f>
        <v>210663679511049.94</v>
      </c>
      <c r="E4" s="7">
        <f>Calculations!N110</f>
        <v>213225019023718.97</v>
      </c>
      <c r="F4" s="7">
        <f>Calculations!O110</f>
        <v>216833847891200.53</v>
      </c>
      <c r="G4" s="7">
        <f>Calculations!P110</f>
        <v>220255384764834.47</v>
      </c>
      <c r="H4" s="7">
        <f>Calculations!Q110</f>
        <v>223381030195094.31</v>
      </c>
      <c r="I4" s="7">
        <f>Calculations!R110</f>
        <v>226433216789443.88</v>
      </c>
      <c r="J4" s="7">
        <f>Calculations!S110</f>
        <v>229037734396502.88</v>
      </c>
      <c r="K4" s="7">
        <f>Calculations!T110</f>
        <v>231343743705982.34</v>
      </c>
      <c r="L4" s="7">
        <f>Calculations!U110</f>
        <v>233280215818019.91</v>
      </c>
      <c r="M4" s="7">
        <f>Calculations!V110</f>
        <v>235121546587873.41</v>
      </c>
      <c r="N4" s="7">
        <f>Calculations!W110</f>
        <v>237051663482554.81</v>
      </c>
      <c r="O4" s="7">
        <f>Calculations!X110</f>
        <v>239056921476564.41</v>
      </c>
      <c r="P4" s="7">
        <f>Calculations!Y110</f>
        <v>241139002833319.84</v>
      </c>
      <c r="Q4" s="7">
        <f>Calculations!Z110</f>
        <v>243199401683801.53</v>
      </c>
      <c r="R4" s="7">
        <f>Calculations!AA110</f>
        <v>245129705496640.47</v>
      </c>
      <c r="S4" s="7">
        <f>Calculations!AB110</f>
        <v>246527666396826.69</v>
      </c>
      <c r="T4" s="7">
        <f>Calculations!AC110</f>
        <v>247723568768720.19</v>
      </c>
      <c r="U4" s="7">
        <f>Calculations!AD110</f>
        <v>249137417712296.63</v>
      </c>
      <c r="V4" s="7">
        <f>Calculations!AE110</f>
        <v>250717436897919.53</v>
      </c>
      <c r="W4" s="7">
        <f>Calculations!AF110</f>
        <v>252362129766048.72</v>
      </c>
      <c r="X4" s="7">
        <f>Calculations!AG110</f>
        <v>254067197199060.97</v>
      </c>
      <c r="Y4" s="7">
        <f>Calculations!AH110</f>
        <v>255771703877600.56</v>
      </c>
      <c r="Z4" s="7">
        <f>Calculations!AI110</f>
        <v>257516771796324.81</v>
      </c>
      <c r="AA4" s="7">
        <f>Calculations!AJ110</f>
        <v>259303709382336.28</v>
      </c>
      <c r="AB4" s="7">
        <f>Calculations!AK110</f>
        <v>261122796891443.34</v>
      </c>
      <c r="AC4" s="7">
        <f>Calculations!AL110</f>
        <v>262957398607625.63</v>
      </c>
      <c r="AD4" s="7">
        <f>Calculations!AM110</f>
        <v>264756672792034.31</v>
      </c>
      <c r="AE4" s="7">
        <f>Calculations!AN110</f>
        <v>266610527078442.53</v>
      </c>
    </row>
    <row r="5" spans="1:33" x14ac:dyDescent="0.25">
      <c r="A5" s="1" t="s">
        <v>79</v>
      </c>
      <c r="B5" s="7">
        <f>Calculations!K111</f>
        <v>8724031166518.2539</v>
      </c>
      <c r="C5" s="7">
        <f>Calculations!L111</f>
        <v>8045518254674.9775</v>
      </c>
      <c r="D5" s="7">
        <f>Calculations!M111</f>
        <v>7536166275398.6885</v>
      </c>
      <c r="E5" s="7">
        <f>Calculations!N111</f>
        <v>7229433578887.7207</v>
      </c>
      <c r="F5" s="7">
        <f>Calculations!O111</f>
        <v>7047375293450.9834</v>
      </c>
      <c r="G5" s="7">
        <f>Calculations!P111</f>
        <v>6872606816158.0186</v>
      </c>
      <c r="H5" s="7">
        <f>Calculations!Q111</f>
        <v>6713165627782.7256</v>
      </c>
      <c r="I5" s="7">
        <f>Calculations!R111</f>
        <v>6579706063304.4609</v>
      </c>
      <c r="J5" s="7">
        <f>Calculations!S111</f>
        <v>6476714158504.0078</v>
      </c>
      <c r="K5" s="7">
        <f>Calculations!T111</f>
        <v>6403255322593.7031</v>
      </c>
      <c r="L5" s="7">
        <f>Calculations!U111</f>
        <v>6318207560916.376</v>
      </c>
      <c r="M5" s="7">
        <f>Calculations!V111</f>
        <v>6227739172670.6064</v>
      </c>
      <c r="N5" s="7">
        <f>Calculations!W111</f>
        <v>6132597830486.5205</v>
      </c>
      <c r="O5" s="7">
        <f>Calculations!X111</f>
        <v>6041194851453.0879</v>
      </c>
      <c r="P5" s="7">
        <f>Calculations!Y111</f>
        <v>5948857281631.9922</v>
      </c>
      <c r="Q5" s="7">
        <f>Calculations!Z111</f>
        <v>5851286003399.9834</v>
      </c>
      <c r="R5" s="7">
        <f>Calculations!AA111</f>
        <v>5752032461750.1816</v>
      </c>
      <c r="S5" s="7">
        <f>Calculations!AB111</f>
        <v>5654648101675.7061</v>
      </c>
      <c r="T5" s="7">
        <f>Calculations!AC111</f>
        <v>5557076823443.6982</v>
      </c>
      <c r="U5" s="7">
        <f>Calculations!AD111</f>
        <v>5463804662834.9385</v>
      </c>
      <c r="V5" s="7">
        <f>Calculations!AE111</f>
        <v>5375392374322.0273</v>
      </c>
      <c r="W5" s="7">
        <f>Calculations!AF111</f>
        <v>5293335303165.2227</v>
      </c>
      <c r="X5" s="7">
        <f>Calculations!AG111</f>
        <v>5217633449364.5264</v>
      </c>
      <c r="Y5" s="7">
        <f>Calculations!AH111</f>
        <v>5141183922933.7002</v>
      </c>
      <c r="Z5" s="7">
        <f>Calculations!AI111</f>
        <v>5068285841495.9932</v>
      </c>
      <c r="AA5" s="7">
        <f>Calculations!AJ111</f>
        <v>4999313041366.4697</v>
      </c>
      <c r="AB5" s="7">
        <f>Calculations!AK111</f>
        <v>4932022504654.7393</v>
      </c>
      <c r="AC5" s="7">
        <f>Calculations!AL111</f>
        <v>4864171213470.4121</v>
      </c>
      <c r="AD5" s="7">
        <f>Calculations!AM111</f>
        <v>4798189103861.4092</v>
      </c>
      <c r="AE5" s="7">
        <f>Calculations!AN111</f>
        <v>4734076175827.7334</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270</v>
      </c>
      <c r="B10" s="7">
        <f>Calculations!K116</f>
        <v>14983733344126.934</v>
      </c>
      <c r="C10" s="7">
        <f>Calculations!L116</f>
        <v>14421296608111.389</v>
      </c>
      <c r="D10" s="7">
        <f>Calculations!M116</f>
        <v>13812504169027.768</v>
      </c>
      <c r="E10" s="7">
        <f>Calculations!N116</f>
        <v>13387078442483.607</v>
      </c>
      <c r="F10" s="7">
        <f>Calculations!O116</f>
        <v>13121467740629.805</v>
      </c>
      <c r="G10" s="7">
        <f>Calculations!P116</f>
        <v>12929315874686.311</v>
      </c>
      <c r="H10" s="7">
        <f>Calculations!Q116</f>
        <v>12767631668420.627</v>
      </c>
      <c r="I10" s="7">
        <f>Calculations!R116</f>
        <v>12618844815024.691</v>
      </c>
      <c r="J10" s="7">
        <f>Calculations!S116</f>
        <v>12479777705820.447</v>
      </c>
      <c r="K10" s="7">
        <f>Calculations!T116</f>
        <v>12350804177122.965</v>
      </c>
      <c r="L10" s="7">
        <f>Calculations!U116</f>
        <v>12185007771391.564</v>
      </c>
      <c r="M10" s="7">
        <f>Calculations!V116</f>
        <v>11995472759653.527</v>
      </c>
      <c r="N10" s="7">
        <f>Calculations!W116</f>
        <v>11801077875819.637</v>
      </c>
      <c r="O10" s="7">
        <f>Calculations!X116</f>
        <v>11613038209341.861</v>
      </c>
      <c r="P10" s="7">
        <f>Calculations!Y116</f>
        <v>11433596778110.58</v>
      </c>
      <c r="Q10" s="7">
        <f>Calculations!Z116</f>
        <v>11264996600016.191</v>
      </c>
      <c r="R10" s="7">
        <f>Calculations!AA116</f>
        <v>11107050756901.158</v>
      </c>
      <c r="S10" s="7">
        <f>Calculations!AB116</f>
        <v>10948170322998.461</v>
      </c>
      <c r="T10" s="7">
        <f>Calculations!AC116</f>
        <v>10792280579616.287</v>
      </c>
      <c r="U10" s="7">
        <f>Calculations!AD116</f>
        <v>10644428317008.014</v>
      </c>
      <c r="V10" s="7">
        <f>Calculations!AE116</f>
        <v>10506856553064.033</v>
      </c>
      <c r="W10" s="7">
        <f>Calculations!AF116</f>
        <v>10379191451469.277</v>
      </c>
      <c r="X10" s="7">
        <f>Calculations!AG116</f>
        <v>10261433012223.752</v>
      </c>
      <c r="Y10" s="7">
        <f>Calculations!AH116</f>
        <v>10151151299279.525</v>
      </c>
      <c r="Z10" s="7">
        <f>Calculations!AI116</f>
        <v>10045542540273.617</v>
      </c>
      <c r="AA10" s="7">
        <f>Calculations!AJ116</f>
        <v>9946102080466.2832</v>
      </c>
      <c r="AB10" s="7">
        <f>Calculations!AK116</f>
        <v>9854138346960.252</v>
      </c>
      <c r="AC10" s="7">
        <f>Calculations!AL116</f>
        <v>9770585930543.1875</v>
      </c>
      <c r="AD10" s="7">
        <f>Calculations!AM116</f>
        <v>9692080304379.5039</v>
      </c>
      <c r="AE10" s="7">
        <f>Calculations!AN116</f>
        <v>9618621468469.1992</v>
      </c>
    </row>
    <row r="11" spans="1:33" x14ac:dyDescent="0.2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380338637011252.38</v>
      </c>
      <c r="D2" s="7">
        <f>Calculations!M121</f>
        <v>388782290941471.63</v>
      </c>
      <c r="E2" s="7">
        <f>Calculations!N121</f>
        <v>393838800939043.19</v>
      </c>
      <c r="F2" s="7">
        <f>Calculations!O121</f>
        <v>401081692625273.25</v>
      </c>
      <c r="G2" s="7">
        <f>Calculations!P121</f>
        <v>407478405812353.31</v>
      </c>
      <c r="H2" s="7">
        <f>Calculations!Q121</f>
        <v>414298114789929.56</v>
      </c>
      <c r="I2" s="7">
        <f>Calculations!R121</f>
        <v>420217252084513.88</v>
      </c>
      <c r="J2" s="7">
        <f>Calculations!S121</f>
        <v>425616196146685.06</v>
      </c>
      <c r="K2" s="7">
        <f>Calculations!T121</f>
        <v>430864858010199.94</v>
      </c>
      <c r="L2" s="7">
        <f>Calculations!U121</f>
        <v>435631271027280.75</v>
      </c>
      <c r="M2" s="7">
        <f>Calculations!V121</f>
        <v>440516190156237.25</v>
      </c>
      <c r="N2" s="7">
        <f>Calculations!W121</f>
        <v>445480362583987.63</v>
      </c>
      <c r="O2" s="7">
        <f>Calculations!X121</f>
        <v>450207335869829.19</v>
      </c>
      <c r="P2" s="7">
        <f>Calculations!Y121</f>
        <v>455749459240670.25</v>
      </c>
      <c r="Q2" s="7">
        <f>Calculations!Z121</f>
        <v>461876636444588.38</v>
      </c>
      <c r="R2" s="7">
        <f>Calculations!AA121</f>
        <v>468363070347284</v>
      </c>
      <c r="S2" s="7">
        <f>Calculations!AB121</f>
        <v>474668567473488.19</v>
      </c>
      <c r="T2" s="7">
        <f>Calculations!AC121</f>
        <v>481070514368979.19</v>
      </c>
      <c r="U2" s="7">
        <f>Calculations!AD121</f>
        <v>487892653282603.38</v>
      </c>
      <c r="V2" s="7">
        <f>Calculations!AE121</f>
        <v>495063955314498.44</v>
      </c>
      <c r="W2" s="7">
        <f>Calculations!AF121</f>
        <v>502947041690277.63</v>
      </c>
      <c r="X2" s="7">
        <f>Calculations!AG121</f>
        <v>511274806362826.75</v>
      </c>
      <c r="Y2" s="7">
        <f>Calculations!AH121</f>
        <v>519861452683558.63</v>
      </c>
      <c r="Z2" s="7">
        <f>Calculations!AI121</f>
        <v>528862496559540.19</v>
      </c>
      <c r="AA2" s="7">
        <f>Calculations!AJ121</f>
        <v>538548595482878.69</v>
      </c>
      <c r="AB2" s="7">
        <f>Calculations!AK121</f>
        <v>548385911195661.06</v>
      </c>
      <c r="AC2" s="7">
        <f>Calculations!AL121</f>
        <v>558395004695215.75</v>
      </c>
      <c r="AD2" s="7">
        <f>Calculations!AM121</f>
        <v>568703541083137.75</v>
      </c>
      <c r="AE2" s="7">
        <f>Calculations!AN121</f>
        <v>579709469116813.63</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42324999919048.008</v>
      </c>
      <c r="E4" s="7">
        <f>Calculations!N123</f>
        <v>42511544240265.523</v>
      </c>
      <c r="F4" s="7">
        <f>Calculations!O123</f>
        <v>42857529749858.336</v>
      </c>
      <c r="G4" s="7">
        <f>Calculations!P123</f>
        <v>43142206103780.461</v>
      </c>
      <c r="H4" s="7">
        <f>Calculations!Q123</f>
        <v>43359591920990.859</v>
      </c>
      <c r="I4" s="7">
        <f>Calculations!R123</f>
        <v>43530435116975.641</v>
      </c>
      <c r="J4" s="7">
        <f>Calculations!S123</f>
        <v>43565575730591.758</v>
      </c>
      <c r="K4" s="7">
        <f>Calculations!T123</f>
        <v>43503331984133.406</v>
      </c>
      <c r="L4" s="7">
        <f>Calculations!U123</f>
        <v>43390246498826.195</v>
      </c>
      <c r="M4" s="7">
        <f>Calculations!V123</f>
        <v>43273796486683.398</v>
      </c>
      <c r="N4" s="7">
        <f>Calculations!W123</f>
        <v>43159402574273.453</v>
      </c>
      <c r="O4" s="7">
        <f>Calculations!X123</f>
        <v>43071551040233.141</v>
      </c>
      <c r="P4" s="7">
        <f>Calculations!Y123</f>
        <v>42999026795110.5</v>
      </c>
      <c r="Q4" s="7">
        <f>Calculations!Z123</f>
        <v>42939960657330.203</v>
      </c>
      <c r="R4" s="7">
        <f>Calculations!AA123</f>
        <v>42875660811138.992</v>
      </c>
      <c r="S4" s="7">
        <f>Calculations!AB123</f>
        <v>42711546668825.391</v>
      </c>
      <c r="T4" s="7">
        <f>Calculations!AC123</f>
        <v>42515656439731.234</v>
      </c>
      <c r="U4" s="7">
        <f>Calculations!AD123</f>
        <v>42375654739739.328</v>
      </c>
      <c r="V4" s="7">
        <f>Calculations!AE123</f>
        <v>42283130251760.703</v>
      </c>
      <c r="W4" s="7">
        <f>Calculations!AF123</f>
        <v>42214157451631.18</v>
      </c>
      <c r="X4" s="7">
        <f>Calculations!AG123</f>
        <v>42155652068323.484</v>
      </c>
      <c r="Y4" s="7">
        <f>Calculations!AH123</f>
        <v>42085931595563.828</v>
      </c>
      <c r="Z4" s="7">
        <f>Calculations!AI123</f>
        <v>42020323322269.898</v>
      </c>
      <c r="AA4" s="7">
        <f>Calculations!AJ123</f>
        <v>41960322593701.93</v>
      </c>
      <c r="AB4" s="7">
        <f>Calculations!AK123</f>
        <v>41904060228284.625</v>
      </c>
      <c r="AC4" s="7">
        <f>Calculations!AL123</f>
        <v>41849667044442.641</v>
      </c>
      <c r="AD4" s="7">
        <f>Calculations!AM123</f>
        <v>41793778515340.398</v>
      </c>
      <c r="AE4" s="7">
        <f>Calculations!AN123</f>
        <v>41749478912005.18</v>
      </c>
    </row>
    <row r="5" spans="1:33" x14ac:dyDescent="0.25">
      <c r="A5" s="1" t="s">
        <v>79</v>
      </c>
      <c r="B5" s="7">
        <f>Calculations!K124</f>
        <v>1460765401117.1377</v>
      </c>
      <c r="C5" s="7">
        <f>Calculations!L124</f>
        <v>1407680644377.8838</v>
      </c>
      <c r="D5" s="7">
        <f>Calculations!M124</f>
        <v>1377026066542.5403</v>
      </c>
      <c r="E5" s="7">
        <f>Calculations!N124</f>
        <v>1373474621549.4214</v>
      </c>
      <c r="F5" s="7">
        <f>Calculations!O124</f>
        <v>1385063547316.4412</v>
      </c>
      <c r="G5" s="7">
        <f>Calculations!P124</f>
        <v>1391605682830.0818</v>
      </c>
      <c r="H5" s="7">
        <f>Calculations!Q124</f>
        <v>1394035618878.0054</v>
      </c>
      <c r="I5" s="7">
        <f>Calculations!R124</f>
        <v>1394409455193.0703</v>
      </c>
      <c r="J5" s="7">
        <f>Calculations!S124</f>
        <v>1393287946247.875</v>
      </c>
      <c r="K5" s="7">
        <f>Calculations!T124</f>
        <v>1390671092042.4189</v>
      </c>
      <c r="L5" s="7">
        <f>Calculations!U124</f>
        <v>1387493483364.365</v>
      </c>
      <c r="M5" s="7">
        <f>Calculations!V124</f>
        <v>1384128956528.7783</v>
      </c>
      <c r="N5" s="7">
        <f>Calculations!W124</f>
        <v>1380577511535.6594</v>
      </c>
      <c r="O5" s="7">
        <f>Calculations!X124</f>
        <v>1378334493645.2686</v>
      </c>
      <c r="P5" s="7">
        <f>Calculations!Y124</f>
        <v>1375904557597.345</v>
      </c>
      <c r="Q5" s="7">
        <f>Calculations!Z124</f>
        <v>1372726948919.2908</v>
      </c>
      <c r="R5" s="7">
        <f>Calculations!AA124</f>
        <v>1369175503926.1716</v>
      </c>
      <c r="S5" s="7">
        <f>Calculations!AB124</f>
        <v>1365624058933.0527</v>
      </c>
      <c r="T5" s="7">
        <f>Calculations!AC124</f>
        <v>1362072613939.9336</v>
      </c>
      <c r="U5" s="7">
        <f>Calculations!AD124</f>
        <v>1358895005261.8799</v>
      </c>
      <c r="V5" s="7">
        <f>Calculations!AE124</f>
        <v>1355904314741.3584</v>
      </c>
      <c r="W5" s="7">
        <f>Calculations!AF124</f>
        <v>1353661296850.9673</v>
      </c>
      <c r="X5" s="7">
        <f>Calculations!AG124</f>
        <v>1351979033433.1741</v>
      </c>
      <c r="Y5" s="7">
        <f>Calculations!AH124</f>
        <v>1349175261070.1853</v>
      </c>
      <c r="Z5" s="7">
        <f>Calculations!AI124</f>
        <v>1346371488707.1968</v>
      </c>
      <c r="AA5" s="7">
        <f>Calculations!AJ124</f>
        <v>1343754634501.7405</v>
      </c>
      <c r="AB5" s="7">
        <f>Calculations!AK124</f>
        <v>1340950862138.7517</v>
      </c>
      <c r="AC5" s="7">
        <f>Calculations!AL124</f>
        <v>1337399417145.6326</v>
      </c>
      <c r="AD5" s="7">
        <f>Calculations!AM124</f>
        <v>1333847972152.5134</v>
      </c>
      <c r="AE5" s="7">
        <f>Calculations!AN124</f>
        <v>1330670363474.4597</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270</v>
      </c>
      <c r="B10" s="7">
        <f>Calculations!K129</f>
        <v>13704652392131.465</v>
      </c>
      <c r="C10" s="7">
        <f>Calculations!L129</f>
        <v>13745961304946.164</v>
      </c>
      <c r="D10" s="7">
        <f>Calculations!M129</f>
        <v>13829326803205.697</v>
      </c>
      <c r="E10" s="7">
        <f>Calculations!N129</f>
        <v>14084096251922.609</v>
      </c>
      <c r="F10" s="7">
        <f>Calculations!O129</f>
        <v>14501671415850.4</v>
      </c>
      <c r="G10" s="7">
        <f>Calculations!P129</f>
        <v>14981116489921.477</v>
      </c>
      <c r="H10" s="7">
        <f>Calculations!Q129</f>
        <v>15469907471869.182</v>
      </c>
      <c r="I10" s="7">
        <f>Calculations!R129</f>
        <v>15938698210960.898</v>
      </c>
      <c r="J10" s="7">
        <f>Calculations!S129</f>
        <v>16380011980895.33</v>
      </c>
      <c r="K10" s="7">
        <f>Calculations!T129</f>
        <v>16791045009309.479</v>
      </c>
      <c r="L10" s="7">
        <f>Calculations!U129</f>
        <v>17171984214360.885</v>
      </c>
      <c r="M10" s="7">
        <f>Calculations!V129</f>
        <v>17532549340241.24</v>
      </c>
      <c r="N10" s="7">
        <f>Calculations!W129</f>
        <v>17880777867724.438</v>
      </c>
      <c r="O10" s="7">
        <f>Calculations!X129</f>
        <v>18233305512830.891</v>
      </c>
      <c r="P10" s="7">
        <f>Calculations!Y129</f>
        <v>18591814538978.383</v>
      </c>
      <c r="Q10" s="7">
        <f>Calculations!Z129</f>
        <v>18959669473002.508</v>
      </c>
      <c r="R10" s="7">
        <f>Calculations!AA129</f>
        <v>19330702015704.688</v>
      </c>
      <c r="S10" s="7">
        <f>Calculations!AB129</f>
        <v>19696313931838.418</v>
      </c>
      <c r="T10" s="7">
        <f>Calculations!AC129</f>
        <v>20061365093499.555</v>
      </c>
      <c r="U10" s="7">
        <f>Calculations!AD129</f>
        <v>20435201408564.719</v>
      </c>
      <c r="V10" s="7">
        <f>Calculations!AE129</f>
        <v>20820252813081.844</v>
      </c>
      <c r="W10" s="7">
        <f>Calculations!AF129</f>
        <v>21214837043633.125</v>
      </c>
      <c r="X10" s="7">
        <f>Calculations!AG129</f>
        <v>21618206427588.438</v>
      </c>
      <c r="Y10" s="7">
        <f>Calculations!AH129</f>
        <v>22023444993119.078</v>
      </c>
      <c r="Z10" s="7">
        <f>Calculations!AI129</f>
        <v>22423636768396.34</v>
      </c>
      <c r="AA10" s="7">
        <f>Calculations!AJ129</f>
        <v>22823828543673.605</v>
      </c>
      <c r="AB10" s="7">
        <f>Calculations!AK129</f>
        <v>23227945600259.047</v>
      </c>
      <c r="AC10" s="7">
        <f>Calculations!AL129</f>
        <v>23640847810248.523</v>
      </c>
      <c r="AD10" s="7">
        <f>Calculations!AM129</f>
        <v>24056740710758.523</v>
      </c>
      <c r="AE10" s="7">
        <f>Calculations!AN129</f>
        <v>24478801910467.094</v>
      </c>
    </row>
    <row r="11" spans="1:33" x14ac:dyDescent="0.2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119263000000000</v>
      </c>
      <c r="D2" s="7">
        <f>Calculations!M134</f>
        <v>118301000000000</v>
      </c>
      <c r="E2" s="7">
        <f>Calculations!N134</f>
        <v>111032000000000</v>
      </c>
      <c r="F2" s="7">
        <f>Calculations!O134</f>
        <v>111507000000000</v>
      </c>
      <c r="G2" s="7">
        <f>Calculations!P134</f>
        <v>111633000000000</v>
      </c>
      <c r="H2" s="7">
        <f>Calculations!Q134</f>
        <v>111240000000000</v>
      </c>
      <c r="I2" s="7">
        <f>Calculations!R134</f>
        <v>110702000000000</v>
      </c>
      <c r="J2" s="7">
        <f>Calculations!S134</f>
        <v>110024000000000</v>
      </c>
      <c r="K2" s="7">
        <f>Calculations!T134</f>
        <v>109234000000000</v>
      </c>
      <c r="L2" s="7">
        <f>Calculations!U134</f>
        <v>108485000000000</v>
      </c>
      <c r="M2" s="7">
        <f>Calculations!V134</f>
        <v>107664000000000</v>
      </c>
      <c r="N2" s="7">
        <f>Calculations!W134</f>
        <v>106663000000000</v>
      </c>
      <c r="O2" s="7">
        <f>Calculations!X134</f>
        <v>105526000000000</v>
      </c>
      <c r="P2" s="7">
        <f>Calculations!Y134</f>
        <v>104420000000000</v>
      </c>
      <c r="Q2" s="7">
        <f>Calculations!Z134</f>
        <v>103336000000000</v>
      </c>
      <c r="R2" s="7">
        <f>Calculations!AA134</f>
        <v>102149000000000</v>
      </c>
      <c r="S2" s="7">
        <f>Calculations!AB134</f>
        <v>100809000000000</v>
      </c>
      <c r="T2" s="7">
        <f>Calculations!AC134</f>
        <v>99371000000000</v>
      </c>
      <c r="U2" s="7">
        <f>Calculations!AD134</f>
        <v>97926000000000</v>
      </c>
      <c r="V2" s="7">
        <f>Calculations!AE134</f>
        <v>96597000000000</v>
      </c>
      <c r="W2" s="7">
        <f>Calculations!AF134</f>
        <v>95394000000000</v>
      </c>
      <c r="X2" s="7">
        <f>Calculations!AG134</f>
        <v>94255000000000</v>
      </c>
      <c r="Y2" s="7">
        <f>Calculations!AH134</f>
        <v>93051000000000</v>
      </c>
      <c r="Z2" s="7">
        <f>Calculations!AI134</f>
        <v>91826000000000</v>
      </c>
      <c r="AA2" s="7">
        <f>Calculations!AJ134</f>
        <v>90618000000000</v>
      </c>
      <c r="AB2" s="7">
        <f>Calculations!AK134</f>
        <v>89441000000000</v>
      </c>
      <c r="AC2" s="7">
        <f>Calculations!AL134</f>
        <v>88272000000000</v>
      </c>
      <c r="AD2" s="7">
        <f>Calculations!AM134</f>
        <v>87098000000000</v>
      </c>
      <c r="AE2" s="7">
        <f>Calculations!AN134</f>
        <v>85955000000000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Calculations!K136-'District Heat'!F24</f>
        <v>1652443034867729.5</v>
      </c>
      <c r="C4" s="7">
        <f>Calculations!L136-'District Heat'!G24</f>
        <v>1672526904697113.8</v>
      </c>
      <c r="D4" s="7">
        <f>Calculations!M136-'District Heat'!H24</f>
        <v>1654098143819144.3</v>
      </c>
      <c r="E4" s="7">
        <f>Calculations!N136-'District Heat'!I24</f>
        <v>1581515010112234.3</v>
      </c>
      <c r="F4" s="7">
        <f>Calculations!O136-'District Heat'!J24</f>
        <v>1657935697597863</v>
      </c>
      <c r="G4" s="7">
        <f>Calculations!P136-'District Heat'!K24</f>
        <v>1656018355853220.5</v>
      </c>
      <c r="H4" s="7">
        <f>Calculations!Q136-'District Heat'!L24</f>
        <v>1655056033374085.8</v>
      </c>
      <c r="I4" s="7">
        <f>Calculations!R136-'District Heat'!M24</f>
        <v>1654497018459150.8</v>
      </c>
      <c r="J4" s="7">
        <f>Calculations!S136-'District Heat'!N24</f>
        <v>1654570901455264.5</v>
      </c>
      <c r="K4" s="7">
        <f>Calculations!T136-'District Heat'!O24</f>
        <v>1655012568617254.8</v>
      </c>
      <c r="L4" s="7">
        <f>Calculations!U136-'District Heat'!P24</f>
        <v>1651417561122981.5</v>
      </c>
      <c r="M4" s="7">
        <f>Calculations!V136-'District Heat'!Q24</f>
        <v>1647097465945568.8</v>
      </c>
      <c r="N4" s="7">
        <f>Calculations!W136-'District Heat'!R24</f>
        <v>1641109036534650.8</v>
      </c>
      <c r="O4" s="7">
        <f>Calculations!X136-'District Heat'!S24</f>
        <v>1635946892861459.3</v>
      </c>
      <c r="P4" s="7">
        <f>Calculations!Y136-'District Heat'!T24</f>
        <v>1630584715073763.8</v>
      </c>
      <c r="Q4" s="7">
        <f>Calculations!Z136-'District Heat'!U24</f>
        <v>1625380671765854.8</v>
      </c>
      <c r="R4" s="7">
        <f>Calculations!AA136-'District Heat'!V24</f>
        <v>1618424306487935</v>
      </c>
      <c r="S4" s="7">
        <f>Calculations!AB136-'District Heat'!W24</f>
        <v>1607652668852178.8</v>
      </c>
      <c r="T4" s="7">
        <f>Calculations!AC136-'District Heat'!X24</f>
        <v>1595501577023954.5</v>
      </c>
      <c r="U4" s="7">
        <f>Calculations!AD136-'District Heat'!Y24</f>
        <v>1584585565409133.8</v>
      </c>
      <c r="V4" s="7">
        <f>Calculations!AE136-'District Heat'!Z24</f>
        <v>1574351294282706</v>
      </c>
      <c r="W4" s="7">
        <f>Calculations!AF136-'District Heat'!AA24</f>
        <v>1564077785914330</v>
      </c>
      <c r="X4" s="7">
        <f>Calculations!AG136-'District Heat'!AB24</f>
        <v>1554241282200162.8</v>
      </c>
      <c r="Y4" s="7">
        <f>Calculations!AH136-'District Heat'!AC24</f>
        <v>1544716267490715.3</v>
      </c>
      <c r="Z4" s="7">
        <f>Calculations!AI136-'District Heat'!AD24</f>
        <v>1534757081790098</v>
      </c>
      <c r="AA4" s="7">
        <f>Calculations!AJ136-'District Heat'!AE24</f>
        <v>1524642157718867.5</v>
      </c>
      <c r="AB4" s="7">
        <f>Calculations!AK136-'District Heat'!AF24</f>
        <v>1514218304692173.3</v>
      </c>
      <c r="AC4" s="7">
        <f>Calculations!AL136-'District Heat'!AG24</f>
        <v>1504129434468677.5</v>
      </c>
      <c r="AD4" s="7">
        <f>Calculations!AM136-'District Heat'!AH24</f>
        <v>1493488398187319</v>
      </c>
      <c r="AE4" s="7">
        <f>Calculations!AN136-'District Heat'!AI24</f>
        <v>1484350923654348.3</v>
      </c>
    </row>
    <row r="5" spans="1:33" x14ac:dyDescent="0.25">
      <c r="A5" s="1" t="s">
        <v>79</v>
      </c>
      <c r="B5" s="7">
        <f>Calculations!K137-'District Heat'!F26</f>
        <v>206474822241416.16</v>
      </c>
      <c r="C5" s="7">
        <f>Calculations!L137-'District Heat'!G26</f>
        <v>203954454529674.75</v>
      </c>
      <c r="D5" s="7">
        <f>Calculations!M137-'District Heat'!H26</f>
        <v>198142954286941.31</v>
      </c>
      <c r="E5" s="7">
        <f>Calculations!N137-'District Heat'!I26</f>
        <v>183081958806614.88</v>
      </c>
      <c r="F5" s="7">
        <f>Calculations!O137-'District Heat'!J26</f>
        <v>185699053681987.59</v>
      </c>
      <c r="G5" s="7">
        <f>Calculations!P137-'District Heat'!K26</f>
        <v>187695291522563.06</v>
      </c>
      <c r="H5" s="7">
        <f>Calculations!Q137-'District Heat'!L26</f>
        <v>188981216635254.56</v>
      </c>
      <c r="I5" s="7">
        <f>Calculations!R137-'District Heat'!M26</f>
        <v>190113547138383.03</v>
      </c>
      <c r="J5" s="7">
        <f>Calculations!S137-'District Heat'!N26</f>
        <v>189730468449359.72</v>
      </c>
      <c r="K5" s="7">
        <f>Calculations!T137-'District Heat'!O26</f>
        <v>188110909760370.97</v>
      </c>
      <c r="L5" s="7">
        <f>Calculations!U137-'District Heat'!P26</f>
        <v>186257119800901.44</v>
      </c>
      <c r="M5" s="7">
        <f>Calculations!V137-'District Heat'!Q26</f>
        <v>184285040410168.03</v>
      </c>
      <c r="N5" s="7">
        <f>Calculations!W137-'District Heat'!R26</f>
        <v>182185010620374.25</v>
      </c>
      <c r="O5" s="7">
        <f>Calculations!X137-'District Heat'!S26</f>
        <v>180277386922727.56</v>
      </c>
      <c r="P5" s="7">
        <f>Calculations!Y137-'District Heat'!T26</f>
        <v>178226035205033.03</v>
      </c>
      <c r="Q5" s="7">
        <f>Calculations!Z137-'District Heat'!U26</f>
        <v>175980743699407.22</v>
      </c>
      <c r="R5" s="7">
        <f>Calculations!AA137-'District Heat'!V26</f>
        <v>173504927042456.53</v>
      </c>
      <c r="S5" s="7">
        <f>Calculations!AB137-'District Heat'!W26</f>
        <v>170982442909151.5</v>
      </c>
      <c r="T5" s="7">
        <f>Calculations!AC137-'District Heat'!X26</f>
        <v>168378303622589.94</v>
      </c>
      <c r="U5" s="7">
        <f>Calculations!AD137-'District Heat'!Y26</f>
        <v>165821967281845.25</v>
      </c>
      <c r="V5" s="7">
        <f>Calculations!AE137-'District Heat'!Z26</f>
        <v>163398848870532.88</v>
      </c>
      <c r="W5" s="7">
        <f>Calculations!AF137-'District Heat'!AA26</f>
        <v>161100868673986.66</v>
      </c>
      <c r="X5" s="7">
        <f>Calculations!AG137-'District Heat'!AB26</f>
        <v>158941288068721.72</v>
      </c>
      <c r="Y5" s="7">
        <f>Calculations!AH137-'District Heat'!AC26</f>
        <v>156515786491797</v>
      </c>
      <c r="Z5" s="7">
        <f>Calculations!AI137-'District Heat'!AD26</f>
        <v>154117027301611.47</v>
      </c>
      <c r="AA5" s="7">
        <f>Calculations!AJ137-'District Heat'!AE26</f>
        <v>151815441221123.53</v>
      </c>
      <c r="AB5" s="7">
        <f>Calculations!AK137-'District Heat'!AF26</f>
        <v>149409398074897.09</v>
      </c>
      <c r="AC5" s="7">
        <f>Calculations!AL137-'District Heat'!AG26</f>
        <v>146885451747639.53</v>
      </c>
      <c r="AD5" s="7">
        <f>Calculations!AM137-'District Heat'!AH26</f>
        <v>144371725740416.75</v>
      </c>
      <c r="AE5" s="7">
        <f>Calculations!AN137-'District Heat'!AI26</f>
        <v>141947395221904.06</v>
      </c>
    </row>
    <row r="6" spans="1:33" x14ac:dyDescent="0.25">
      <c r="A6" s="1" t="s">
        <v>81</v>
      </c>
      <c r="B6" s="7">
        <f>Calculations!K138</f>
        <v>336352809191520</v>
      </c>
      <c r="C6" s="7">
        <f>Calculations!L138</f>
        <v>340014333941918.56</v>
      </c>
      <c r="D6" s="7">
        <f>Calculations!M138</f>
        <v>334090249852084.81</v>
      </c>
      <c r="E6" s="7">
        <f>Calculations!N138</f>
        <v>316395560235523.94</v>
      </c>
      <c r="F6" s="7">
        <f>Calculations!O138</f>
        <v>326121633148459.63</v>
      </c>
      <c r="G6" s="7">
        <f>Calculations!P138</f>
        <v>330384583754484.31</v>
      </c>
      <c r="H6" s="7">
        <f>Calculations!Q138</f>
        <v>332524177912428.38</v>
      </c>
      <c r="I6" s="7">
        <f>Calculations!R138</f>
        <v>333767072131499.38</v>
      </c>
      <c r="J6" s="7">
        <f>Calculations!S138</f>
        <v>333602803260840.81</v>
      </c>
      <c r="K6" s="7">
        <f>Calculations!T138</f>
        <v>332620815933266.88</v>
      </c>
      <c r="L6" s="7">
        <f>Calculations!U138</f>
        <v>331564734201461.13</v>
      </c>
      <c r="M6" s="7">
        <f>Calculations!V138</f>
        <v>330353211868437.19</v>
      </c>
      <c r="N6" s="7">
        <f>Calculations!W138</f>
        <v>328804481172324.38</v>
      </c>
      <c r="O6" s="7">
        <f>Calculations!X138</f>
        <v>327406303999703.88</v>
      </c>
      <c r="P6" s="7">
        <f>Calculations!Y138</f>
        <v>325954841915103.81</v>
      </c>
      <c r="Q6" s="7">
        <f>Calculations!Z138</f>
        <v>324500857467806.56</v>
      </c>
      <c r="R6" s="7">
        <f>Calculations!AA138</f>
        <v>322691850470871</v>
      </c>
      <c r="S6" s="7">
        <f>Calculations!AB138</f>
        <v>320198652592305.81</v>
      </c>
      <c r="T6" s="7">
        <f>Calculations!AC138</f>
        <v>317439660744517.75</v>
      </c>
      <c r="U6" s="7">
        <f>Calculations!AD138</f>
        <v>314898380327036.25</v>
      </c>
      <c r="V6" s="7">
        <f>Calculations!AE138</f>
        <v>312515535816475.88</v>
      </c>
      <c r="W6" s="7">
        <f>Calculations!AF138</f>
        <v>310168792622019.94</v>
      </c>
      <c r="X6" s="7">
        <f>Calculations!AG138</f>
        <v>307930983966551.56</v>
      </c>
      <c r="Y6" s="7">
        <f>Calculations!AH138</f>
        <v>305689864710043</v>
      </c>
      <c r="Z6" s="7">
        <f>Calculations!AI138</f>
        <v>303375754582982.75</v>
      </c>
      <c r="AA6" s="7">
        <f>Calculations!AJ138</f>
        <v>301054392663167.94</v>
      </c>
      <c r="AB6" s="7">
        <f>Calculations!AK138</f>
        <v>298668395199236</v>
      </c>
      <c r="AC6" s="7">
        <f>Calculations!AL138</f>
        <v>296320233175762.81</v>
      </c>
      <c r="AD6" s="7">
        <f>Calculations!AM138</f>
        <v>293879059027828.5</v>
      </c>
      <c r="AE6" s="7">
        <f>Calculations!AN138</f>
        <v>291714556538249.06</v>
      </c>
    </row>
    <row r="7" spans="1:33" x14ac:dyDescent="0.2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270</v>
      </c>
      <c r="B10" s="7">
        <f>Calculations!K142</f>
        <v>359363595342854.44</v>
      </c>
      <c r="C10" s="7">
        <f>Calculations!L142</f>
        <v>409804486166869.25</v>
      </c>
      <c r="D10" s="7">
        <f>Calculations!M142</f>
        <v>409858021704636.56</v>
      </c>
      <c r="E10" s="7">
        <f>Calculations!N142</f>
        <v>397599736818247</v>
      </c>
      <c r="F10" s="7">
        <f>Calculations!O142</f>
        <v>398007832780170.81</v>
      </c>
      <c r="G10" s="7">
        <f>Calculations!P142</f>
        <v>397244464018811.25</v>
      </c>
      <c r="H10" s="7">
        <f>Calculations!Q142</f>
        <v>396433313101806.38</v>
      </c>
      <c r="I10" s="7">
        <f>Calculations!R142</f>
        <v>396599099015706.75</v>
      </c>
      <c r="J10" s="7">
        <f>Calculations!S142</f>
        <v>397378923630656</v>
      </c>
      <c r="K10" s="7">
        <f>Calculations!T142</f>
        <v>396765775023674.69</v>
      </c>
      <c r="L10" s="7">
        <f>Calculations!U142</f>
        <v>396969329694884.44</v>
      </c>
      <c r="M10" s="7">
        <f>Calculations!V142</f>
        <v>396886873100656.88</v>
      </c>
      <c r="N10" s="7">
        <f>Calculations!W142</f>
        <v>396637563452059.38</v>
      </c>
      <c r="O10" s="7">
        <f>Calculations!X142</f>
        <v>396510171310046.56</v>
      </c>
      <c r="P10" s="7">
        <f>Calculations!Y142</f>
        <v>396084218669595</v>
      </c>
      <c r="Q10" s="7">
        <f>Calculations!Z142</f>
        <v>395301195975971.44</v>
      </c>
      <c r="R10" s="7">
        <f>Calculations!AA142</f>
        <v>394251704594052.81</v>
      </c>
      <c r="S10" s="7">
        <f>Calculations!AB142</f>
        <v>393356041724547.25</v>
      </c>
      <c r="T10" s="7">
        <f>Calculations!AC142</f>
        <v>392582570579857.63</v>
      </c>
      <c r="U10" s="7">
        <f>Calculations!AD142</f>
        <v>391672776288049.5</v>
      </c>
      <c r="V10" s="7">
        <f>Calculations!AE142</f>
        <v>390629615054587.63</v>
      </c>
      <c r="W10" s="7">
        <f>Calculations!AF142</f>
        <v>389484153002323.69</v>
      </c>
      <c r="X10" s="7">
        <f>Calculations!AG142</f>
        <v>388301547041629.44</v>
      </c>
      <c r="Y10" s="7">
        <f>Calculations!AH142</f>
        <v>386885673132673.81</v>
      </c>
      <c r="Z10" s="7">
        <f>Calculations!AI142</f>
        <v>385463698899903.69</v>
      </c>
      <c r="AA10" s="7">
        <f>Calculations!AJ142</f>
        <v>384071963666647.31</v>
      </c>
      <c r="AB10" s="7">
        <f>Calculations!AK142</f>
        <v>382643968967575.13</v>
      </c>
      <c r="AC10" s="7">
        <f>Calculations!AL142</f>
        <v>381036091200359.25</v>
      </c>
      <c r="AD10" s="7">
        <f>Calculations!AM142</f>
        <v>379634066267823.25</v>
      </c>
      <c r="AE10" s="7">
        <f>Calculations!AN142</f>
        <v>378135387736219.44</v>
      </c>
    </row>
    <row r="11" spans="1:33" x14ac:dyDescent="0.2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961478000000000</v>
      </c>
      <c r="D2" s="7">
        <f>Calculations!M147</f>
        <v>884890000000000</v>
      </c>
      <c r="E2" s="7">
        <f>Calculations!N147</f>
        <v>952685000000000</v>
      </c>
      <c r="F2" s="7">
        <f>Calculations!O147</f>
        <v>958519000000000</v>
      </c>
      <c r="G2" s="7">
        <f>Calculations!P147</f>
        <v>960831999999999.88</v>
      </c>
      <c r="H2" s="7">
        <f>Calculations!Q147</f>
        <v>960217000000000</v>
      </c>
      <c r="I2" s="7">
        <f>Calculations!R147</f>
        <v>959678000000000</v>
      </c>
      <c r="J2" s="7">
        <f>Calculations!S147</f>
        <v>958668000000000.13</v>
      </c>
      <c r="K2" s="7">
        <f>Calculations!T147</f>
        <v>955981000000000</v>
      </c>
      <c r="L2" s="7">
        <f>Calculations!U147</f>
        <v>953799000000000.13</v>
      </c>
      <c r="M2" s="7">
        <f>Calculations!V147</f>
        <v>952283000000000</v>
      </c>
      <c r="N2" s="7">
        <f>Calculations!W147</f>
        <v>949065000000000</v>
      </c>
      <c r="O2" s="7">
        <f>Calculations!X147</f>
        <v>945678999999999.88</v>
      </c>
      <c r="P2" s="7">
        <f>Calculations!Y147</f>
        <v>943422000000000</v>
      </c>
      <c r="Q2" s="7">
        <f>Calculations!Z147</f>
        <v>941854000000000</v>
      </c>
      <c r="R2" s="7">
        <f>Calculations!AA147</f>
        <v>939709000000000</v>
      </c>
      <c r="S2" s="7">
        <f>Calculations!AB147</f>
        <v>936691000000000</v>
      </c>
      <c r="T2" s="7">
        <f>Calculations!AC147</f>
        <v>933327000000000</v>
      </c>
      <c r="U2" s="7">
        <f>Calculations!AD147</f>
        <v>929991000000000</v>
      </c>
      <c r="V2" s="7">
        <f>Calculations!AE147</f>
        <v>928076000000000</v>
      </c>
      <c r="W2" s="7">
        <f>Calculations!AF147</f>
        <v>928098000000000.13</v>
      </c>
      <c r="X2" s="7">
        <f>Calculations!AG147</f>
        <v>929086000000000</v>
      </c>
      <c r="Y2" s="7">
        <f>Calculations!AH147</f>
        <v>929794000000000</v>
      </c>
      <c r="Z2" s="7">
        <f>Calculations!AI147</f>
        <v>931375000000000</v>
      </c>
      <c r="AA2" s="7">
        <f>Calculations!AJ147</f>
        <v>934093000000000</v>
      </c>
      <c r="AB2" s="7">
        <f>Calculations!AK147</f>
        <v>937151000000000.13</v>
      </c>
      <c r="AC2" s="7">
        <f>Calculations!AL147</f>
        <v>940863000000000</v>
      </c>
      <c r="AD2" s="7">
        <f>Calculations!AM147</f>
        <v>944838000000000</v>
      </c>
      <c r="AE2" s="7">
        <f>Calculations!AN147</f>
        <v>949596000000000</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24829000000000</v>
      </c>
      <c r="D4" s="7">
        <f>Calculations!M149</f>
        <v>20038000000000</v>
      </c>
      <c r="E4" s="7">
        <f>Calculations!N149</f>
        <v>25891000000000</v>
      </c>
      <c r="F4" s="7">
        <f>Calculations!O149</f>
        <v>26337000000000</v>
      </c>
      <c r="G4" s="7">
        <f>Calculations!P149</f>
        <v>26562000000000</v>
      </c>
      <c r="H4" s="7">
        <f>Calculations!Q149</f>
        <v>26663000000000</v>
      </c>
      <c r="I4" s="7">
        <f>Calculations!R149</f>
        <v>26711000000000</v>
      </c>
      <c r="J4" s="7">
        <f>Calculations!S149</f>
        <v>26683000000000</v>
      </c>
      <c r="K4" s="7">
        <f>Calculations!T149</f>
        <v>26615000000000</v>
      </c>
      <c r="L4" s="7">
        <f>Calculations!U149</f>
        <v>26551000000000</v>
      </c>
      <c r="M4" s="7">
        <f>Calculations!V149</f>
        <v>26501000000000</v>
      </c>
      <c r="N4" s="7">
        <f>Calculations!W149</f>
        <v>26423000000000</v>
      </c>
      <c r="O4" s="7">
        <f>Calculations!X149</f>
        <v>26381000000000</v>
      </c>
      <c r="P4" s="7">
        <f>Calculations!Y149</f>
        <v>26345000000000</v>
      </c>
      <c r="Q4" s="7">
        <f>Calculations!Z149</f>
        <v>26322000000000</v>
      </c>
      <c r="R4" s="7">
        <f>Calculations!AA149</f>
        <v>26284000000000</v>
      </c>
      <c r="S4" s="7">
        <f>Calculations!AB149</f>
        <v>26200000000000</v>
      </c>
      <c r="T4" s="7">
        <f>Calculations!AC149</f>
        <v>26096000000000</v>
      </c>
      <c r="U4" s="7">
        <f>Calculations!AD149</f>
        <v>26029000000000</v>
      </c>
      <c r="V4" s="7">
        <f>Calculations!AE149</f>
        <v>25966000000000</v>
      </c>
      <c r="W4" s="7">
        <f>Calculations!AF149</f>
        <v>25923000000000</v>
      </c>
      <c r="X4" s="7">
        <f>Calculations!AG149</f>
        <v>25892000000000</v>
      </c>
      <c r="Y4" s="7">
        <f>Calculations!AH149</f>
        <v>25873000000000</v>
      </c>
      <c r="Z4" s="7">
        <f>Calculations!AI149</f>
        <v>25858000000000</v>
      </c>
      <c r="AA4" s="7">
        <f>Calculations!AJ149</f>
        <v>25851000000000</v>
      </c>
      <c r="AB4" s="7">
        <f>Calculations!AK149</f>
        <v>25829000000000</v>
      </c>
      <c r="AC4" s="7">
        <f>Calculations!AL149</f>
        <v>25845000000000</v>
      </c>
      <c r="AD4" s="7">
        <f>Calculations!AM149</f>
        <v>25848000000000</v>
      </c>
      <c r="AE4" s="7">
        <f>Calculations!AN149</f>
        <v>25901000000000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497180000000000</v>
      </c>
      <c r="D2" s="7">
        <f>Calculations!M160</f>
        <v>488355000000000</v>
      </c>
      <c r="E2" s="7">
        <f>Calculations!N160</f>
        <v>486769000000000</v>
      </c>
      <c r="F2" s="7">
        <f>Calculations!O160</f>
        <v>489662000000000</v>
      </c>
      <c r="G2" s="7">
        <f>Calculations!P160</f>
        <v>491833000000000</v>
      </c>
      <c r="H2" s="7">
        <f>Calculations!Q160</f>
        <v>492586000000000</v>
      </c>
      <c r="I2" s="7">
        <f>Calculations!R160</f>
        <v>493751000000000</v>
      </c>
      <c r="J2" s="7">
        <f>Calculations!S160</f>
        <v>495063000000000</v>
      </c>
      <c r="K2" s="7">
        <f>Calculations!T160</f>
        <v>492114000000000</v>
      </c>
      <c r="L2" s="7">
        <f>Calculations!U160</f>
        <v>489668000000000</v>
      </c>
      <c r="M2" s="7">
        <f>Calculations!V160</f>
        <v>487525000000000</v>
      </c>
      <c r="N2" s="7">
        <f>Calculations!W160</f>
        <v>484822000000000</v>
      </c>
      <c r="O2" s="7">
        <f>Calculations!X160</f>
        <v>481929000000000</v>
      </c>
      <c r="P2" s="7">
        <f>Calculations!Y160</f>
        <v>479200000000000</v>
      </c>
      <c r="Q2" s="7">
        <f>Calculations!Z160</f>
        <v>476660000000000</v>
      </c>
      <c r="R2" s="7">
        <f>Calculations!AA160</f>
        <v>472873000000000</v>
      </c>
      <c r="S2" s="7">
        <f>Calculations!AB160</f>
        <v>468184000000000</v>
      </c>
      <c r="T2" s="7">
        <f>Calculations!AC160</f>
        <v>462132000000000</v>
      </c>
      <c r="U2" s="7">
        <f>Calculations!AD160</f>
        <v>460156000000000</v>
      </c>
      <c r="V2" s="7">
        <f>Calculations!AE160</f>
        <v>459297000000000</v>
      </c>
      <c r="W2" s="7">
        <f>Calculations!AF160</f>
        <v>459295000000000</v>
      </c>
      <c r="X2" s="7">
        <f>Calculations!AG160</f>
        <v>459805000000000</v>
      </c>
      <c r="Y2" s="7">
        <f>Calculations!AH160</f>
        <v>460257000000000</v>
      </c>
      <c r="Z2" s="7">
        <f>Calculations!AI160</f>
        <v>460995000000000</v>
      </c>
      <c r="AA2" s="7">
        <f>Calculations!AJ160</f>
        <v>462110000000000</v>
      </c>
      <c r="AB2" s="7">
        <f>Calculations!AK160</f>
        <v>463574000000000</v>
      </c>
      <c r="AC2" s="7">
        <f>Calculations!AL160</f>
        <v>465251000000000</v>
      </c>
      <c r="AD2" s="7">
        <f>Calculations!AM160</f>
        <v>467113000000000</v>
      </c>
      <c r="AE2" s="7">
        <f>Calculations!AN160</f>
        <v>469341000000000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709868000000000</v>
      </c>
      <c r="D2" s="7">
        <f>Calculations!M173</f>
        <v>706460000000000.13</v>
      </c>
      <c r="E2" s="7">
        <f>Calculations!N173</f>
        <v>708190000000000</v>
      </c>
      <c r="F2" s="7">
        <f>Calculations!O173</f>
        <v>712985000000000</v>
      </c>
      <c r="G2" s="7">
        <f>Calculations!P173</f>
        <v>716569000000000</v>
      </c>
      <c r="H2" s="7">
        <f>Calculations!Q173</f>
        <v>718852000000000</v>
      </c>
      <c r="I2" s="7">
        <f>Calculations!R173</f>
        <v>721447000000000</v>
      </c>
      <c r="J2" s="7">
        <f>Calculations!S173</f>
        <v>724308000000000.13</v>
      </c>
      <c r="K2" s="7">
        <f>Calculations!T173</f>
        <v>726036999999999.88</v>
      </c>
      <c r="L2" s="7">
        <f>Calculations!U173</f>
        <v>728629000000000</v>
      </c>
      <c r="M2" s="7">
        <f>Calculations!V173</f>
        <v>731250000000000</v>
      </c>
      <c r="N2" s="7">
        <f>Calculations!W173</f>
        <v>733068000000000</v>
      </c>
      <c r="O2" s="7">
        <f>Calculations!X173</f>
        <v>734395000000000</v>
      </c>
      <c r="P2" s="7">
        <f>Calculations!Y173</f>
        <v>735727000000000</v>
      </c>
      <c r="Q2" s="7">
        <f>Calculations!Z173</f>
        <v>736971000000000</v>
      </c>
      <c r="R2" s="7">
        <f>Calculations!AA173</f>
        <v>737632000000000.13</v>
      </c>
      <c r="S2" s="7">
        <f>Calculations!AB173</f>
        <v>737608000000000</v>
      </c>
      <c r="T2" s="7">
        <f>Calculations!AC173</f>
        <v>737172000000000</v>
      </c>
      <c r="U2" s="7">
        <f>Calculations!AD173</f>
        <v>736653000000000.13</v>
      </c>
      <c r="V2" s="7">
        <f>Calculations!AE173</f>
        <v>737087000000000</v>
      </c>
      <c r="W2" s="7">
        <f>Calculations!AF173</f>
        <v>737921000000000</v>
      </c>
      <c r="X2" s="7">
        <f>Calculations!AG173</f>
        <v>738953000000000</v>
      </c>
      <c r="Y2" s="7">
        <f>Calculations!AH173</f>
        <v>739812000000000</v>
      </c>
      <c r="Z2" s="7">
        <f>Calculations!AI173</f>
        <v>740729999999999.88</v>
      </c>
      <c r="AA2" s="7">
        <f>Calculations!AJ173</f>
        <v>741875000000000</v>
      </c>
      <c r="AB2" s="7">
        <f>Calculations!AK173</f>
        <v>743202000000000</v>
      </c>
      <c r="AC2" s="7">
        <f>Calculations!AL173</f>
        <v>744640000000000.13</v>
      </c>
      <c r="AD2" s="7">
        <f>Calculations!AM173</f>
        <v>746145000000000</v>
      </c>
      <c r="AE2" s="7">
        <f>Calculations!AN173</f>
        <v>747865000000000.13</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923237000000000.13</v>
      </c>
      <c r="E4" s="7">
        <f>Calculations!N175</f>
        <v>946747000000000</v>
      </c>
      <c r="F4" s="7">
        <f>Calculations!O175</f>
        <v>976116999999999.88</v>
      </c>
      <c r="G4" s="7">
        <f>Calculations!P175</f>
        <v>997676999999999.88</v>
      </c>
      <c r="H4" s="7">
        <f>Calculations!Q175</f>
        <v>1013350000000000</v>
      </c>
      <c r="I4" s="7">
        <f>Calculations!R175</f>
        <v>1027015999999999.9</v>
      </c>
      <c r="J4" s="7">
        <f>Calculations!S175</f>
        <v>1038030000000000</v>
      </c>
      <c r="K4" s="7">
        <f>Calculations!T175</f>
        <v>1047580999999999.9</v>
      </c>
      <c r="L4" s="7">
        <f>Calculations!U175</f>
        <v>1057106000000000.1</v>
      </c>
      <c r="M4" s="7">
        <f>Calculations!V175</f>
        <v>1066285000000000.1</v>
      </c>
      <c r="N4" s="7">
        <f>Calculations!W175</f>
        <v>1074469000000000.1</v>
      </c>
      <c r="O4" s="7">
        <f>Calculations!X175</f>
        <v>1083107000000000</v>
      </c>
      <c r="P4" s="7">
        <f>Calculations!Y175</f>
        <v>1091586000000000</v>
      </c>
      <c r="Q4" s="7">
        <f>Calculations!Z175</f>
        <v>1100134000000000</v>
      </c>
      <c r="R4" s="7">
        <f>Calculations!AA175</f>
        <v>1107520000000000</v>
      </c>
      <c r="S4" s="7">
        <f>Calculations!AB175</f>
        <v>1110790999999999.9</v>
      </c>
      <c r="T4" s="7">
        <f>Calculations!AC175</f>
        <v>1112684000000000</v>
      </c>
      <c r="U4" s="7">
        <f>Calculations!AD175</f>
        <v>1116084000000000.1</v>
      </c>
      <c r="V4" s="7">
        <f>Calculations!AE175</f>
        <v>1121108999999999.9</v>
      </c>
      <c r="W4" s="7">
        <f>Calculations!AF175</f>
        <v>1126531000000000</v>
      </c>
      <c r="X4" s="7">
        <f>Calculations!AG175</f>
        <v>1132356000000000</v>
      </c>
      <c r="Y4" s="7">
        <f>Calculations!AH175</f>
        <v>1138103000000000</v>
      </c>
      <c r="Z4" s="7">
        <f>Calculations!AI175</f>
        <v>1143843000000000</v>
      </c>
      <c r="AA4" s="7">
        <f>Calculations!AJ175</f>
        <v>1149790000000000</v>
      </c>
      <c r="AB4" s="7">
        <f>Calculations!AK175</f>
        <v>1155767000000000</v>
      </c>
      <c r="AC4" s="7">
        <f>Calculations!AL175</f>
        <v>1162027999999999.8</v>
      </c>
      <c r="AD4" s="7">
        <f>Calculations!AM175</f>
        <v>1168128000000000</v>
      </c>
      <c r="AE4" s="7">
        <f>Calculations!AN175</f>
        <v>1175323000000000</v>
      </c>
    </row>
    <row r="5" spans="1:33" x14ac:dyDescent="0.25">
      <c r="A5" s="1" t="s">
        <v>79</v>
      </c>
      <c r="B5" s="7">
        <f>Calculations!K176</f>
        <v>6478000000000</v>
      </c>
      <c r="C5" s="7">
        <f>Calculations!L176</f>
        <v>6139000000000</v>
      </c>
      <c r="D5" s="7">
        <f>Calculations!M176</f>
        <v>5900000000000</v>
      </c>
      <c r="E5" s="7">
        <f>Calculations!N176</f>
        <v>5897000000000</v>
      </c>
      <c r="F5" s="7">
        <f>Calculations!O176</f>
        <v>6034000000000</v>
      </c>
      <c r="G5" s="7">
        <f>Calculations!P176</f>
        <v>6148000000000</v>
      </c>
      <c r="H5" s="7">
        <f>Calculations!Q176</f>
        <v>6244000000000</v>
      </c>
      <c r="I5" s="7">
        <f>Calculations!R176</f>
        <v>6336000000000</v>
      </c>
      <c r="J5" s="7">
        <f>Calculations!S176</f>
        <v>6383000000000</v>
      </c>
      <c r="K5" s="7">
        <f>Calculations!T176</f>
        <v>6392000000000</v>
      </c>
      <c r="L5" s="7">
        <f>Calculations!U176</f>
        <v>6390000000000</v>
      </c>
      <c r="M5" s="7">
        <f>Calculations!V176</f>
        <v>6384000000000</v>
      </c>
      <c r="N5" s="7">
        <f>Calculations!W176</f>
        <v>6373000000000</v>
      </c>
      <c r="O5" s="7">
        <f>Calculations!X176</f>
        <v>6368000000000</v>
      </c>
      <c r="P5" s="7">
        <f>Calculations!Y176</f>
        <v>6358000000000</v>
      </c>
      <c r="Q5" s="7">
        <f>Calculations!Z176</f>
        <v>6340000000000</v>
      </c>
      <c r="R5" s="7">
        <f>Calculations!AA176</f>
        <v>6313000000000</v>
      </c>
      <c r="S5" s="7">
        <f>Calculations!AB176</f>
        <v>6283000000000</v>
      </c>
      <c r="T5" s="7">
        <f>Calculations!AC176</f>
        <v>6250000000000</v>
      </c>
      <c r="U5" s="7">
        <f>Calculations!AD176</f>
        <v>6218000000000</v>
      </c>
      <c r="V5" s="7">
        <f>Calculations!AE176</f>
        <v>6190000000000</v>
      </c>
      <c r="W5" s="7">
        <f>Calculations!AF176</f>
        <v>6166000000000</v>
      </c>
      <c r="X5" s="7">
        <f>Calculations!AG176</f>
        <v>6147000000000</v>
      </c>
      <c r="Y5" s="7">
        <f>Calculations!AH176</f>
        <v>6117000000000</v>
      </c>
      <c r="Z5" s="7">
        <f>Calculations!AI176</f>
        <v>6089000000000</v>
      </c>
      <c r="AA5" s="7">
        <f>Calculations!AJ176</f>
        <v>6064000000000</v>
      </c>
      <c r="AB5" s="7">
        <f>Calculations!AK176</f>
        <v>6035000000000</v>
      </c>
      <c r="AC5" s="7">
        <f>Calculations!AL176</f>
        <v>6001000000000</v>
      </c>
      <c r="AD5" s="7">
        <f>Calculations!AM176</f>
        <v>5967000000000</v>
      </c>
      <c r="AE5" s="7">
        <f>Calculations!AN176</f>
        <v>5936000000000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270</v>
      </c>
      <c r="B10" s="7">
        <f>Calculations!K181</f>
        <v>10852745732625.082</v>
      </c>
      <c r="C10" s="7">
        <f>Calculations!L181</f>
        <v>11862959766202.879</v>
      </c>
      <c r="D10" s="7">
        <f>Calculations!M181</f>
        <v>11729712442737.113</v>
      </c>
      <c r="E10" s="7">
        <f>Calculations!N181</f>
        <v>12294298400803.328</v>
      </c>
      <c r="F10" s="7">
        <f>Calculations!O181</f>
        <v>12412288680177.955</v>
      </c>
      <c r="G10" s="7">
        <f>Calculations!P181</f>
        <v>12487135650456.848</v>
      </c>
      <c r="H10" s="7">
        <f>Calculations!Q181</f>
        <v>12570293404941.518</v>
      </c>
      <c r="I10" s="7">
        <f>Calculations!R181</f>
        <v>12685981448819.006</v>
      </c>
      <c r="J10" s="7">
        <f>Calculations!S181</f>
        <v>12830281493290.021</v>
      </c>
      <c r="K10" s="7">
        <f>Calculations!T181</f>
        <v>12936056607471.164</v>
      </c>
      <c r="L10" s="7">
        <f>Calculations!U181</f>
        <v>13063850692943.943</v>
      </c>
      <c r="M10" s="7">
        <f>Calculations!V181</f>
        <v>13184745866309.658</v>
      </c>
      <c r="N10" s="7">
        <f>Calculations!W181</f>
        <v>13301678604249.631</v>
      </c>
      <c r="O10" s="7">
        <f>Calculations!X181</f>
        <v>13424086866084.205</v>
      </c>
      <c r="P10" s="7">
        <f>Calculations!Y181</f>
        <v>13538756403260.547</v>
      </c>
      <c r="Q10" s="7">
        <f>Calculations!Z181</f>
        <v>13640943260858.008</v>
      </c>
      <c r="R10" s="7">
        <f>Calculations!AA181</f>
        <v>13735105575373.359</v>
      </c>
      <c r="S10" s="7">
        <f>Calculations!AB181</f>
        <v>13835925398068.203</v>
      </c>
      <c r="T10" s="7">
        <f>Calculations!AC181</f>
        <v>13944628578304.293</v>
      </c>
      <c r="U10" s="7">
        <f>Calculations!AD181</f>
        <v>14050048303954.053</v>
      </c>
      <c r="V10" s="7">
        <f>Calculations!AE181</f>
        <v>14152004384831.338</v>
      </c>
      <c r="W10" s="7">
        <f>Calculations!AF181</f>
        <v>14252154460771.654</v>
      </c>
      <c r="X10" s="7">
        <f>Calculations!AG181</f>
        <v>14353604561042.6</v>
      </c>
      <c r="Y10" s="7">
        <f>Calculations!AH181</f>
        <v>14446836713524.361</v>
      </c>
      <c r="Z10" s="7">
        <f>Calculations!AI181</f>
        <v>14545754885699.051</v>
      </c>
      <c r="AA10" s="7">
        <f>Calculations!AJ181</f>
        <v>14647692404337.99</v>
      </c>
      <c r="AB10" s="7">
        <f>Calculations!AK181</f>
        <v>14751955440620.648</v>
      </c>
      <c r="AC10" s="7">
        <f>Calculations!AL181</f>
        <v>14851990356480.334</v>
      </c>
      <c r="AD10" s="7">
        <f>Calculations!AM181</f>
        <v>14963480836664.318</v>
      </c>
      <c r="AE10" s="7">
        <f>Calculations!AN181</f>
        <v>15073511437047.627</v>
      </c>
    </row>
    <row r="11" spans="1:33" x14ac:dyDescent="0.2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2221055200000000</v>
      </c>
      <c r="D2" s="23">
        <f>Calculations!M186-'Water and Waste'!I9</f>
        <v>2254771800000000</v>
      </c>
      <c r="E2" s="23">
        <f>Calculations!N186-'Water and Waste'!J9</f>
        <v>2238385400000000</v>
      </c>
      <c r="F2" s="23">
        <f>Calculations!O186-'Water and Waste'!K9</f>
        <v>2278840666666666.5</v>
      </c>
      <c r="G2" s="23">
        <f>Calculations!P186-'Water and Waste'!L9</f>
        <v>2319295933333333</v>
      </c>
      <c r="H2" s="23">
        <f>Calculations!Q186-'Water and Waste'!M9</f>
        <v>2359751199999999.5</v>
      </c>
      <c r="I2" s="23">
        <f>Calculations!R186-'Water and Waste'!N9</f>
        <v>2400206466666666</v>
      </c>
      <c r="J2" s="23">
        <f>Calculations!S186-'Water and Waste'!O9</f>
        <v>2440661733333332.5</v>
      </c>
      <c r="K2" s="23">
        <f>Calculations!T186-'Water and Waste'!P9</f>
        <v>2336549000000000</v>
      </c>
      <c r="L2" s="23">
        <f>Calculations!U186-'Water and Waste'!Q9</f>
        <v>2370209600000000</v>
      </c>
      <c r="M2" s="23">
        <f>Calculations!V186-'Water and Waste'!R9</f>
        <v>2404654200000000</v>
      </c>
      <c r="N2" s="23">
        <f>Calculations!W186-'Water and Waste'!S9</f>
        <v>2437497800000000</v>
      </c>
      <c r="O2" s="23">
        <f>Calculations!X186-'Water and Waste'!T9</f>
        <v>2469163399999999.5</v>
      </c>
      <c r="P2" s="23">
        <f>Calculations!Y186-'Water and Waste'!U9</f>
        <v>2500762000000000</v>
      </c>
      <c r="Q2" s="23">
        <f>Calculations!Z186-'Water and Waste'!V9</f>
        <v>2532938600000000</v>
      </c>
      <c r="R2" s="23">
        <f>Calculations!AA186-'Water and Waste'!W9</f>
        <v>2563288200000000</v>
      </c>
      <c r="S2" s="23">
        <f>Calculations!AB186-'Water and Waste'!X9</f>
        <v>2593775800000000</v>
      </c>
      <c r="T2" s="23">
        <f>Calculations!AC186-'Water and Waste'!Y9</f>
        <v>2623231400000000</v>
      </c>
      <c r="U2" s="23">
        <f>Calculations!AD186-'Water and Waste'!Z9</f>
        <v>2652540000000000</v>
      </c>
      <c r="V2" s="23">
        <f>Calculations!AE186-'Water and Waste'!AA9</f>
        <v>2682646600000000.5</v>
      </c>
      <c r="W2" s="23">
        <f>Calculations!AF186-'Water and Waste'!AB9</f>
        <v>2713830200000000</v>
      </c>
      <c r="X2" s="23">
        <f>Calculations!AG186-'Water and Waste'!AC9</f>
        <v>2746620800000000</v>
      </c>
      <c r="Y2" s="23">
        <f>Calculations!AH186-'Water and Waste'!AD9</f>
        <v>2779245400000000</v>
      </c>
      <c r="Z2" s="23">
        <f>Calculations!AI186-'Water and Waste'!AE9</f>
        <v>2813448000000000</v>
      </c>
      <c r="AA2" s="23">
        <f>Calculations!AJ186-'Water and Waste'!AF9</f>
        <v>2849109599999999.5</v>
      </c>
      <c r="AB2" s="23">
        <f>Calculations!AK186-'Water and Waste'!AG9</f>
        <v>2885373200000000</v>
      </c>
      <c r="AC2" s="23">
        <f>Calculations!AL186-'Water and Waste'!AH9</f>
        <v>2923192800000000.5</v>
      </c>
      <c r="AD2" s="23">
        <f>Calculations!AM186-'Water and Waste'!AI9</f>
        <v>2961684400000000</v>
      </c>
      <c r="AE2" s="23">
        <f>Calculations!AN186-'Water and Waste'!AJ9</f>
        <v>3001011000000000</v>
      </c>
    </row>
    <row r="3" spans="1:33" x14ac:dyDescent="0.25">
      <c r="A3" s="1" t="s">
        <v>77</v>
      </c>
      <c r="B3" s="7">
        <f>Calculations!K187</f>
        <v>21946040000000</v>
      </c>
      <c r="C3" s="7">
        <f>Calculations!L187</f>
        <v>23969240000000</v>
      </c>
      <c r="D3" s="7">
        <f>Calculations!M187</f>
        <v>24194520000000</v>
      </c>
      <c r="E3" s="7">
        <f>Calculations!N187</f>
        <v>24222360000000</v>
      </c>
      <c r="F3" s="7">
        <f>Calculations!O187</f>
        <v>24520551111111.109</v>
      </c>
      <c r="G3" s="7">
        <f>Calculations!P187</f>
        <v>24818742222222.219</v>
      </c>
      <c r="H3" s="7">
        <f>Calculations!Q187</f>
        <v>25116933333333.328</v>
      </c>
      <c r="I3" s="7">
        <f>Calculations!R187</f>
        <v>25415124444444.438</v>
      </c>
      <c r="J3" s="7">
        <f>Calculations!S187</f>
        <v>25713315555555.547</v>
      </c>
      <c r="K3" s="7">
        <f>Calculations!T187</f>
        <v>24629760000000</v>
      </c>
      <c r="L3" s="7">
        <f>Calculations!U187</f>
        <v>24758280000000</v>
      </c>
      <c r="M3" s="7">
        <f>Calculations!V187</f>
        <v>24875520000000</v>
      </c>
      <c r="N3" s="7">
        <f>Calculations!W187</f>
        <v>24983000000000</v>
      </c>
      <c r="O3" s="7">
        <f>Calculations!X187</f>
        <v>25103320000000</v>
      </c>
      <c r="P3" s="7">
        <f>Calculations!Y187</f>
        <v>25208960000000</v>
      </c>
      <c r="Q3" s="7">
        <f>Calculations!Z187</f>
        <v>25295720000000</v>
      </c>
      <c r="R3" s="7">
        <f>Calculations!AA187</f>
        <v>25367320000000</v>
      </c>
      <c r="S3" s="7">
        <f>Calculations!AB187</f>
        <v>25430000000000</v>
      </c>
      <c r="T3" s="7">
        <f>Calculations!AC187</f>
        <v>25496080000000</v>
      </c>
      <c r="U3" s="7">
        <f>Calculations!AD187</f>
        <v>25572760000000</v>
      </c>
      <c r="V3" s="7">
        <f>Calculations!AE187</f>
        <v>25653080000000</v>
      </c>
      <c r="W3" s="7">
        <f>Calculations!AF187</f>
        <v>25737840000000</v>
      </c>
      <c r="X3" s="7">
        <f>Calculations!AG187</f>
        <v>25823120000000</v>
      </c>
      <c r="Y3" s="7">
        <f>Calculations!AH187</f>
        <v>25887360000000</v>
      </c>
      <c r="Z3" s="7">
        <f>Calculations!AI187</f>
        <v>25954840000000</v>
      </c>
      <c r="AA3" s="7">
        <f>Calculations!AJ187</f>
        <v>26031720000000</v>
      </c>
      <c r="AB3" s="7">
        <f>Calculations!AK187</f>
        <v>26112000000000</v>
      </c>
      <c r="AC3" s="7">
        <f>Calculations!AL187</f>
        <v>26182480000000</v>
      </c>
      <c r="AD3" s="7">
        <f>Calculations!AM187</f>
        <v>26271040000000</v>
      </c>
      <c r="AE3" s="7">
        <f>Calculations!AN187</f>
        <v>26356320000000</v>
      </c>
    </row>
    <row r="4" spans="1:33" x14ac:dyDescent="0.25">
      <c r="A4" s="1" t="s">
        <v>78</v>
      </c>
      <c r="B4" s="7">
        <f>Calculations!K188</f>
        <v>696843000000000</v>
      </c>
      <c r="C4" s="7">
        <f>Calculations!L188</f>
        <v>829705000000000</v>
      </c>
      <c r="D4" s="7">
        <f>Calculations!M188</f>
        <v>863340000000000</v>
      </c>
      <c r="E4" s="7">
        <f>Calculations!N188</f>
        <v>812894000000000</v>
      </c>
      <c r="F4" s="7">
        <f>Calculations!O188</f>
        <v>825087222222222.25</v>
      </c>
      <c r="G4" s="7">
        <f>Calculations!P188</f>
        <v>837280444444444.5</v>
      </c>
      <c r="H4" s="7">
        <f>Calculations!Q188</f>
        <v>849473666666666.75</v>
      </c>
      <c r="I4" s="7">
        <f>Calculations!R188</f>
        <v>861666888888889</v>
      </c>
      <c r="J4" s="7">
        <f>Calculations!S188</f>
        <v>873860111111111.25</v>
      </c>
      <c r="K4" s="7">
        <f>Calculations!T188</f>
        <v>806582000000000</v>
      </c>
      <c r="L4" s="7">
        <f>Calculations!U188</f>
        <v>807419000000000</v>
      </c>
      <c r="M4" s="7">
        <f>Calculations!V188</f>
        <v>807941000000000</v>
      </c>
      <c r="N4" s="7">
        <f>Calculations!W188</f>
        <v>808443000000000</v>
      </c>
      <c r="O4" s="7">
        <f>Calculations!X188</f>
        <v>809588000000000</v>
      </c>
      <c r="P4" s="7">
        <f>Calculations!Y188</f>
        <v>811164000000000</v>
      </c>
      <c r="Q4" s="7">
        <f>Calculations!Z188</f>
        <v>812814000000000</v>
      </c>
      <c r="R4" s="7">
        <f>Calculations!AA188</f>
        <v>814240000000000</v>
      </c>
      <c r="S4" s="7">
        <f>Calculations!AB188</f>
        <v>814645000000000</v>
      </c>
      <c r="T4" s="7">
        <f>Calculations!AC188</f>
        <v>814964000000000</v>
      </c>
      <c r="U4" s="7">
        <f>Calculations!AD188</f>
        <v>815746000000000</v>
      </c>
      <c r="V4" s="7">
        <f>Calculations!AE188</f>
        <v>816529000000000</v>
      </c>
      <c r="W4" s="7">
        <f>Calculations!AF188</f>
        <v>817213000000000</v>
      </c>
      <c r="X4" s="7">
        <f>Calculations!AG188</f>
        <v>818262000000000</v>
      </c>
      <c r="Y4" s="7">
        <f>Calculations!AH188</f>
        <v>819733000000000</v>
      </c>
      <c r="Z4" s="7">
        <f>Calculations!AI188</f>
        <v>820931000000000</v>
      </c>
      <c r="AA4" s="7">
        <f>Calculations!AJ188</f>
        <v>822124000000000</v>
      </c>
      <c r="AB4" s="7">
        <f>Calculations!AK188</f>
        <v>823262000000000</v>
      </c>
      <c r="AC4" s="7">
        <f>Calculations!AL188</f>
        <v>824553000000000</v>
      </c>
      <c r="AD4" s="7">
        <f>Calculations!AM188</f>
        <v>825758000000000</v>
      </c>
      <c r="AE4" s="7">
        <f>Calculations!AN188</f>
        <v>827463000000000</v>
      </c>
    </row>
    <row r="5" spans="1:33" x14ac:dyDescent="0.25">
      <c r="A5" s="1" t="s">
        <v>79</v>
      </c>
      <c r="B5" s="7">
        <f>Calculations!K189</f>
        <v>93407000000000</v>
      </c>
      <c r="C5" s="7">
        <f>Calculations!L189</f>
        <v>79483000000000</v>
      </c>
      <c r="D5" s="7">
        <f>Calculations!M189</f>
        <v>80017000000000</v>
      </c>
      <c r="E5" s="7">
        <f>Calculations!N189</f>
        <v>82234000000000</v>
      </c>
      <c r="F5" s="7">
        <f>Calculations!O189</f>
        <v>81815444444444.438</v>
      </c>
      <c r="G5" s="7">
        <f>Calculations!P189</f>
        <v>81396888888888.875</v>
      </c>
      <c r="H5" s="7">
        <f>Calculations!Q189</f>
        <v>80978333333333.313</v>
      </c>
      <c r="I5" s="7">
        <f>Calculations!R189</f>
        <v>80559777777777.75</v>
      </c>
      <c r="J5" s="7">
        <f>Calculations!S189</f>
        <v>80141222222222.188</v>
      </c>
      <c r="K5" s="7">
        <f>Calculations!T189</f>
        <v>89640000000000</v>
      </c>
      <c r="L5" s="7">
        <f>Calculations!U189</f>
        <v>90083000000000</v>
      </c>
      <c r="M5" s="7">
        <f>Calculations!V189</f>
        <v>90515000000000</v>
      </c>
      <c r="N5" s="7">
        <f>Calculations!W189</f>
        <v>90865000000000</v>
      </c>
      <c r="O5" s="7">
        <f>Calculations!X189</f>
        <v>91338000000000</v>
      </c>
      <c r="P5" s="7">
        <f>Calculations!Y189</f>
        <v>91758000000000</v>
      </c>
      <c r="Q5" s="7">
        <f>Calculations!Z189</f>
        <v>92097000000000</v>
      </c>
      <c r="R5" s="7">
        <f>Calculations!AA189</f>
        <v>92305000000000</v>
      </c>
      <c r="S5" s="7">
        <f>Calculations!AB189</f>
        <v>92242000000000</v>
      </c>
      <c r="T5" s="7">
        <f>Calculations!AC189</f>
        <v>92051000000000</v>
      </c>
      <c r="U5" s="7">
        <f>Calculations!AD189</f>
        <v>92063000000000</v>
      </c>
      <c r="V5" s="7">
        <f>Calculations!AE189</f>
        <v>92243000000000</v>
      </c>
      <c r="W5" s="7">
        <f>Calculations!AF189</f>
        <v>92573000000000</v>
      </c>
      <c r="X5" s="7">
        <f>Calculations!AG189</f>
        <v>92974000000000</v>
      </c>
      <c r="Y5" s="7">
        <f>Calculations!AH189</f>
        <v>93136000000000</v>
      </c>
      <c r="Z5" s="7">
        <f>Calculations!AI189</f>
        <v>93311000000000</v>
      </c>
      <c r="AA5" s="7">
        <f>Calculations!AJ189</f>
        <v>93580000000000</v>
      </c>
      <c r="AB5" s="7">
        <f>Calculations!AK189</f>
        <v>93803000000000</v>
      </c>
      <c r="AC5" s="7">
        <f>Calculations!AL189</f>
        <v>93940000000000</v>
      </c>
      <c r="AD5" s="7">
        <f>Calculations!AM189</f>
        <v>94073000000000</v>
      </c>
      <c r="AE5" s="7">
        <f>Calculations!AN189</f>
        <v>94254000000000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270</v>
      </c>
      <c r="B10" s="7">
        <f>Calculations!K194</f>
        <v>156488618924520.5</v>
      </c>
      <c r="C10" s="7">
        <f>Calculations!L194</f>
        <v>153593610385966.81</v>
      </c>
      <c r="D10" s="7">
        <f>Calculations!M194</f>
        <v>159089414526082.31</v>
      </c>
      <c r="E10" s="7">
        <f>Calculations!N194</f>
        <v>172403934552996.63</v>
      </c>
      <c r="F10" s="7">
        <f>Calculations!O194</f>
        <v>175173244491255.91</v>
      </c>
      <c r="G10" s="7">
        <f>Calculations!P194</f>
        <v>177942554429515.19</v>
      </c>
      <c r="H10" s="7">
        <f>Calculations!Q194</f>
        <v>180711864367774.47</v>
      </c>
      <c r="I10" s="7">
        <f>Calculations!R194</f>
        <v>183481174306033.75</v>
      </c>
      <c r="J10" s="7">
        <f>Calculations!S194</f>
        <v>186250484244293.03</v>
      </c>
      <c r="K10" s="7">
        <f>Calculations!T194</f>
        <v>181412408368854</v>
      </c>
      <c r="L10" s="7">
        <f>Calculations!U194</f>
        <v>184165539612171.63</v>
      </c>
      <c r="M10" s="7">
        <f>Calculations!V194</f>
        <v>186940861033033.44</v>
      </c>
      <c r="N10" s="7">
        <f>Calculations!W194</f>
        <v>189652757943691</v>
      </c>
      <c r="O10" s="7">
        <f>Calculations!X194</f>
        <v>192545421823869.25</v>
      </c>
      <c r="P10" s="7">
        <f>Calculations!Y194</f>
        <v>195392064927144.44</v>
      </c>
      <c r="Q10" s="7">
        <f>Calculations!Z194</f>
        <v>198155140763170.56</v>
      </c>
      <c r="R10" s="7">
        <f>Calculations!AA194</f>
        <v>200828869830573.94</v>
      </c>
      <c r="S10" s="7">
        <f>Calculations!AB194</f>
        <v>203128032877384.56</v>
      </c>
      <c r="T10" s="7">
        <f>Calculations!AC194</f>
        <v>205378720841838.06</v>
      </c>
      <c r="U10" s="7">
        <f>Calculations!AD194</f>
        <v>208023415407996.44</v>
      </c>
      <c r="V10" s="7">
        <f>Calculations!AE194</f>
        <v>210892300560581.06</v>
      </c>
      <c r="W10" s="7">
        <f>Calculations!AF194</f>
        <v>213971852536904.69</v>
      </c>
      <c r="X10" s="7">
        <f>Calculations!AG194</f>
        <v>217099728397327.94</v>
      </c>
      <c r="Y10" s="7">
        <f>Calculations!AH194</f>
        <v>219964130153801.81</v>
      </c>
      <c r="Z10" s="7">
        <f>Calculations!AI194</f>
        <v>222906706214397.25</v>
      </c>
      <c r="AA10" s="7">
        <f>Calculations!AJ194</f>
        <v>226041623929014.69</v>
      </c>
      <c r="AB10" s="7">
        <f>Calculations!AK194</f>
        <v>229292075591804.25</v>
      </c>
      <c r="AC10" s="7">
        <f>Calculations!AL194</f>
        <v>232491438443160.44</v>
      </c>
      <c r="AD10" s="7">
        <f>Calculations!AM194</f>
        <v>235907412895512.44</v>
      </c>
      <c r="AE10" s="7">
        <f>Calculations!AN194</f>
        <v>239342780826732.94</v>
      </c>
    </row>
    <row r="11" spans="1:33" x14ac:dyDescent="0.2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L2837"/>
  <sheetViews>
    <sheetView zoomScale="92" workbookViewId="0">
      <pane xSplit="2" ySplit="1" topLeftCell="C2" activePane="bottomRight" state="frozen"/>
      <selection pane="topRight" activeCell="C1" sqref="C1"/>
      <selection pane="bottomLeft" activeCell="A2" sqref="A2"/>
      <selection pane="bottomRight" activeCell="B1" sqref="B1:AL282"/>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8" ht="15" customHeight="1" thickBot="1" x14ac:dyDescent="0.3">
      <c r="B1" s="112" t="s">
        <v>712</v>
      </c>
      <c r="C1" s="111">
        <v>2022</v>
      </c>
      <c r="D1" s="111">
        <v>2023</v>
      </c>
      <c r="E1" s="111">
        <v>2024</v>
      </c>
      <c r="F1" s="111">
        <v>2025</v>
      </c>
      <c r="G1" s="111">
        <v>2026</v>
      </c>
      <c r="H1" s="111">
        <v>2027</v>
      </c>
      <c r="I1" s="111">
        <v>2028</v>
      </c>
      <c r="J1" s="111">
        <v>2029</v>
      </c>
      <c r="K1" s="111">
        <v>2030</v>
      </c>
      <c r="L1" s="111">
        <v>2031</v>
      </c>
      <c r="M1" s="111">
        <v>2032</v>
      </c>
      <c r="N1" s="111">
        <v>2033</v>
      </c>
      <c r="O1" s="111">
        <v>2034</v>
      </c>
      <c r="P1" s="111">
        <v>2035</v>
      </c>
      <c r="Q1" s="111">
        <v>2036</v>
      </c>
      <c r="R1" s="111">
        <v>2037</v>
      </c>
      <c r="S1" s="111">
        <v>2038</v>
      </c>
      <c r="T1" s="111">
        <v>2039</v>
      </c>
      <c r="U1" s="111">
        <v>2040</v>
      </c>
      <c r="V1" s="111">
        <v>2041</v>
      </c>
      <c r="W1" s="111">
        <v>2042</v>
      </c>
      <c r="X1" s="111">
        <v>2043</v>
      </c>
      <c r="Y1" s="111">
        <v>2044</v>
      </c>
      <c r="Z1" s="111">
        <v>2045</v>
      </c>
      <c r="AA1" s="111">
        <v>2046</v>
      </c>
      <c r="AB1" s="111">
        <v>2047</v>
      </c>
      <c r="AC1" s="111">
        <v>2048</v>
      </c>
      <c r="AD1" s="111">
        <v>2049</v>
      </c>
      <c r="AE1" s="111">
        <v>2050</v>
      </c>
      <c r="AF1"/>
      <c r="AG1"/>
      <c r="AH1"/>
      <c r="AI1"/>
      <c r="AJ1"/>
      <c r="AK1"/>
      <c r="AL1"/>
    </row>
    <row r="2" spans="1:38" ht="15" customHeight="1" thickTop="1" x14ac:dyDescent="0.25">
      <c r="B2"/>
      <c r="C2"/>
      <c r="D2"/>
      <c r="E2"/>
      <c r="F2"/>
      <c r="G2"/>
      <c r="H2"/>
      <c r="I2"/>
      <c r="J2"/>
      <c r="K2"/>
      <c r="L2"/>
      <c r="M2"/>
      <c r="N2"/>
      <c r="O2"/>
      <c r="P2"/>
      <c r="Q2"/>
      <c r="R2"/>
      <c r="S2"/>
      <c r="T2"/>
      <c r="U2"/>
      <c r="V2"/>
      <c r="W2"/>
      <c r="X2"/>
      <c r="Y2"/>
      <c r="Z2"/>
      <c r="AA2"/>
      <c r="AB2"/>
      <c r="AC2"/>
      <c r="AD2"/>
      <c r="AE2"/>
      <c r="AF2"/>
      <c r="AG2"/>
      <c r="AH2"/>
      <c r="AI2"/>
      <c r="AJ2"/>
      <c r="AK2"/>
      <c r="AL2"/>
    </row>
    <row r="3" spans="1:38" ht="15" customHeight="1" x14ac:dyDescent="0.25">
      <c r="B3"/>
      <c r="C3" s="126" t="s">
        <v>164</v>
      </c>
      <c r="D3" s="126" t="s">
        <v>656</v>
      </c>
      <c r="E3" s="68"/>
      <c r="F3" s="68"/>
      <c r="G3" s="68"/>
      <c r="H3"/>
      <c r="I3"/>
      <c r="J3"/>
      <c r="K3"/>
      <c r="L3"/>
      <c r="M3"/>
      <c r="N3"/>
      <c r="O3"/>
      <c r="P3"/>
      <c r="Q3"/>
      <c r="R3"/>
      <c r="S3"/>
      <c r="T3"/>
      <c r="U3"/>
      <c r="V3"/>
      <c r="W3"/>
      <c r="X3"/>
      <c r="Y3"/>
      <c r="Z3"/>
      <c r="AA3"/>
      <c r="AB3"/>
      <c r="AC3"/>
      <c r="AD3"/>
      <c r="AE3"/>
      <c r="AF3"/>
      <c r="AG3"/>
      <c r="AH3"/>
      <c r="AI3"/>
      <c r="AJ3"/>
      <c r="AK3"/>
      <c r="AL3"/>
    </row>
    <row r="4" spans="1:38" ht="15" customHeight="1" x14ac:dyDescent="0.25">
      <c r="B4"/>
      <c r="C4" s="126" t="s">
        <v>163</v>
      </c>
      <c r="D4" s="126" t="s">
        <v>713</v>
      </c>
      <c r="E4" s="68"/>
      <c r="F4" s="68"/>
      <c r="G4" s="126" t="s">
        <v>714</v>
      </c>
      <c r="H4"/>
      <c r="I4"/>
      <c r="J4"/>
      <c r="K4"/>
      <c r="L4"/>
      <c r="M4"/>
      <c r="N4"/>
      <c r="O4"/>
      <c r="P4"/>
      <c r="Q4"/>
      <c r="R4"/>
      <c r="S4"/>
      <c r="T4"/>
      <c r="U4"/>
      <c r="V4"/>
      <c r="W4"/>
      <c r="X4"/>
      <c r="Y4"/>
      <c r="Z4"/>
      <c r="AA4"/>
      <c r="AB4"/>
      <c r="AC4"/>
      <c r="AD4"/>
      <c r="AE4"/>
      <c r="AF4"/>
      <c r="AG4"/>
      <c r="AH4"/>
      <c r="AI4"/>
      <c r="AJ4"/>
      <c r="AK4"/>
      <c r="AL4"/>
    </row>
    <row r="5" spans="1:38" ht="15" customHeight="1" x14ac:dyDescent="0.25">
      <c r="B5"/>
      <c r="C5" s="126" t="s">
        <v>162</v>
      </c>
      <c r="D5" s="126" t="s">
        <v>657</v>
      </c>
      <c r="E5" s="68"/>
      <c r="F5" s="68"/>
      <c r="G5" s="68"/>
      <c r="H5"/>
      <c r="I5"/>
      <c r="J5"/>
      <c r="K5"/>
      <c r="L5"/>
      <c r="M5"/>
      <c r="N5"/>
      <c r="O5"/>
      <c r="P5"/>
      <c r="Q5"/>
      <c r="R5"/>
      <c r="S5"/>
      <c r="T5"/>
      <c r="U5"/>
      <c r="V5"/>
      <c r="W5"/>
      <c r="X5"/>
      <c r="Y5"/>
      <c r="Z5"/>
      <c r="AA5"/>
      <c r="AB5"/>
      <c r="AC5"/>
      <c r="AD5"/>
      <c r="AE5"/>
      <c r="AF5"/>
      <c r="AG5"/>
      <c r="AH5"/>
      <c r="AI5"/>
      <c r="AJ5"/>
      <c r="AK5"/>
      <c r="AL5"/>
    </row>
    <row r="6" spans="1:38" ht="15" customHeight="1" x14ac:dyDescent="0.25">
      <c r="B6"/>
      <c r="C6" s="126" t="s">
        <v>161</v>
      </c>
      <c r="D6" s="68"/>
      <c r="E6" s="126" t="s">
        <v>658</v>
      </c>
      <c r="F6" s="68"/>
      <c r="G6" s="68"/>
      <c r="H6"/>
      <c r="I6"/>
      <c r="J6"/>
      <c r="K6"/>
      <c r="L6"/>
      <c r="M6"/>
      <c r="N6"/>
      <c r="O6"/>
      <c r="P6"/>
      <c r="Q6"/>
      <c r="R6"/>
      <c r="S6"/>
      <c r="T6"/>
      <c r="U6"/>
      <c r="V6"/>
      <c r="W6"/>
      <c r="X6"/>
      <c r="Y6"/>
      <c r="Z6"/>
      <c r="AA6"/>
      <c r="AB6"/>
      <c r="AC6"/>
      <c r="AD6"/>
      <c r="AE6"/>
      <c r="AF6"/>
      <c r="AG6"/>
      <c r="AH6"/>
      <c r="AI6"/>
      <c r="AJ6"/>
      <c r="AK6"/>
      <c r="AL6"/>
    </row>
    <row r="7" spans="1:38" x14ac:dyDescent="0.25">
      <c r="B7"/>
      <c r="C7"/>
      <c r="D7"/>
      <c r="E7"/>
      <c r="F7"/>
      <c r="G7"/>
      <c r="H7"/>
      <c r="I7"/>
      <c r="J7"/>
      <c r="K7"/>
      <c r="L7"/>
      <c r="M7"/>
      <c r="N7"/>
      <c r="O7"/>
      <c r="P7"/>
      <c r="Q7"/>
      <c r="R7"/>
      <c r="S7"/>
      <c r="T7"/>
      <c r="U7"/>
      <c r="V7"/>
      <c r="W7"/>
      <c r="X7"/>
      <c r="Y7"/>
      <c r="Z7"/>
      <c r="AA7"/>
      <c r="AB7"/>
      <c r="AC7"/>
      <c r="AD7"/>
      <c r="AE7"/>
      <c r="AF7"/>
      <c r="AG7"/>
      <c r="AH7"/>
      <c r="AI7"/>
      <c r="AJ7"/>
      <c r="AK7"/>
      <c r="AL7"/>
    </row>
    <row r="8" spans="1:38" x14ac:dyDescent="0.25">
      <c r="B8"/>
      <c r="C8"/>
      <c r="D8"/>
      <c r="E8"/>
      <c r="F8"/>
      <c r="G8"/>
      <c r="H8"/>
      <c r="I8"/>
      <c r="J8"/>
      <c r="K8"/>
      <c r="L8"/>
      <c r="M8"/>
      <c r="N8"/>
      <c r="O8"/>
      <c r="P8"/>
      <c r="Q8"/>
      <c r="R8"/>
      <c r="S8"/>
      <c r="T8"/>
      <c r="U8"/>
      <c r="V8"/>
      <c r="W8"/>
      <c r="X8"/>
      <c r="Y8"/>
      <c r="Z8"/>
      <c r="AA8"/>
      <c r="AB8"/>
      <c r="AC8"/>
      <c r="AD8"/>
      <c r="AE8"/>
      <c r="AF8"/>
      <c r="AG8"/>
      <c r="AH8"/>
      <c r="AI8"/>
      <c r="AJ8"/>
      <c r="AK8"/>
      <c r="AL8"/>
    </row>
    <row r="9" spans="1:38" x14ac:dyDescent="0.25">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c r="AI9"/>
      <c r="AJ9"/>
      <c r="AK9"/>
      <c r="AL9"/>
    </row>
    <row r="10" spans="1:38" ht="15" customHeight="1" x14ac:dyDescent="0.25">
      <c r="A10" s="61" t="s">
        <v>293</v>
      </c>
      <c r="B10" s="113" t="s">
        <v>44</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79" t="s">
        <v>643</v>
      </c>
      <c r="AG10" s="140"/>
      <c r="AH10"/>
      <c r="AI10"/>
      <c r="AJ10"/>
      <c r="AK10"/>
      <c r="AL10"/>
    </row>
    <row r="11" spans="1:38" ht="15" customHeight="1" x14ac:dyDescent="0.25">
      <c r="B11" s="114" t="s">
        <v>2</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79" t="s">
        <v>642</v>
      </c>
      <c r="AG11" s="140"/>
      <c r="AH11"/>
      <c r="AI11"/>
      <c r="AJ11"/>
      <c r="AK11"/>
      <c r="AL11"/>
    </row>
    <row r="12" spans="1:38" ht="15" customHeight="1" x14ac:dyDescent="0.25">
      <c r="B12" s="114"/>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79" t="s">
        <v>641</v>
      </c>
      <c r="AG12" s="140"/>
      <c r="AH12"/>
      <c r="AI12"/>
      <c r="AJ12"/>
      <c r="AK12"/>
      <c r="AL12"/>
    </row>
    <row r="13" spans="1:38" ht="15" customHeight="1" thickBot="1" x14ac:dyDescent="0.3">
      <c r="B13" s="115" t="s">
        <v>4</v>
      </c>
      <c r="C13" s="115">
        <v>2022</v>
      </c>
      <c r="D13" s="115">
        <v>2023</v>
      </c>
      <c r="E13" s="115">
        <v>2024</v>
      </c>
      <c r="F13" s="115">
        <v>2025</v>
      </c>
      <c r="G13" s="115">
        <v>2026</v>
      </c>
      <c r="H13" s="115">
        <v>2027</v>
      </c>
      <c r="I13" s="115">
        <v>2028</v>
      </c>
      <c r="J13" s="115">
        <v>2029</v>
      </c>
      <c r="K13" s="115">
        <v>2030</v>
      </c>
      <c r="L13" s="115">
        <v>2031</v>
      </c>
      <c r="M13" s="115">
        <v>2032</v>
      </c>
      <c r="N13" s="115">
        <v>2033</v>
      </c>
      <c r="O13" s="115">
        <v>2034</v>
      </c>
      <c r="P13" s="115">
        <v>2035</v>
      </c>
      <c r="Q13" s="115">
        <v>2036</v>
      </c>
      <c r="R13" s="115">
        <v>2037</v>
      </c>
      <c r="S13" s="115">
        <v>2038</v>
      </c>
      <c r="T13" s="115">
        <v>2039</v>
      </c>
      <c r="U13" s="115">
        <v>2040</v>
      </c>
      <c r="V13" s="115">
        <v>2041</v>
      </c>
      <c r="W13" s="115">
        <v>2042</v>
      </c>
      <c r="X13" s="115">
        <v>2043</v>
      </c>
      <c r="Y13" s="115">
        <v>2044</v>
      </c>
      <c r="Z13" s="115">
        <v>2045</v>
      </c>
      <c r="AA13" s="115">
        <v>2046</v>
      </c>
      <c r="AB13" s="115">
        <v>2047</v>
      </c>
      <c r="AC13" s="115">
        <v>2048</v>
      </c>
      <c r="AD13" s="115">
        <v>2049</v>
      </c>
      <c r="AE13" s="115">
        <v>2050</v>
      </c>
      <c r="AF13" s="116" t="s">
        <v>659</v>
      </c>
      <c r="AG13" s="140"/>
      <c r="AH13"/>
      <c r="AI13"/>
      <c r="AJ13"/>
      <c r="AK13"/>
      <c r="AL13"/>
    </row>
    <row r="14" spans="1:38" ht="15" customHeight="1" thickTop="1" x14ac:dyDescent="0.25">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c r="AI14"/>
      <c r="AJ14"/>
      <c r="AK14"/>
      <c r="AL14"/>
    </row>
    <row r="15" spans="1:38" ht="15" customHeight="1" x14ac:dyDescent="0.25">
      <c r="B15" s="117" t="s">
        <v>5</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c r="AI15"/>
      <c r="AJ15"/>
      <c r="AK15"/>
      <c r="AL15"/>
    </row>
    <row r="16" spans="1:38" ht="15" customHeight="1" x14ac:dyDescent="0.25">
      <c r="B16" s="117" t="s">
        <v>45</v>
      </c>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c r="AI16"/>
      <c r="AJ16"/>
      <c r="AK16"/>
      <c r="AL16"/>
    </row>
    <row r="17" spans="1:38" ht="15" customHeight="1" x14ac:dyDescent="0.25">
      <c r="A17" s="61" t="s">
        <v>294</v>
      </c>
      <c r="B17" s="118" t="s">
        <v>46</v>
      </c>
      <c r="C17" s="119">
        <v>86.924255000000002</v>
      </c>
      <c r="D17" s="119">
        <v>87.749718000000001</v>
      </c>
      <c r="E17" s="119">
        <v>88.631386000000006</v>
      </c>
      <c r="F17" s="119">
        <v>89.558784000000003</v>
      </c>
      <c r="G17" s="119">
        <v>90.478415999999996</v>
      </c>
      <c r="H17" s="119">
        <v>91.387069999999994</v>
      </c>
      <c r="I17" s="119">
        <v>92.292716999999996</v>
      </c>
      <c r="J17" s="119">
        <v>93.194098999999994</v>
      </c>
      <c r="K17" s="119">
        <v>94.084784999999997</v>
      </c>
      <c r="L17" s="119">
        <v>94.965096000000003</v>
      </c>
      <c r="M17" s="119">
        <v>95.835182000000003</v>
      </c>
      <c r="N17" s="119">
        <v>96.682686000000004</v>
      </c>
      <c r="O17" s="119">
        <v>97.505707000000001</v>
      </c>
      <c r="P17" s="119">
        <v>98.321906999999996</v>
      </c>
      <c r="Q17" s="119">
        <v>99.135872000000006</v>
      </c>
      <c r="R17" s="119">
        <v>99.941474999999997</v>
      </c>
      <c r="S17" s="119">
        <v>100.739693</v>
      </c>
      <c r="T17" s="119">
        <v>101.52932699999999</v>
      </c>
      <c r="U17" s="119">
        <v>102.323639</v>
      </c>
      <c r="V17" s="119">
        <v>103.1194</v>
      </c>
      <c r="W17" s="119">
        <v>103.903763</v>
      </c>
      <c r="X17" s="119">
        <v>104.68206000000001</v>
      </c>
      <c r="Y17" s="119">
        <v>105.45710800000001</v>
      </c>
      <c r="Z17" s="119">
        <v>106.228996</v>
      </c>
      <c r="AA17" s="119">
        <v>106.99469000000001</v>
      </c>
      <c r="AB17" s="119">
        <v>107.754372</v>
      </c>
      <c r="AC17" s="119">
        <v>108.50254099999999</v>
      </c>
      <c r="AD17" s="119">
        <v>109.239952</v>
      </c>
      <c r="AE17" s="119">
        <v>109.967545</v>
      </c>
      <c r="AF17" s="120">
        <v>8.4329999999999995E-3</v>
      </c>
      <c r="AG17" s="140"/>
      <c r="AH17"/>
      <c r="AI17"/>
      <c r="AJ17"/>
      <c r="AK17"/>
      <c r="AL17"/>
    </row>
    <row r="18" spans="1:38" ht="15" customHeight="1" x14ac:dyDescent="0.25">
      <c r="A18" s="61" t="s">
        <v>295</v>
      </c>
      <c r="B18" s="118" t="s">
        <v>47</v>
      </c>
      <c r="C18" s="119">
        <v>32.842151999999999</v>
      </c>
      <c r="D18" s="119">
        <v>33.212783999999999</v>
      </c>
      <c r="E18" s="119">
        <v>33.554358999999998</v>
      </c>
      <c r="F18" s="119">
        <v>33.897635999999999</v>
      </c>
      <c r="G18" s="119">
        <v>34.240273000000002</v>
      </c>
      <c r="H18" s="119">
        <v>34.580997000000004</v>
      </c>
      <c r="I18" s="119">
        <v>34.916912000000004</v>
      </c>
      <c r="J18" s="119">
        <v>35.246304000000002</v>
      </c>
      <c r="K18" s="119">
        <v>35.567183999999997</v>
      </c>
      <c r="L18" s="119">
        <v>35.882519000000002</v>
      </c>
      <c r="M18" s="119">
        <v>36.194308999999997</v>
      </c>
      <c r="N18" s="119">
        <v>36.495246999999999</v>
      </c>
      <c r="O18" s="119">
        <v>36.785499999999999</v>
      </c>
      <c r="P18" s="119">
        <v>37.071345999999998</v>
      </c>
      <c r="Q18" s="119">
        <v>37.359248999999998</v>
      </c>
      <c r="R18" s="119">
        <v>37.64772</v>
      </c>
      <c r="S18" s="119">
        <v>37.938567999999997</v>
      </c>
      <c r="T18" s="119">
        <v>38.230998999999997</v>
      </c>
      <c r="U18" s="119">
        <v>38.525973999999998</v>
      </c>
      <c r="V18" s="119">
        <v>38.818367000000002</v>
      </c>
      <c r="W18" s="119">
        <v>39.105988000000004</v>
      </c>
      <c r="X18" s="119">
        <v>39.389671</v>
      </c>
      <c r="Y18" s="119">
        <v>39.669021999999998</v>
      </c>
      <c r="Z18" s="119">
        <v>39.943278999999997</v>
      </c>
      <c r="AA18" s="119">
        <v>40.215099000000002</v>
      </c>
      <c r="AB18" s="119">
        <v>40.488121</v>
      </c>
      <c r="AC18" s="119">
        <v>40.760860000000001</v>
      </c>
      <c r="AD18" s="119">
        <v>41.033622999999999</v>
      </c>
      <c r="AE18" s="119">
        <v>41.306933999999998</v>
      </c>
      <c r="AF18" s="120">
        <v>8.2240000000000004E-3</v>
      </c>
      <c r="AG18" s="140"/>
      <c r="AH18"/>
      <c r="AI18"/>
      <c r="AJ18"/>
      <c r="AK18"/>
      <c r="AL18"/>
    </row>
    <row r="19" spans="1:38" ht="15" customHeight="1" x14ac:dyDescent="0.25">
      <c r="A19" s="61" t="s">
        <v>296</v>
      </c>
      <c r="B19" s="118" t="s">
        <v>48</v>
      </c>
      <c r="C19" s="119">
        <v>6.6483759999999998</v>
      </c>
      <c r="D19" s="119">
        <v>6.6566280000000004</v>
      </c>
      <c r="E19" s="119">
        <v>6.666817</v>
      </c>
      <c r="F19" s="119">
        <v>6.678871</v>
      </c>
      <c r="G19" s="119">
        <v>6.6952420000000004</v>
      </c>
      <c r="H19" s="119">
        <v>6.7131299999999996</v>
      </c>
      <c r="I19" s="119">
        <v>6.730499</v>
      </c>
      <c r="J19" s="119">
        <v>6.7457859999999998</v>
      </c>
      <c r="K19" s="119">
        <v>6.755293</v>
      </c>
      <c r="L19" s="119">
        <v>6.7614609999999997</v>
      </c>
      <c r="M19" s="119">
        <v>6.7674599999999998</v>
      </c>
      <c r="N19" s="119">
        <v>6.7743880000000001</v>
      </c>
      <c r="O19" s="119">
        <v>6.7806059999999997</v>
      </c>
      <c r="P19" s="119">
        <v>6.7846270000000004</v>
      </c>
      <c r="Q19" s="119">
        <v>6.7893369999999997</v>
      </c>
      <c r="R19" s="119">
        <v>6.7909230000000003</v>
      </c>
      <c r="S19" s="119">
        <v>6.7889059999999999</v>
      </c>
      <c r="T19" s="119">
        <v>6.7856909999999999</v>
      </c>
      <c r="U19" s="119">
        <v>6.7845709999999997</v>
      </c>
      <c r="V19" s="119">
        <v>6.7852810000000003</v>
      </c>
      <c r="W19" s="119">
        <v>6.7869549999999998</v>
      </c>
      <c r="X19" s="119">
        <v>6.7884019999999996</v>
      </c>
      <c r="Y19" s="119">
        <v>6.7897740000000004</v>
      </c>
      <c r="Z19" s="119">
        <v>6.7903289999999998</v>
      </c>
      <c r="AA19" s="119">
        <v>6.7898139999999998</v>
      </c>
      <c r="AB19" s="119">
        <v>6.7896720000000004</v>
      </c>
      <c r="AC19" s="119">
        <v>6.7895479999999999</v>
      </c>
      <c r="AD19" s="119">
        <v>6.7895209999999997</v>
      </c>
      <c r="AE19" s="119">
        <v>6.7901629999999997</v>
      </c>
      <c r="AF19" s="120">
        <v>7.54E-4</v>
      </c>
      <c r="AG19" s="140"/>
      <c r="AH19"/>
      <c r="AI19"/>
      <c r="AJ19"/>
      <c r="AK19"/>
      <c r="AL19"/>
    </row>
    <row r="20" spans="1:38" ht="15" customHeight="1" x14ac:dyDescent="0.25">
      <c r="A20" s="61" t="s">
        <v>297</v>
      </c>
      <c r="B20" s="117" t="s">
        <v>9</v>
      </c>
      <c r="C20" s="121">
        <v>126.41477999999999</v>
      </c>
      <c r="D20" s="121">
        <v>127.61913300000001</v>
      </c>
      <c r="E20" s="121">
        <v>128.85256999999999</v>
      </c>
      <c r="F20" s="121">
        <v>130.13528400000001</v>
      </c>
      <c r="G20" s="121">
        <v>131.41392500000001</v>
      </c>
      <c r="H20" s="121">
        <v>132.68119799999999</v>
      </c>
      <c r="I20" s="121">
        <v>133.94012499999999</v>
      </c>
      <c r="J20" s="121">
        <v>135.18618799999999</v>
      </c>
      <c r="K20" s="121">
        <v>136.40727200000001</v>
      </c>
      <c r="L20" s="121">
        <v>137.60907</v>
      </c>
      <c r="M20" s="121">
        <v>138.79695100000001</v>
      </c>
      <c r="N20" s="121">
        <v>139.952316</v>
      </c>
      <c r="O20" s="121">
        <v>141.071808</v>
      </c>
      <c r="P20" s="121">
        <v>142.17787200000001</v>
      </c>
      <c r="Q20" s="121">
        <v>143.28445400000001</v>
      </c>
      <c r="R20" s="121">
        <v>144.38012699999999</v>
      </c>
      <c r="S20" s="121">
        <v>145.467163</v>
      </c>
      <c r="T20" s="121">
        <v>146.546021</v>
      </c>
      <c r="U20" s="121">
        <v>147.634186</v>
      </c>
      <c r="V20" s="121">
        <v>148.72305299999999</v>
      </c>
      <c r="W20" s="121">
        <v>149.796707</v>
      </c>
      <c r="X20" s="121">
        <v>150.86013800000001</v>
      </c>
      <c r="Y20" s="121">
        <v>151.915909</v>
      </c>
      <c r="Z20" s="121">
        <v>152.96260100000001</v>
      </c>
      <c r="AA20" s="121">
        <v>153.99960300000001</v>
      </c>
      <c r="AB20" s="121">
        <v>155.03216599999999</v>
      </c>
      <c r="AC20" s="121">
        <v>156.05294799999999</v>
      </c>
      <c r="AD20" s="121">
        <v>157.063095</v>
      </c>
      <c r="AE20" s="121">
        <v>158.06463600000001</v>
      </c>
      <c r="AF20" s="122">
        <v>8.012E-3</v>
      </c>
      <c r="AG20" s="140"/>
      <c r="AH20"/>
      <c r="AI20"/>
      <c r="AJ20"/>
      <c r="AK20"/>
      <c r="AL20"/>
    </row>
    <row r="21" spans="1:38" ht="15" customHeight="1" x14ac:dyDescent="0.25">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c r="AI21"/>
      <c r="AJ21"/>
      <c r="AK21"/>
      <c r="AL21"/>
    </row>
    <row r="22" spans="1:38" ht="15" customHeight="1" x14ac:dyDescent="0.25">
      <c r="A22" s="61" t="s">
        <v>298</v>
      </c>
      <c r="B22" s="117" t="s">
        <v>49</v>
      </c>
      <c r="C22" s="125">
        <v>1798.9157709999999</v>
      </c>
      <c r="D22" s="125">
        <v>1803.484009</v>
      </c>
      <c r="E22" s="125">
        <v>1808.253418</v>
      </c>
      <c r="F22" s="125">
        <v>1812.9764399999999</v>
      </c>
      <c r="G22" s="125">
        <v>1817.5913089999999</v>
      </c>
      <c r="H22" s="125">
        <v>1822.11853</v>
      </c>
      <c r="I22" s="125">
        <v>1826.6024170000001</v>
      </c>
      <c r="J22" s="125">
        <v>1831.0639650000001</v>
      </c>
      <c r="K22" s="125">
        <v>1835.5269780000001</v>
      </c>
      <c r="L22" s="125">
        <v>1839.959106</v>
      </c>
      <c r="M22" s="125">
        <v>1844.336182</v>
      </c>
      <c r="N22" s="125">
        <v>1848.6920170000001</v>
      </c>
      <c r="O22" s="125">
        <v>1853.03772</v>
      </c>
      <c r="P22" s="125">
        <v>1857.3510739999999</v>
      </c>
      <c r="Q22" s="125">
        <v>1861.580688</v>
      </c>
      <c r="R22" s="125">
        <v>1865.7497559999999</v>
      </c>
      <c r="S22" s="125">
        <v>1869.846802</v>
      </c>
      <c r="T22" s="125">
        <v>1873.8704829999999</v>
      </c>
      <c r="U22" s="125">
        <v>1877.813721</v>
      </c>
      <c r="V22" s="125">
        <v>1881.7150879999999</v>
      </c>
      <c r="W22" s="125">
        <v>1885.5795900000001</v>
      </c>
      <c r="X22" s="125">
        <v>1889.4141850000001</v>
      </c>
      <c r="Y22" s="125">
        <v>1893.223755</v>
      </c>
      <c r="Z22" s="125">
        <v>1897.0217290000001</v>
      </c>
      <c r="AA22" s="125">
        <v>1900.7835689999999</v>
      </c>
      <c r="AB22" s="125">
        <v>1904.480957</v>
      </c>
      <c r="AC22" s="125">
        <v>1908.117432</v>
      </c>
      <c r="AD22" s="125">
        <v>1911.6960449999999</v>
      </c>
      <c r="AE22" s="125">
        <v>1915.211182</v>
      </c>
      <c r="AF22" s="122">
        <v>2.2399999999999998E-3</v>
      </c>
      <c r="AG22" s="140"/>
      <c r="AH22"/>
      <c r="AI22"/>
      <c r="AJ22"/>
      <c r="AK22"/>
      <c r="AL22"/>
    </row>
    <row r="23" spans="1:38" ht="15" customHeight="1" x14ac:dyDescent="0.25">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c r="AI23"/>
      <c r="AJ23"/>
      <c r="AK23"/>
      <c r="AL23"/>
    </row>
    <row r="24" spans="1:38" ht="15" customHeight="1" x14ac:dyDescent="0.25">
      <c r="B24" s="117" t="s">
        <v>50</v>
      </c>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c r="AI24"/>
      <c r="AJ24"/>
      <c r="AK24"/>
      <c r="AL24"/>
    </row>
    <row r="25" spans="1:38" ht="15" customHeight="1" x14ac:dyDescent="0.25">
      <c r="B25" s="117" t="s">
        <v>51</v>
      </c>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c r="AI25"/>
      <c r="AJ25"/>
      <c r="AK25"/>
      <c r="AL25"/>
    </row>
    <row r="26" spans="1:38" ht="15" customHeight="1" x14ac:dyDescent="0.25">
      <c r="A26" s="61" t="s">
        <v>299</v>
      </c>
      <c r="B26" s="118" t="s">
        <v>474</v>
      </c>
      <c r="C26" s="124">
        <v>93.910056999999995</v>
      </c>
      <c r="D26" s="124">
        <v>92.765701000000007</v>
      </c>
      <c r="E26" s="124">
        <v>89.746741999999998</v>
      </c>
      <c r="F26" s="124">
        <v>89.445792999999995</v>
      </c>
      <c r="G26" s="124">
        <v>89.043098000000001</v>
      </c>
      <c r="H26" s="124">
        <v>88.565963999999994</v>
      </c>
      <c r="I26" s="124">
        <v>88.019195999999994</v>
      </c>
      <c r="J26" s="124">
        <v>87.370223999999993</v>
      </c>
      <c r="K26" s="124">
        <v>86.65258</v>
      </c>
      <c r="L26" s="124">
        <v>85.891411000000005</v>
      </c>
      <c r="M26" s="124">
        <v>85.170074</v>
      </c>
      <c r="N26" s="124">
        <v>84.584579000000005</v>
      </c>
      <c r="O26" s="124">
        <v>84.026932000000002</v>
      </c>
      <c r="P26" s="124">
        <v>83.590446</v>
      </c>
      <c r="Q26" s="124">
        <v>83.230430999999996</v>
      </c>
      <c r="R26" s="124">
        <v>82.905906999999999</v>
      </c>
      <c r="S26" s="124">
        <v>82.530602000000002</v>
      </c>
      <c r="T26" s="124">
        <v>82.154044999999996</v>
      </c>
      <c r="U26" s="124">
        <v>81.814368999999999</v>
      </c>
      <c r="V26" s="124">
        <v>81.538833999999994</v>
      </c>
      <c r="W26" s="124">
        <v>81.342231999999996</v>
      </c>
      <c r="X26" s="124">
        <v>81.199966000000003</v>
      </c>
      <c r="Y26" s="124">
        <v>81.081481999999994</v>
      </c>
      <c r="Z26" s="124">
        <v>81.000366</v>
      </c>
      <c r="AA26" s="124">
        <v>80.971290999999994</v>
      </c>
      <c r="AB26" s="124">
        <v>80.956969999999998</v>
      </c>
      <c r="AC26" s="124">
        <v>80.962569999999999</v>
      </c>
      <c r="AD26" s="124">
        <v>80.984122999999997</v>
      </c>
      <c r="AE26" s="124">
        <v>81.049949999999995</v>
      </c>
      <c r="AF26" s="120">
        <v>-5.2459999999999998E-3</v>
      </c>
      <c r="AG26" s="140"/>
      <c r="AH26"/>
      <c r="AI26"/>
      <c r="AJ26"/>
      <c r="AK26"/>
      <c r="AL26"/>
    </row>
    <row r="27" spans="1:38" ht="15" customHeight="1" x14ac:dyDescent="0.25">
      <c r="A27" s="61" t="s">
        <v>300</v>
      </c>
      <c r="B27" s="118" t="s">
        <v>12</v>
      </c>
      <c r="C27" s="124">
        <v>93.023308</v>
      </c>
      <c r="D27" s="124">
        <v>91.799308999999994</v>
      </c>
      <c r="E27" s="124">
        <v>88.692802</v>
      </c>
      <c r="F27" s="124">
        <v>88.305312999999998</v>
      </c>
      <c r="G27" s="124">
        <v>87.816710999999998</v>
      </c>
      <c r="H27" s="124">
        <v>87.252266000000006</v>
      </c>
      <c r="I27" s="124">
        <v>86.618545999999995</v>
      </c>
      <c r="J27" s="124">
        <v>85.878365000000002</v>
      </c>
      <c r="K27" s="124">
        <v>85.066047999999995</v>
      </c>
      <c r="L27" s="124">
        <v>84.205162000000001</v>
      </c>
      <c r="M27" s="124">
        <v>83.380547000000007</v>
      </c>
      <c r="N27" s="124">
        <v>82.691208000000003</v>
      </c>
      <c r="O27" s="124">
        <v>82.029433999999995</v>
      </c>
      <c r="P27" s="124">
        <v>81.503806999999995</v>
      </c>
      <c r="Q27" s="124">
        <v>81.052856000000006</v>
      </c>
      <c r="R27" s="124">
        <v>80.633201999999997</v>
      </c>
      <c r="S27" s="124">
        <v>80.158378999999996</v>
      </c>
      <c r="T27" s="124">
        <v>79.677871999999994</v>
      </c>
      <c r="U27" s="124">
        <v>79.229324000000005</v>
      </c>
      <c r="V27" s="124">
        <v>78.839416999999997</v>
      </c>
      <c r="W27" s="124">
        <v>78.525390999999999</v>
      </c>
      <c r="X27" s="124">
        <v>78.260788000000005</v>
      </c>
      <c r="Y27" s="124">
        <v>78.014977000000002</v>
      </c>
      <c r="Z27" s="124">
        <v>77.801749999999998</v>
      </c>
      <c r="AA27" s="124">
        <v>77.635909999999996</v>
      </c>
      <c r="AB27" s="124">
        <v>77.480605999999995</v>
      </c>
      <c r="AC27" s="124">
        <v>77.341476</v>
      </c>
      <c r="AD27" s="124">
        <v>77.213515999999998</v>
      </c>
      <c r="AE27" s="124">
        <v>77.125977000000006</v>
      </c>
      <c r="AF27" s="120">
        <v>-6.6709999999999998E-3</v>
      </c>
      <c r="AG27" s="140"/>
      <c r="AH27"/>
      <c r="AI27"/>
      <c r="AJ27"/>
      <c r="AK27"/>
      <c r="AL27"/>
    </row>
    <row r="28" spans="1:38" ht="15" customHeight="1" x14ac:dyDescent="0.25">
      <c r="B28" s="117" t="s">
        <v>11</v>
      </c>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c r="AI28"/>
      <c r="AJ28"/>
      <c r="AK28"/>
      <c r="AL28"/>
    </row>
    <row r="29" spans="1:38" ht="15" customHeight="1" x14ac:dyDescent="0.25">
      <c r="A29" s="61" t="s">
        <v>301</v>
      </c>
      <c r="B29" s="118" t="s">
        <v>474</v>
      </c>
      <c r="C29" s="124">
        <v>52.203701000000002</v>
      </c>
      <c r="D29" s="124">
        <v>51.436942999999999</v>
      </c>
      <c r="E29" s="124">
        <v>49.631729</v>
      </c>
      <c r="F29" s="124">
        <v>49.336433</v>
      </c>
      <c r="G29" s="124">
        <v>48.989615999999998</v>
      </c>
      <c r="H29" s="124">
        <v>48.606037000000001</v>
      </c>
      <c r="I29" s="124">
        <v>48.187385999999996</v>
      </c>
      <c r="J29" s="124">
        <v>47.715549000000003</v>
      </c>
      <c r="K29" s="124">
        <v>47.208556999999999</v>
      </c>
      <c r="L29" s="124">
        <v>46.681151999999997</v>
      </c>
      <c r="M29" s="124">
        <v>46.179256000000002</v>
      </c>
      <c r="N29" s="124">
        <v>45.753742000000003</v>
      </c>
      <c r="O29" s="124">
        <v>45.345505000000003</v>
      </c>
      <c r="P29" s="124">
        <v>45.005195999999998</v>
      </c>
      <c r="Q29" s="124">
        <v>44.709549000000003</v>
      </c>
      <c r="R29" s="124">
        <v>44.435707000000001</v>
      </c>
      <c r="S29" s="124">
        <v>44.137627000000002</v>
      </c>
      <c r="T29" s="124">
        <v>43.841904</v>
      </c>
      <c r="U29" s="124">
        <v>43.568950999999998</v>
      </c>
      <c r="V29" s="124">
        <v>43.332188000000002</v>
      </c>
      <c r="W29" s="124">
        <v>43.139113999999999</v>
      </c>
      <c r="X29" s="124">
        <v>42.976269000000002</v>
      </c>
      <c r="Y29" s="124">
        <v>42.827205999999997</v>
      </c>
      <c r="Z29" s="124">
        <v>42.698703999999999</v>
      </c>
      <c r="AA29" s="124">
        <v>42.5989</v>
      </c>
      <c r="AB29" s="124">
        <v>42.508682</v>
      </c>
      <c r="AC29" s="124">
        <v>42.430602999999998</v>
      </c>
      <c r="AD29" s="124">
        <v>42.362450000000003</v>
      </c>
      <c r="AE29" s="124">
        <v>42.319065000000002</v>
      </c>
      <c r="AF29" s="120">
        <v>-7.4689999999999999E-3</v>
      </c>
      <c r="AG29" s="140"/>
      <c r="AH29"/>
      <c r="AI29"/>
      <c r="AJ29"/>
      <c r="AK29"/>
      <c r="AL29"/>
    </row>
    <row r="30" spans="1:38" ht="15" customHeight="1" x14ac:dyDescent="0.25">
      <c r="A30" s="61" t="s">
        <v>302</v>
      </c>
      <c r="B30" s="118" t="s">
        <v>12</v>
      </c>
      <c r="C30" s="124">
        <v>51.710762000000003</v>
      </c>
      <c r="D30" s="124">
        <v>50.901093000000003</v>
      </c>
      <c r="E30" s="124">
        <v>49.048878000000002</v>
      </c>
      <c r="F30" s="124">
        <v>48.707371000000002</v>
      </c>
      <c r="G30" s="124">
        <v>48.314883999999999</v>
      </c>
      <c r="H30" s="124">
        <v>47.885066999999999</v>
      </c>
      <c r="I30" s="124">
        <v>47.420582000000003</v>
      </c>
      <c r="J30" s="124">
        <v>46.900803000000003</v>
      </c>
      <c r="K30" s="124">
        <v>46.344208000000002</v>
      </c>
      <c r="L30" s="124">
        <v>45.764690000000002</v>
      </c>
      <c r="M30" s="124">
        <v>45.208976999999997</v>
      </c>
      <c r="N30" s="124">
        <v>44.729576000000002</v>
      </c>
      <c r="O30" s="124">
        <v>44.267547999999998</v>
      </c>
      <c r="P30" s="124">
        <v>43.881743999999998</v>
      </c>
      <c r="Q30" s="124">
        <v>43.539802999999999</v>
      </c>
      <c r="R30" s="124">
        <v>43.217587000000002</v>
      </c>
      <c r="S30" s="124">
        <v>42.868957999999999</v>
      </c>
      <c r="T30" s="124">
        <v>42.520477</v>
      </c>
      <c r="U30" s="124">
        <v>42.192326000000001</v>
      </c>
      <c r="V30" s="124">
        <v>41.897635999999999</v>
      </c>
      <c r="W30" s="124">
        <v>41.645229</v>
      </c>
      <c r="X30" s="124">
        <v>41.420665999999997</v>
      </c>
      <c r="Y30" s="124">
        <v>41.207478000000002</v>
      </c>
      <c r="Z30" s="124">
        <v>41.012577</v>
      </c>
      <c r="AA30" s="124">
        <v>40.844161999999997</v>
      </c>
      <c r="AB30" s="124">
        <v>40.683318999999997</v>
      </c>
      <c r="AC30" s="124">
        <v>40.532871</v>
      </c>
      <c r="AD30" s="124">
        <v>40.390059999999998</v>
      </c>
      <c r="AE30" s="124">
        <v>40.270221999999997</v>
      </c>
      <c r="AF30" s="120">
        <v>-8.8909999999999996E-3</v>
      </c>
      <c r="AG30" s="140"/>
      <c r="AH30"/>
      <c r="AI30"/>
      <c r="AJ30"/>
      <c r="AK30"/>
      <c r="AL30"/>
    </row>
    <row r="31" spans="1:38" x14ac:dyDescent="0.25">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c r="AI31"/>
      <c r="AJ31"/>
      <c r="AK31"/>
      <c r="AL31"/>
    </row>
    <row r="32" spans="1:38" x14ac:dyDescent="0.25">
      <c r="B32" s="117" t="s">
        <v>475</v>
      </c>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c r="AI32"/>
      <c r="AJ32"/>
      <c r="AK32"/>
      <c r="AL32"/>
    </row>
    <row r="33" spans="1:38" x14ac:dyDescent="0.25">
      <c r="B33" s="117" t="s">
        <v>476</v>
      </c>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c r="AI33"/>
      <c r="AJ33"/>
      <c r="AK33"/>
      <c r="AL33"/>
    </row>
    <row r="34" spans="1:38" s="71" customFormat="1" x14ac:dyDescent="0.25">
      <c r="A34" s="61" t="s">
        <v>303</v>
      </c>
      <c r="B34" s="118" t="s">
        <v>52</v>
      </c>
      <c r="C34" s="119">
        <v>0.74554200000000004</v>
      </c>
      <c r="D34" s="119">
        <v>0.74352300000000004</v>
      </c>
      <c r="E34" s="119">
        <v>0.65878300000000001</v>
      </c>
      <c r="F34" s="119">
        <v>0.65997099999999997</v>
      </c>
      <c r="G34" s="119">
        <v>0.65944499999999995</v>
      </c>
      <c r="H34" s="119">
        <v>0.65631300000000004</v>
      </c>
      <c r="I34" s="119">
        <v>0.65195400000000003</v>
      </c>
      <c r="J34" s="119">
        <v>0.64648799999999995</v>
      </c>
      <c r="K34" s="119">
        <v>0.63981500000000002</v>
      </c>
      <c r="L34" s="119">
        <v>0.63231400000000004</v>
      </c>
      <c r="M34" s="119">
        <v>0.62484099999999998</v>
      </c>
      <c r="N34" s="119">
        <v>0.61705900000000002</v>
      </c>
      <c r="O34" s="119">
        <v>0.60900299999999996</v>
      </c>
      <c r="P34" s="119">
        <v>0.60218400000000005</v>
      </c>
      <c r="Q34" s="119">
        <v>0.59590699999999996</v>
      </c>
      <c r="R34" s="119">
        <v>0.58970500000000003</v>
      </c>
      <c r="S34" s="119">
        <v>0.58292699999999997</v>
      </c>
      <c r="T34" s="119">
        <v>0.57586800000000005</v>
      </c>
      <c r="U34" s="119">
        <v>0.56923800000000002</v>
      </c>
      <c r="V34" s="119">
        <v>0.563164</v>
      </c>
      <c r="W34" s="119">
        <v>0.557728</v>
      </c>
      <c r="X34" s="119">
        <v>0.552701</v>
      </c>
      <c r="Y34" s="119">
        <v>0.54740699999999998</v>
      </c>
      <c r="Z34" s="119">
        <v>0.54213299999999998</v>
      </c>
      <c r="AA34" s="119">
        <v>0.53713200000000005</v>
      </c>
      <c r="AB34" s="119">
        <v>0.53246199999999999</v>
      </c>
      <c r="AC34" s="119">
        <v>0.52777799999999997</v>
      </c>
      <c r="AD34" s="119">
        <v>0.52326499999999998</v>
      </c>
      <c r="AE34" s="119">
        <v>0.51895599999999997</v>
      </c>
      <c r="AF34" s="120">
        <v>-1.2855999999999999E-2</v>
      </c>
      <c r="AG34" s="140"/>
      <c r="AH34"/>
      <c r="AI34"/>
      <c r="AJ34"/>
      <c r="AK34"/>
      <c r="AL34"/>
    </row>
    <row r="35" spans="1:38" s="71" customFormat="1" x14ac:dyDescent="0.25">
      <c r="A35" s="61" t="s">
        <v>304</v>
      </c>
      <c r="B35" s="118" t="s">
        <v>53</v>
      </c>
      <c r="C35" s="119">
        <v>0.85343800000000003</v>
      </c>
      <c r="D35" s="119">
        <v>0.73485400000000001</v>
      </c>
      <c r="E35" s="119">
        <v>0.89308399999999999</v>
      </c>
      <c r="F35" s="119">
        <v>0.91608699999999998</v>
      </c>
      <c r="G35" s="119">
        <v>0.93628900000000004</v>
      </c>
      <c r="H35" s="119">
        <v>0.95521299999999998</v>
      </c>
      <c r="I35" s="119">
        <v>0.97386499999999998</v>
      </c>
      <c r="J35" s="119">
        <v>0.99168299999999998</v>
      </c>
      <c r="K35" s="119">
        <v>1.007644</v>
      </c>
      <c r="L35" s="119">
        <v>1.0227539999999999</v>
      </c>
      <c r="M35" s="119">
        <v>1.0393030000000001</v>
      </c>
      <c r="N35" s="119">
        <v>1.055966</v>
      </c>
      <c r="O35" s="119">
        <v>1.073256</v>
      </c>
      <c r="P35" s="119">
        <v>1.093345</v>
      </c>
      <c r="Q35" s="119">
        <v>1.115381</v>
      </c>
      <c r="R35" s="119">
        <v>1.137856</v>
      </c>
      <c r="S35" s="119">
        <v>1.159599</v>
      </c>
      <c r="T35" s="119">
        <v>1.1810350000000001</v>
      </c>
      <c r="U35" s="119">
        <v>1.2030460000000001</v>
      </c>
      <c r="V35" s="119">
        <v>1.226065</v>
      </c>
      <c r="W35" s="119">
        <v>1.2514670000000001</v>
      </c>
      <c r="X35" s="119">
        <v>1.278265</v>
      </c>
      <c r="Y35" s="119">
        <v>1.304837</v>
      </c>
      <c r="Z35" s="119">
        <v>1.3327420000000001</v>
      </c>
      <c r="AA35" s="119">
        <v>1.3624879999999999</v>
      </c>
      <c r="AB35" s="119">
        <v>1.392144</v>
      </c>
      <c r="AC35" s="119">
        <v>1.422258</v>
      </c>
      <c r="AD35" s="119">
        <v>1.452723</v>
      </c>
      <c r="AE35" s="119">
        <v>1.483903</v>
      </c>
      <c r="AF35" s="120">
        <v>1.9952000000000001E-2</v>
      </c>
      <c r="AG35" s="140"/>
      <c r="AH35"/>
      <c r="AI35"/>
      <c r="AJ35"/>
      <c r="AK35"/>
      <c r="AL35"/>
    </row>
    <row r="36" spans="1:38" s="71" customFormat="1" x14ac:dyDescent="0.25">
      <c r="A36" s="61" t="s">
        <v>305</v>
      </c>
      <c r="B36" s="118" t="s">
        <v>54</v>
      </c>
      <c r="C36" s="119">
        <v>0.59961699999999996</v>
      </c>
      <c r="D36" s="119">
        <v>0.598325</v>
      </c>
      <c r="E36" s="119">
        <v>0.59989400000000004</v>
      </c>
      <c r="F36" s="119">
        <v>0.60244399999999998</v>
      </c>
      <c r="G36" s="119">
        <v>0.60306700000000002</v>
      </c>
      <c r="H36" s="119">
        <v>0.60208399999999995</v>
      </c>
      <c r="I36" s="119">
        <v>0.60048599999999996</v>
      </c>
      <c r="J36" s="119">
        <v>0.59812500000000002</v>
      </c>
      <c r="K36" s="119">
        <v>0.59498799999999996</v>
      </c>
      <c r="L36" s="119">
        <v>0.59148400000000001</v>
      </c>
      <c r="M36" s="119">
        <v>0.58835199999999999</v>
      </c>
      <c r="N36" s="119">
        <v>0.58756799999999998</v>
      </c>
      <c r="O36" s="119">
        <v>0.58764000000000005</v>
      </c>
      <c r="P36" s="119">
        <v>0.59019500000000003</v>
      </c>
      <c r="Q36" s="119">
        <v>0.59347499999999997</v>
      </c>
      <c r="R36" s="119">
        <v>0.596669</v>
      </c>
      <c r="S36" s="119">
        <v>0.59959600000000002</v>
      </c>
      <c r="T36" s="119">
        <v>0.602101</v>
      </c>
      <c r="U36" s="119">
        <v>0.60459700000000005</v>
      </c>
      <c r="V36" s="119">
        <v>0.60746299999999998</v>
      </c>
      <c r="W36" s="119">
        <v>0.61094099999999996</v>
      </c>
      <c r="X36" s="119">
        <v>0.61477000000000004</v>
      </c>
      <c r="Y36" s="119">
        <v>0.61832600000000004</v>
      </c>
      <c r="Z36" s="119">
        <v>0.62188299999999996</v>
      </c>
      <c r="AA36" s="119">
        <v>0.62578699999999998</v>
      </c>
      <c r="AB36" s="119">
        <v>0.62996200000000002</v>
      </c>
      <c r="AC36" s="119">
        <v>0.63416300000000003</v>
      </c>
      <c r="AD36" s="119">
        <v>0.638517</v>
      </c>
      <c r="AE36" s="119">
        <v>0.64315800000000001</v>
      </c>
      <c r="AF36" s="120">
        <v>2.5070000000000001E-3</v>
      </c>
      <c r="AG36" s="140"/>
      <c r="AH36"/>
      <c r="AI36"/>
      <c r="AJ36"/>
      <c r="AK36"/>
      <c r="AL36"/>
    </row>
    <row r="37" spans="1:38" s="71" customFormat="1" x14ac:dyDescent="0.25">
      <c r="A37" s="61" t="s">
        <v>306</v>
      </c>
      <c r="B37" s="118" t="s">
        <v>16</v>
      </c>
      <c r="C37" s="119">
        <v>0.29555799999999999</v>
      </c>
      <c r="D37" s="119">
        <v>0.29399799999999998</v>
      </c>
      <c r="E37" s="119">
        <v>0.29274600000000001</v>
      </c>
      <c r="F37" s="119">
        <v>0.29182599999999997</v>
      </c>
      <c r="G37" s="119">
        <v>0.29109800000000002</v>
      </c>
      <c r="H37" s="119">
        <v>0.29055300000000001</v>
      </c>
      <c r="I37" s="119">
        <v>0.29021599999999997</v>
      </c>
      <c r="J37" s="119">
        <v>0.29009000000000001</v>
      </c>
      <c r="K37" s="119">
        <v>0.29018300000000002</v>
      </c>
      <c r="L37" s="119">
        <v>0.29056700000000002</v>
      </c>
      <c r="M37" s="119">
        <v>0.29125800000000002</v>
      </c>
      <c r="N37" s="119">
        <v>0.29222999999999999</v>
      </c>
      <c r="O37" s="119">
        <v>0.293485</v>
      </c>
      <c r="P37" s="119">
        <v>0.295068</v>
      </c>
      <c r="Q37" s="119">
        <v>0.29699999999999999</v>
      </c>
      <c r="R37" s="119">
        <v>0.29923</v>
      </c>
      <c r="S37" s="119">
        <v>0.301761</v>
      </c>
      <c r="T37" s="119">
        <v>0.30456100000000003</v>
      </c>
      <c r="U37" s="119">
        <v>0.30767499999999998</v>
      </c>
      <c r="V37" s="119">
        <v>0.311085</v>
      </c>
      <c r="W37" s="119">
        <v>0.31473699999999999</v>
      </c>
      <c r="X37" s="119">
        <v>0.31834099999999999</v>
      </c>
      <c r="Y37" s="119">
        <v>0.32189200000000001</v>
      </c>
      <c r="Z37" s="119">
        <v>0.32538</v>
      </c>
      <c r="AA37" s="119">
        <v>0.328793</v>
      </c>
      <c r="AB37" s="119">
        <v>0.33213500000000001</v>
      </c>
      <c r="AC37" s="119">
        <v>0.33538400000000002</v>
      </c>
      <c r="AD37" s="119">
        <v>0.33854000000000001</v>
      </c>
      <c r="AE37" s="119">
        <v>0.34160600000000002</v>
      </c>
      <c r="AF37" s="120">
        <v>5.1850000000000004E-3</v>
      </c>
      <c r="AG37" s="140"/>
      <c r="AH37"/>
      <c r="AI37"/>
      <c r="AJ37"/>
      <c r="AK37"/>
      <c r="AL37"/>
    </row>
    <row r="38" spans="1:38" s="71" customFormat="1" x14ac:dyDescent="0.25">
      <c r="A38" s="61" t="s">
        <v>307</v>
      </c>
      <c r="B38" s="118" t="s">
        <v>14</v>
      </c>
      <c r="C38" s="119">
        <v>5.5863000000000003E-2</v>
      </c>
      <c r="D38" s="119">
        <v>5.6203999999999997E-2</v>
      </c>
      <c r="E38" s="119">
        <v>5.6550000000000003E-2</v>
      </c>
      <c r="F38" s="119">
        <v>5.6910000000000002E-2</v>
      </c>
      <c r="G38" s="119">
        <v>5.7259999999999998E-2</v>
      </c>
      <c r="H38" s="119">
        <v>5.7598000000000003E-2</v>
      </c>
      <c r="I38" s="119">
        <v>5.7923000000000002E-2</v>
      </c>
      <c r="J38" s="119">
        <v>5.8219E-2</v>
      </c>
      <c r="K38" s="119">
        <v>5.8479000000000003E-2</v>
      </c>
      <c r="L38" s="119">
        <v>5.8700000000000002E-2</v>
      </c>
      <c r="M38" s="119">
        <v>5.8883999999999999E-2</v>
      </c>
      <c r="N38" s="119">
        <v>5.9072E-2</v>
      </c>
      <c r="O38" s="119">
        <v>5.9279999999999999E-2</v>
      </c>
      <c r="P38" s="119">
        <v>5.9518000000000001E-2</v>
      </c>
      <c r="Q38" s="119">
        <v>5.9797000000000003E-2</v>
      </c>
      <c r="R38" s="119">
        <v>6.0115000000000002E-2</v>
      </c>
      <c r="S38" s="119">
        <v>6.0422999999999998E-2</v>
      </c>
      <c r="T38" s="119">
        <v>6.0720999999999997E-2</v>
      </c>
      <c r="U38" s="119">
        <v>6.1015E-2</v>
      </c>
      <c r="V38" s="119">
        <v>6.1301000000000001E-2</v>
      </c>
      <c r="W38" s="119">
        <v>6.1572000000000002E-2</v>
      </c>
      <c r="X38" s="119">
        <v>6.1831999999999998E-2</v>
      </c>
      <c r="Y38" s="119">
        <v>6.2080000000000003E-2</v>
      </c>
      <c r="Z38" s="119">
        <v>6.2317999999999998E-2</v>
      </c>
      <c r="AA38" s="119">
        <v>6.2546000000000004E-2</v>
      </c>
      <c r="AB38" s="119">
        <v>6.2769000000000005E-2</v>
      </c>
      <c r="AC38" s="119">
        <v>6.2987000000000001E-2</v>
      </c>
      <c r="AD38" s="119">
        <v>6.3203999999999996E-2</v>
      </c>
      <c r="AE38" s="119">
        <v>6.3422999999999993E-2</v>
      </c>
      <c r="AF38" s="120">
        <v>4.5430000000000002E-3</v>
      </c>
      <c r="AG38" s="140"/>
      <c r="AH38"/>
      <c r="AI38"/>
      <c r="AJ38"/>
      <c r="AK38"/>
      <c r="AL38"/>
    </row>
    <row r="39" spans="1:38" s="71" customFormat="1" x14ac:dyDescent="0.25">
      <c r="A39" s="61" t="s">
        <v>308</v>
      </c>
      <c r="B39" s="118" t="s">
        <v>55</v>
      </c>
      <c r="C39" s="119">
        <v>0.22242000000000001</v>
      </c>
      <c r="D39" s="119">
        <v>0.226883</v>
      </c>
      <c r="E39" s="119">
        <v>0.23231499999999999</v>
      </c>
      <c r="F39" s="119">
        <v>0.23838000000000001</v>
      </c>
      <c r="G39" s="119">
        <v>0.24381900000000001</v>
      </c>
      <c r="H39" s="119">
        <v>0.24845</v>
      </c>
      <c r="I39" s="119">
        <v>0.25280000000000002</v>
      </c>
      <c r="J39" s="119">
        <v>0.25681700000000002</v>
      </c>
      <c r="K39" s="119">
        <v>0.260461</v>
      </c>
      <c r="L39" s="119">
        <v>0.26380199999999998</v>
      </c>
      <c r="M39" s="119">
        <v>0.26716200000000001</v>
      </c>
      <c r="N39" s="119">
        <v>0.27013900000000002</v>
      </c>
      <c r="O39" s="119">
        <v>0.273171</v>
      </c>
      <c r="P39" s="119">
        <v>0.27669899999999997</v>
      </c>
      <c r="Q39" s="119">
        <v>0.28056999999999999</v>
      </c>
      <c r="R39" s="119">
        <v>0.28420099999999998</v>
      </c>
      <c r="S39" s="119">
        <v>0.28749799999999998</v>
      </c>
      <c r="T39" s="119">
        <v>0.29063499999999998</v>
      </c>
      <c r="U39" s="119">
        <v>0.29381299999999999</v>
      </c>
      <c r="V39" s="119">
        <v>0.29718099999999997</v>
      </c>
      <c r="W39" s="119">
        <v>0.30085600000000001</v>
      </c>
      <c r="X39" s="119">
        <v>0.30471900000000002</v>
      </c>
      <c r="Y39" s="119">
        <v>0.308452</v>
      </c>
      <c r="Z39" s="119">
        <v>0.31220999999999999</v>
      </c>
      <c r="AA39" s="119">
        <v>0.316139</v>
      </c>
      <c r="AB39" s="119">
        <v>0.32016600000000001</v>
      </c>
      <c r="AC39" s="119">
        <v>0.32418799999999998</v>
      </c>
      <c r="AD39" s="119">
        <v>0.32826699999999998</v>
      </c>
      <c r="AE39" s="119">
        <v>0.33250000000000002</v>
      </c>
      <c r="AF39" s="120">
        <v>1.4463E-2</v>
      </c>
      <c r="AG39" s="140"/>
      <c r="AH39"/>
      <c r="AI39"/>
      <c r="AJ39"/>
      <c r="AK39"/>
      <c r="AL39"/>
    </row>
    <row r="40" spans="1:38" s="71" customFormat="1" x14ac:dyDescent="0.25">
      <c r="A40" s="61" t="s">
        <v>309</v>
      </c>
      <c r="B40" s="118" t="s">
        <v>56</v>
      </c>
      <c r="C40" s="119">
        <v>6.9006999999999999E-2</v>
      </c>
      <c r="D40" s="119">
        <v>6.8851999999999997E-2</v>
      </c>
      <c r="E40" s="119">
        <v>6.8701999999999999E-2</v>
      </c>
      <c r="F40" s="119">
        <v>6.8553000000000003E-2</v>
      </c>
      <c r="G40" s="119">
        <v>6.8378999999999995E-2</v>
      </c>
      <c r="H40" s="119">
        <v>6.8180000000000004E-2</v>
      </c>
      <c r="I40" s="119">
        <v>6.8004999999999996E-2</v>
      </c>
      <c r="J40" s="119">
        <v>6.7849999999999994E-2</v>
      </c>
      <c r="K40" s="119">
        <v>6.7711999999999994E-2</v>
      </c>
      <c r="L40" s="119">
        <v>6.7593E-2</v>
      </c>
      <c r="M40" s="119">
        <v>6.7491999999999996E-2</v>
      </c>
      <c r="N40" s="119">
        <v>6.7407999999999996E-2</v>
      </c>
      <c r="O40" s="119">
        <v>6.7340999999999998E-2</v>
      </c>
      <c r="P40" s="119">
        <v>6.7298999999999998E-2</v>
      </c>
      <c r="Q40" s="119">
        <v>6.7294000000000007E-2</v>
      </c>
      <c r="R40" s="119">
        <v>6.7317000000000002E-2</v>
      </c>
      <c r="S40" s="119">
        <v>6.7369999999999999E-2</v>
      </c>
      <c r="T40" s="119">
        <v>6.7454E-2</v>
      </c>
      <c r="U40" s="119">
        <v>6.7574999999999996E-2</v>
      </c>
      <c r="V40" s="119">
        <v>6.7740999999999996E-2</v>
      </c>
      <c r="W40" s="119">
        <v>6.7941000000000001E-2</v>
      </c>
      <c r="X40" s="119">
        <v>6.8182999999999994E-2</v>
      </c>
      <c r="Y40" s="119">
        <v>6.8473999999999993E-2</v>
      </c>
      <c r="Z40" s="119">
        <v>6.8815000000000001E-2</v>
      </c>
      <c r="AA40" s="119">
        <v>6.9202E-2</v>
      </c>
      <c r="AB40" s="119">
        <v>6.9630999999999998E-2</v>
      </c>
      <c r="AC40" s="119">
        <v>7.0054000000000005E-2</v>
      </c>
      <c r="AD40" s="119">
        <v>7.0470000000000005E-2</v>
      </c>
      <c r="AE40" s="119">
        <v>7.0882000000000001E-2</v>
      </c>
      <c r="AF40" s="120">
        <v>9.5799999999999998E-4</v>
      </c>
      <c r="AG40" s="140"/>
      <c r="AH40"/>
      <c r="AI40"/>
      <c r="AJ40"/>
      <c r="AK40"/>
      <c r="AL40"/>
    </row>
    <row r="41" spans="1:38" s="71" customFormat="1" x14ac:dyDescent="0.25">
      <c r="A41" s="61" t="s">
        <v>310</v>
      </c>
      <c r="B41" s="118" t="s">
        <v>15</v>
      </c>
      <c r="C41" s="119">
        <v>0.22920399999999999</v>
      </c>
      <c r="D41" s="119">
        <v>0.21304500000000001</v>
      </c>
      <c r="E41" s="119">
        <v>0.20715600000000001</v>
      </c>
      <c r="F41" s="119">
        <v>0.20599700000000001</v>
      </c>
      <c r="G41" s="119">
        <v>0.20624899999999999</v>
      </c>
      <c r="H41" s="119">
        <v>0.20727699999999999</v>
      </c>
      <c r="I41" s="119">
        <v>0.20904500000000001</v>
      </c>
      <c r="J41" s="119">
        <v>0.21081</v>
      </c>
      <c r="K41" s="119">
        <v>0.21020900000000001</v>
      </c>
      <c r="L41" s="119">
        <v>0.20960400000000001</v>
      </c>
      <c r="M41" s="119">
        <v>0.20928099999999999</v>
      </c>
      <c r="N41" s="119">
        <v>0.209006</v>
      </c>
      <c r="O41" s="119">
        <v>0.20902999999999999</v>
      </c>
      <c r="P41" s="119">
        <v>0.20958199999999999</v>
      </c>
      <c r="Q41" s="119">
        <v>0.210373</v>
      </c>
      <c r="R41" s="119">
        <v>0.21105599999999999</v>
      </c>
      <c r="S41" s="119">
        <v>0.211557</v>
      </c>
      <c r="T41" s="119">
        <v>0.212005</v>
      </c>
      <c r="U41" s="119">
        <v>0.208791</v>
      </c>
      <c r="V41" s="119">
        <v>0.20619499999999999</v>
      </c>
      <c r="W41" s="119">
        <v>0.204286</v>
      </c>
      <c r="X41" s="119">
        <v>0.20305899999999999</v>
      </c>
      <c r="Y41" s="119">
        <v>0.20256399999999999</v>
      </c>
      <c r="Z41" s="119">
        <v>0.202488</v>
      </c>
      <c r="AA41" s="119">
        <v>0.20261299999999999</v>
      </c>
      <c r="AB41" s="119">
        <v>0.20290900000000001</v>
      </c>
      <c r="AC41" s="119">
        <v>0.20331299999999999</v>
      </c>
      <c r="AD41" s="119">
        <v>0.20385200000000001</v>
      </c>
      <c r="AE41" s="119">
        <v>0.20455599999999999</v>
      </c>
      <c r="AF41" s="120">
        <v>-4.0549999999999996E-3</v>
      </c>
      <c r="AG41" s="140"/>
      <c r="AH41"/>
      <c r="AI41"/>
      <c r="AJ41"/>
      <c r="AK41"/>
      <c r="AL41"/>
    </row>
    <row r="42" spans="1:38" s="71" customFormat="1" x14ac:dyDescent="0.25">
      <c r="A42" s="61" t="s">
        <v>311</v>
      </c>
      <c r="B42" s="118" t="s">
        <v>477</v>
      </c>
      <c r="C42" s="119">
        <v>3.7489000000000001E-2</v>
      </c>
      <c r="D42" s="119">
        <v>3.7814E-2</v>
      </c>
      <c r="E42" s="119">
        <v>3.8156000000000002E-2</v>
      </c>
      <c r="F42" s="119">
        <v>3.8516000000000002E-2</v>
      </c>
      <c r="G42" s="119">
        <v>3.8875E-2</v>
      </c>
      <c r="H42" s="119">
        <v>3.9229E-2</v>
      </c>
      <c r="I42" s="119">
        <v>3.9586999999999997E-2</v>
      </c>
      <c r="J42" s="119">
        <v>3.9947000000000003E-2</v>
      </c>
      <c r="K42" s="119">
        <v>4.0326000000000001E-2</v>
      </c>
      <c r="L42" s="119">
        <v>4.0704999999999998E-2</v>
      </c>
      <c r="M42" s="119">
        <v>4.1085999999999998E-2</v>
      </c>
      <c r="N42" s="119">
        <v>4.1463E-2</v>
      </c>
      <c r="O42" s="119">
        <v>4.1835999999999998E-2</v>
      </c>
      <c r="P42" s="119">
        <v>4.2206E-2</v>
      </c>
      <c r="Q42" s="119">
        <v>4.2576999999999997E-2</v>
      </c>
      <c r="R42" s="119">
        <v>4.2943000000000002E-2</v>
      </c>
      <c r="S42" s="119">
        <v>4.3305000000000003E-2</v>
      </c>
      <c r="T42" s="119">
        <v>4.3661999999999999E-2</v>
      </c>
      <c r="U42" s="119">
        <v>4.4019000000000003E-2</v>
      </c>
      <c r="V42" s="119">
        <v>4.4375999999999999E-2</v>
      </c>
      <c r="W42" s="119">
        <v>4.4726000000000002E-2</v>
      </c>
      <c r="X42" s="119">
        <v>4.5073000000000002E-2</v>
      </c>
      <c r="Y42" s="119">
        <v>4.5415999999999998E-2</v>
      </c>
      <c r="Z42" s="119">
        <v>4.5755999999999998E-2</v>
      </c>
      <c r="AA42" s="119">
        <v>4.6093000000000002E-2</v>
      </c>
      <c r="AB42" s="119">
        <v>4.6427999999999997E-2</v>
      </c>
      <c r="AC42" s="119">
        <v>4.6759000000000002E-2</v>
      </c>
      <c r="AD42" s="119">
        <v>4.7087999999999998E-2</v>
      </c>
      <c r="AE42" s="119">
        <v>4.7413999999999998E-2</v>
      </c>
      <c r="AF42" s="120">
        <v>8.4239999999999992E-3</v>
      </c>
      <c r="AG42" s="140"/>
      <c r="AH42"/>
      <c r="AI42"/>
      <c r="AJ42"/>
      <c r="AK42"/>
      <c r="AL42"/>
    </row>
    <row r="43" spans="1:38" s="71" customFormat="1" x14ac:dyDescent="0.25">
      <c r="A43" s="61" t="s">
        <v>312</v>
      </c>
      <c r="B43" s="118" t="s">
        <v>478</v>
      </c>
      <c r="C43" s="119">
        <v>2.7618E-2</v>
      </c>
      <c r="D43" s="119">
        <v>2.8066000000000001E-2</v>
      </c>
      <c r="E43" s="119">
        <v>2.8514999999999999E-2</v>
      </c>
      <c r="F43" s="119">
        <v>2.8965999999999999E-2</v>
      </c>
      <c r="G43" s="119">
        <v>2.9404E-2</v>
      </c>
      <c r="H43" s="119">
        <v>2.9824E-2</v>
      </c>
      <c r="I43" s="119">
        <v>3.0280999999999999E-2</v>
      </c>
      <c r="J43" s="119">
        <v>3.0772999999999998E-2</v>
      </c>
      <c r="K43" s="119">
        <v>3.1299E-2</v>
      </c>
      <c r="L43" s="119">
        <v>3.1859999999999999E-2</v>
      </c>
      <c r="M43" s="119">
        <v>3.2460000000000003E-2</v>
      </c>
      <c r="N43" s="119">
        <v>3.3099000000000003E-2</v>
      </c>
      <c r="O43" s="119">
        <v>3.3778000000000002E-2</v>
      </c>
      <c r="P43" s="119">
        <v>3.4452000000000003E-2</v>
      </c>
      <c r="Q43" s="119">
        <v>3.5125999999999998E-2</v>
      </c>
      <c r="R43" s="119">
        <v>3.5796000000000001E-2</v>
      </c>
      <c r="S43" s="119">
        <v>3.6462000000000001E-2</v>
      </c>
      <c r="T43" s="119">
        <v>3.7124999999999998E-2</v>
      </c>
      <c r="U43" s="119">
        <v>3.7788000000000002E-2</v>
      </c>
      <c r="V43" s="119">
        <v>3.8449999999999998E-2</v>
      </c>
      <c r="W43" s="119">
        <v>3.9107000000000003E-2</v>
      </c>
      <c r="X43" s="119">
        <v>3.9760999999999998E-2</v>
      </c>
      <c r="Y43" s="119">
        <v>4.0411000000000002E-2</v>
      </c>
      <c r="Z43" s="119">
        <v>4.1057999999999997E-2</v>
      </c>
      <c r="AA43" s="119">
        <v>4.1702000000000003E-2</v>
      </c>
      <c r="AB43" s="119">
        <v>4.2342999999999999E-2</v>
      </c>
      <c r="AC43" s="119">
        <v>4.2980999999999998E-2</v>
      </c>
      <c r="AD43" s="119">
        <v>4.3614E-2</v>
      </c>
      <c r="AE43" s="119">
        <v>4.4245E-2</v>
      </c>
      <c r="AF43" s="120">
        <v>1.6974E-2</v>
      </c>
      <c r="AG43" s="140"/>
      <c r="AH43"/>
      <c r="AI43"/>
      <c r="AJ43"/>
      <c r="AK43"/>
      <c r="AL43"/>
    </row>
    <row r="44" spans="1:38" s="71" customFormat="1" x14ac:dyDescent="0.25">
      <c r="A44" s="61" t="s">
        <v>313</v>
      </c>
      <c r="B44" s="118" t="s">
        <v>479</v>
      </c>
      <c r="C44" s="119">
        <v>0.185053</v>
      </c>
      <c r="D44" s="119">
        <v>0.181477</v>
      </c>
      <c r="E44" s="119">
        <v>0.17874399999999999</v>
      </c>
      <c r="F44" s="119">
        <v>0.17655199999999999</v>
      </c>
      <c r="G44" s="119">
        <v>0.17397799999999999</v>
      </c>
      <c r="H44" s="119">
        <v>0.17102800000000001</v>
      </c>
      <c r="I44" s="119">
        <v>0.167965</v>
      </c>
      <c r="J44" s="119">
        <v>0.164822</v>
      </c>
      <c r="K44" s="119">
        <v>0.16162699999999999</v>
      </c>
      <c r="L44" s="119">
        <v>0.15845400000000001</v>
      </c>
      <c r="M44" s="119">
        <v>0.15543899999999999</v>
      </c>
      <c r="N44" s="119">
        <v>0.152448</v>
      </c>
      <c r="O44" s="119">
        <v>0.149622</v>
      </c>
      <c r="P44" s="119">
        <v>0.14726</v>
      </c>
      <c r="Q44" s="119">
        <v>0.14526700000000001</v>
      </c>
      <c r="R44" s="119">
        <v>0.143433</v>
      </c>
      <c r="S44" s="119">
        <v>0.14168800000000001</v>
      </c>
      <c r="T44" s="119">
        <v>0.14013</v>
      </c>
      <c r="U44" s="119">
        <v>0.13886799999999999</v>
      </c>
      <c r="V44" s="119">
        <v>0.13792699999999999</v>
      </c>
      <c r="W44" s="119">
        <v>0.137352</v>
      </c>
      <c r="X44" s="119">
        <v>0.13705200000000001</v>
      </c>
      <c r="Y44" s="119">
        <v>0.13691700000000001</v>
      </c>
      <c r="Z44" s="119">
        <v>0.13702400000000001</v>
      </c>
      <c r="AA44" s="119">
        <v>0.13739000000000001</v>
      </c>
      <c r="AB44" s="119">
        <v>0.13794500000000001</v>
      </c>
      <c r="AC44" s="119">
        <v>0.13861499999999999</v>
      </c>
      <c r="AD44" s="119">
        <v>0.13942399999999999</v>
      </c>
      <c r="AE44" s="119">
        <v>0.1404</v>
      </c>
      <c r="AF44" s="120">
        <v>-9.8139999999999998E-3</v>
      </c>
      <c r="AG44" s="140"/>
      <c r="AH44"/>
      <c r="AI44"/>
      <c r="AJ44"/>
      <c r="AK44"/>
      <c r="AL44"/>
    </row>
    <row r="45" spans="1:38" s="71" customFormat="1" x14ac:dyDescent="0.25">
      <c r="A45" s="61" t="s">
        <v>314</v>
      </c>
      <c r="B45" s="118" t="s">
        <v>480</v>
      </c>
      <c r="C45" s="119">
        <v>0.12008099999999999</v>
      </c>
      <c r="D45" s="119">
        <v>0.118515</v>
      </c>
      <c r="E45" s="119">
        <v>0.117177</v>
      </c>
      <c r="F45" s="119">
        <v>0.115921</v>
      </c>
      <c r="G45" s="119">
        <v>0.11415599999999999</v>
      </c>
      <c r="H45" s="119">
        <v>0.111899</v>
      </c>
      <c r="I45" s="119">
        <v>0.109351</v>
      </c>
      <c r="J45" s="119">
        <v>0.106554</v>
      </c>
      <c r="K45" s="119">
        <v>0.103571</v>
      </c>
      <c r="L45" s="119">
        <v>0.100451</v>
      </c>
      <c r="M45" s="119">
        <v>9.7326999999999997E-2</v>
      </c>
      <c r="N45" s="119">
        <v>9.4130000000000005E-2</v>
      </c>
      <c r="O45" s="119">
        <v>9.0973999999999999E-2</v>
      </c>
      <c r="P45" s="119">
        <v>8.8037000000000004E-2</v>
      </c>
      <c r="Q45" s="119">
        <v>8.5300000000000001E-2</v>
      </c>
      <c r="R45" s="119">
        <v>8.2617999999999997E-2</v>
      </c>
      <c r="S45" s="119">
        <v>7.9996999999999999E-2</v>
      </c>
      <c r="T45" s="119">
        <v>7.7506000000000005E-2</v>
      </c>
      <c r="U45" s="119">
        <v>7.5221999999999997E-2</v>
      </c>
      <c r="V45" s="119">
        <v>7.3167999999999997E-2</v>
      </c>
      <c r="W45" s="119">
        <v>7.1399000000000004E-2</v>
      </c>
      <c r="X45" s="119">
        <v>6.9868E-2</v>
      </c>
      <c r="Y45" s="119">
        <v>6.8546999999999997E-2</v>
      </c>
      <c r="Z45" s="119">
        <v>6.7460999999999993E-2</v>
      </c>
      <c r="AA45" s="119">
        <v>6.6713999999999996E-2</v>
      </c>
      <c r="AB45" s="119">
        <v>6.6212999999999994E-2</v>
      </c>
      <c r="AC45" s="119">
        <v>6.5918000000000004E-2</v>
      </c>
      <c r="AD45" s="119">
        <v>6.5850000000000006E-2</v>
      </c>
      <c r="AE45" s="119">
        <v>6.5980999999999998E-2</v>
      </c>
      <c r="AF45" s="120">
        <v>-2.1159000000000001E-2</v>
      </c>
      <c r="AG45" s="140"/>
      <c r="AH45"/>
      <c r="AI45"/>
      <c r="AJ45"/>
      <c r="AK45"/>
      <c r="AL45"/>
    </row>
    <row r="46" spans="1:38" s="71" customFormat="1" x14ac:dyDescent="0.25">
      <c r="A46" s="61" t="s">
        <v>315</v>
      </c>
      <c r="B46" s="118" t="s">
        <v>57</v>
      </c>
      <c r="C46" s="119">
        <v>8.9175000000000004E-2</v>
      </c>
      <c r="D46" s="119">
        <v>8.8478000000000001E-2</v>
      </c>
      <c r="E46" s="119">
        <v>7.9561000000000007E-2</v>
      </c>
      <c r="F46" s="119">
        <v>8.0710000000000004E-2</v>
      </c>
      <c r="G46" s="119">
        <v>8.1637000000000001E-2</v>
      </c>
      <c r="H46" s="119">
        <v>8.2360000000000003E-2</v>
      </c>
      <c r="I46" s="119">
        <v>8.2887000000000002E-2</v>
      </c>
      <c r="J46" s="119">
        <v>8.3135000000000001E-2</v>
      </c>
      <c r="K46" s="119">
        <v>8.3137000000000003E-2</v>
      </c>
      <c r="L46" s="119">
        <v>8.2896999999999998E-2</v>
      </c>
      <c r="M46" s="119">
        <v>8.2462999999999995E-2</v>
      </c>
      <c r="N46" s="119">
        <v>8.1862000000000004E-2</v>
      </c>
      <c r="O46" s="119">
        <v>8.1058000000000005E-2</v>
      </c>
      <c r="P46" s="119">
        <v>8.0111000000000002E-2</v>
      </c>
      <c r="Q46" s="119">
        <v>7.9047999999999993E-2</v>
      </c>
      <c r="R46" s="119">
        <v>7.7884999999999996E-2</v>
      </c>
      <c r="S46" s="119">
        <v>7.6522999999999994E-2</v>
      </c>
      <c r="T46" s="119">
        <v>7.5109999999999996E-2</v>
      </c>
      <c r="U46" s="119">
        <v>7.3790999999999995E-2</v>
      </c>
      <c r="V46" s="119">
        <v>7.2576000000000002E-2</v>
      </c>
      <c r="W46" s="119">
        <v>7.1416999999999994E-2</v>
      </c>
      <c r="X46" s="119">
        <v>7.0364999999999997E-2</v>
      </c>
      <c r="Y46" s="119">
        <v>6.9404999999999994E-2</v>
      </c>
      <c r="Z46" s="119">
        <v>6.8553000000000003E-2</v>
      </c>
      <c r="AA46" s="119">
        <v>6.7807000000000006E-2</v>
      </c>
      <c r="AB46" s="119">
        <v>6.7160999999999998E-2</v>
      </c>
      <c r="AC46" s="119">
        <v>6.6610000000000003E-2</v>
      </c>
      <c r="AD46" s="119">
        <v>6.6156000000000006E-2</v>
      </c>
      <c r="AE46" s="119">
        <v>6.5822000000000006E-2</v>
      </c>
      <c r="AF46" s="120">
        <v>-1.0786E-2</v>
      </c>
      <c r="AG46" s="140"/>
      <c r="AH46"/>
      <c r="AI46"/>
      <c r="AJ46"/>
      <c r="AK46"/>
      <c r="AL46"/>
    </row>
    <row r="47" spans="1:38" s="71" customFormat="1" x14ac:dyDescent="0.25">
      <c r="A47" s="61" t="s">
        <v>316</v>
      </c>
      <c r="B47" s="118" t="s">
        <v>58</v>
      </c>
      <c r="C47" s="119">
        <v>1.7296530000000001</v>
      </c>
      <c r="D47" s="119">
        <v>1.779968</v>
      </c>
      <c r="E47" s="119">
        <v>1.811091</v>
      </c>
      <c r="F47" s="119">
        <v>1.853288</v>
      </c>
      <c r="G47" s="119">
        <v>1.8918489999999999</v>
      </c>
      <c r="H47" s="119">
        <v>1.933541</v>
      </c>
      <c r="I47" s="119">
        <v>1.9708190000000001</v>
      </c>
      <c r="J47" s="119">
        <v>2.0056430000000001</v>
      </c>
      <c r="K47" s="119">
        <v>2.039901</v>
      </c>
      <c r="L47" s="119">
        <v>2.0716939999999999</v>
      </c>
      <c r="M47" s="119">
        <v>2.1039669999999999</v>
      </c>
      <c r="N47" s="119">
        <v>2.1367129999999999</v>
      </c>
      <c r="O47" s="119">
        <v>2.1679840000000001</v>
      </c>
      <c r="P47" s="119">
        <v>2.2029329999999998</v>
      </c>
      <c r="Q47" s="119">
        <v>2.240443</v>
      </c>
      <c r="R47" s="119">
        <v>2.2796609999999999</v>
      </c>
      <c r="S47" s="119">
        <v>2.317761</v>
      </c>
      <c r="T47" s="119">
        <v>2.3560599999999998</v>
      </c>
      <c r="U47" s="119">
        <v>2.3961039999999998</v>
      </c>
      <c r="V47" s="119">
        <v>2.437465</v>
      </c>
      <c r="W47" s="119">
        <v>2.4819830000000001</v>
      </c>
      <c r="X47" s="119">
        <v>2.5283669999999998</v>
      </c>
      <c r="Y47" s="119">
        <v>2.575761</v>
      </c>
      <c r="Z47" s="119">
        <v>2.624895</v>
      </c>
      <c r="AA47" s="119">
        <v>2.6770960000000001</v>
      </c>
      <c r="AB47" s="119">
        <v>2.7296710000000002</v>
      </c>
      <c r="AC47" s="119">
        <v>2.7828439999999999</v>
      </c>
      <c r="AD47" s="119">
        <v>2.837253</v>
      </c>
      <c r="AE47" s="119">
        <v>2.8950269999999998</v>
      </c>
      <c r="AF47" s="120">
        <v>1.8565999999999999E-2</v>
      </c>
      <c r="AG47" s="140"/>
      <c r="AH47"/>
      <c r="AI47"/>
      <c r="AJ47"/>
      <c r="AK47"/>
      <c r="AL47"/>
    </row>
    <row r="48" spans="1:38" s="71" customFormat="1" x14ac:dyDescent="0.25">
      <c r="A48" s="61" t="s">
        <v>317</v>
      </c>
      <c r="B48" s="117" t="s">
        <v>481</v>
      </c>
      <c r="C48" s="121">
        <v>5.2597160000000001</v>
      </c>
      <c r="D48" s="121">
        <v>5.1700010000000001</v>
      </c>
      <c r="E48" s="121">
        <v>5.2624709999999997</v>
      </c>
      <c r="F48" s="121">
        <v>5.3341229999999999</v>
      </c>
      <c r="G48" s="121">
        <v>5.3955070000000003</v>
      </c>
      <c r="H48" s="121">
        <v>5.4535479999999996</v>
      </c>
      <c r="I48" s="121">
        <v>5.5051839999999999</v>
      </c>
      <c r="J48" s="121">
        <v>5.5509570000000004</v>
      </c>
      <c r="K48" s="121">
        <v>5.5893519999999999</v>
      </c>
      <c r="L48" s="121">
        <v>5.6228800000000003</v>
      </c>
      <c r="M48" s="121">
        <v>5.6593169999999997</v>
      </c>
      <c r="N48" s="121">
        <v>5.6981630000000001</v>
      </c>
      <c r="O48" s="121">
        <v>5.7374559999999999</v>
      </c>
      <c r="P48" s="121">
        <v>5.788888</v>
      </c>
      <c r="Q48" s="121">
        <v>5.8475570000000001</v>
      </c>
      <c r="R48" s="121">
        <v>5.908487</v>
      </c>
      <c r="S48" s="121">
        <v>5.9664679999999999</v>
      </c>
      <c r="T48" s="121">
        <v>6.0239729999999998</v>
      </c>
      <c r="U48" s="121">
        <v>6.0815419999999998</v>
      </c>
      <c r="V48" s="121">
        <v>6.1441569999999999</v>
      </c>
      <c r="W48" s="121">
        <v>6.2155139999999998</v>
      </c>
      <c r="X48" s="121">
        <v>6.2923539999999996</v>
      </c>
      <c r="Y48" s="121">
        <v>6.3704890000000001</v>
      </c>
      <c r="Z48" s="121">
        <v>6.4527140000000003</v>
      </c>
      <c r="AA48" s="121">
        <v>6.5415029999999996</v>
      </c>
      <c r="AB48" s="121">
        <v>6.6319379999999999</v>
      </c>
      <c r="AC48" s="121">
        <v>6.7238519999999999</v>
      </c>
      <c r="AD48" s="121">
        <v>6.8182229999999997</v>
      </c>
      <c r="AE48" s="121">
        <v>6.9178730000000002</v>
      </c>
      <c r="AF48" s="122">
        <v>9.835E-3</v>
      </c>
      <c r="AG48" s="140"/>
      <c r="AH48"/>
      <c r="AI48"/>
      <c r="AJ48"/>
      <c r="AK48"/>
      <c r="AL48"/>
    </row>
    <row r="49" spans="1:38" s="71" customFormat="1" x14ac:dyDescent="0.25">
      <c r="A49" s="61" t="s">
        <v>482</v>
      </c>
      <c r="B49" s="118" t="s">
        <v>660</v>
      </c>
      <c r="C49" s="119">
        <v>0.112098</v>
      </c>
      <c r="D49" s="119">
        <v>0.12333</v>
      </c>
      <c r="E49" s="119">
        <v>0.13580300000000001</v>
      </c>
      <c r="F49" s="119">
        <v>0.14841699999999999</v>
      </c>
      <c r="G49" s="119">
        <v>0.161164</v>
      </c>
      <c r="H49" s="119">
        <v>0.17430300000000001</v>
      </c>
      <c r="I49" s="119">
        <v>0.18760299999999999</v>
      </c>
      <c r="J49" s="119">
        <v>0.201678</v>
      </c>
      <c r="K49" s="119">
        <v>0.216415</v>
      </c>
      <c r="L49" s="119">
        <v>0.232043</v>
      </c>
      <c r="M49" s="119">
        <v>0.24838099999999999</v>
      </c>
      <c r="N49" s="119">
        <v>0.264982</v>
      </c>
      <c r="O49" s="119">
        <v>0.28178999999999998</v>
      </c>
      <c r="P49" s="119">
        <v>0.29667399999999999</v>
      </c>
      <c r="Q49" s="119">
        <v>0.31201299999999998</v>
      </c>
      <c r="R49" s="119">
        <v>0.32813300000000001</v>
      </c>
      <c r="S49" s="119">
        <v>0.34508</v>
      </c>
      <c r="T49" s="119">
        <v>0.36287399999999997</v>
      </c>
      <c r="U49" s="119">
        <v>0.38164100000000001</v>
      </c>
      <c r="V49" s="119">
        <v>0.40146599999999999</v>
      </c>
      <c r="W49" s="119">
        <v>0.421954</v>
      </c>
      <c r="X49" s="119">
        <v>0.44340400000000002</v>
      </c>
      <c r="Y49" s="119">
        <v>0.46585100000000002</v>
      </c>
      <c r="Z49" s="119">
        <v>0.48926900000000001</v>
      </c>
      <c r="AA49" s="119">
        <v>0.51364699999999996</v>
      </c>
      <c r="AB49" s="119">
        <v>0.53894799999999998</v>
      </c>
      <c r="AC49" s="119">
        <v>0.56508199999999997</v>
      </c>
      <c r="AD49" s="119">
        <v>0.59222300000000005</v>
      </c>
      <c r="AE49" s="119">
        <v>0.62024100000000004</v>
      </c>
      <c r="AF49" s="120">
        <v>6.3003000000000003E-2</v>
      </c>
      <c r="AG49" s="140"/>
      <c r="AH49"/>
      <c r="AI49"/>
      <c r="AJ49"/>
      <c r="AK49"/>
      <c r="AL49"/>
    </row>
    <row r="50" spans="1:38" s="71" customFormat="1" ht="15" customHeight="1" x14ac:dyDescent="0.25">
      <c r="A50" s="61" t="s">
        <v>484</v>
      </c>
      <c r="B50" s="117" t="s">
        <v>485</v>
      </c>
      <c r="C50" s="121">
        <v>5.1476170000000003</v>
      </c>
      <c r="D50" s="121">
        <v>5.0466699999999998</v>
      </c>
      <c r="E50" s="121">
        <v>5.1266679999999996</v>
      </c>
      <c r="F50" s="121">
        <v>5.1857059999999997</v>
      </c>
      <c r="G50" s="121">
        <v>5.234343</v>
      </c>
      <c r="H50" s="121">
        <v>5.2792450000000004</v>
      </c>
      <c r="I50" s="121">
        <v>5.3175809999999997</v>
      </c>
      <c r="J50" s="121">
        <v>5.349278</v>
      </c>
      <c r="K50" s="121">
        <v>5.3729370000000003</v>
      </c>
      <c r="L50" s="121">
        <v>5.3908370000000003</v>
      </c>
      <c r="M50" s="121">
        <v>5.4109360000000004</v>
      </c>
      <c r="N50" s="121">
        <v>5.4331810000000003</v>
      </c>
      <c r="O50" s="121">
        <v>5.455667</v>
      </c>
      <c r="P50" s="121">
        <v>5.4922139999999997</v>
      </c>
      <c r="Q50" s="121">
        <v>5.5355439999999998</v>
      </c>
      <c r="R50" s="121">
        <v>5.5803539999999998</v>
      </c>
      <c r="S50" s="121">
        <v>5.6213870000000004</v>
      </c>
      <c r="T50" s="121">
        <v>5.6610990000000001</v>
      </c>
      <c r="U50" s="121">
        <v>5.6999019999999998</v>
      </c>
      <c r="V50" s="121">
        <v>5.7426919999999999</v>
      </c>
      <c r="W50" s="121">
        <v>5.7935600000000003</v>
      </c>
      <c r="X50" s="121">
        <v>5.8489490000000002</v>
      </c>
      <c r="Y50" s="121">
        <v>5.9046380000000003</v>
      </c>
      <c r="Z50" s="121">
        <v>5.9634450000000001</v>
      </c>
      <c r="AA50" s="121">
        <v>6.0278559999999999</v>
      </c>
      <c r="AB50" s="121">
        <v>6.0929900000000004</v>
      </c>
      <c r="AC50" s="121">
        <v>6.1587709999999998</v>
      </c>
      <c r="AD50" s="121">
        <v>6.226</v>
      </c>
      <c r="AE50" s="121">
        <v>6.2976320000000001</v>
      </c>
      <c r="AF50" s="122">
        <v>7.2269999999999999E-3</v>
      </c>
      <c r="AG50" s="140"/>
      <c r="AH50"/>
      <c r="AI50"/>
      <c r="AJ50"/>
      <c r="AK50"/>
      <c r="AL50"/>
    </row>
    <row r="51" spans="1:38" s="71" customFormat="1" ht="15" customHeight="1" x14ac:dyDescent="0.25">
      <c r="A51" s="57"/>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c r="AI51"/>
      <c r="AJ51"/>
      <c r="AK51"/>
      <c r="AL51"/>
    </row>
    <row r="52" spans="1:38" s="71" customFormat="1" ht="15" customHeight="1" x14ac:dyDescent="0.25">
      <c r="A52" s="57"/>
      <c r="B52" s="117" t="s">
        <v>18</v>
      </c>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c r="AI52"/>
      <c r="AJ52"/>
      <c r="AK52"/>
      <c r="AL52"/>
    </row>
    <row r="53" spans="1:38" s="71" customFormat="1" ht="15" customHeight="1" x14ac:dyDescent="0.25">
      <c r="A53" s="61" t="s">
        <v>318</v>
      </c>
      <c r="B53" s="118" t="s">
        <v>52</v>
      </c>
      <c r="C53" s="119">
        <v>3.7369189999999999</v>
      </c>
      <c r="D53" s="119">
        <v>3.7823159999999998</v>
      </c>
      <c r="E53" s="119">
        <v>3.5434230000000002</v>
      </c>
      <c r="F53" s="119">
        <v>3.5603280000000002</v>
      </c>
      <c r="G53" s="119">
        <v>3.5664570000000002</v>
      </c>
      <c r="H53" s="119">
        <v>3.5611039999999998</v>
      </c>
      <c r="I53" s="119">
        <v>3.5499260000000001</v>
      </c>
      <c r="J53" s="119">
        <v>3.5300129999999998</v>
      </c>
      <c r="K53" s="119">
        <v>3.505144</v>
      </c>
      <c r="L53" s="119">
        <v>3.477859</v>
      </c>
      <c r="M53" s="119">
        <v>3.4510049999999999</v>
      </c>
      <c r="N53" s="119">
        <v>3.4340480000000002</v>
      </c>
      <c r="O53" s="119">
        <v>3.4165040000000002</v>
      </c>
      <c r="P53" s="119">
        <v>3.4006280000000002</v>
      </c>
      <c r="Q53" s="119">
        <v>3.3864049999999999</v>
      </c>
      <c r="R53" s="119">
        <v>3.372665</v>
      </c>
      <c r="S53" s="119">
        <v>3.3561480000000001</v>
      </c>
      <c r="T53" s="119">
        <v>3.3392930000000001</v>
      </c>
      <c r="U53" s="119">
        <v>3.3257940000000001</v>
      </c>
      <c r="V53" s="119">
        <v>3.3141850000000002</v>
      </c>
      <c r="W53" s="119">
        <v>3.3031320000000002</v>
      </c>
      <c r="X53" s="119">
        <v>3.2928980000000001</v>
      </c>
      <c r="Y53" s="119">
        <v>3.2828840000000001</v>
      </c>
      <c r="Z53" s="119">
        <v>3.2728969999999999</v>
      </c>
      <c r="AA53" s="119">
        <v>3.262877</v>
      </c>
      <c r="AB53" s="119">
        <v>3.2525909999999998</v>
      </c>
      <c r="AC53" s="119">
        <v>3.2421289999999998</v>
      </c>
      <c r="AD53" s="119">
        <v>3.2309909999999999</v>
      </c>
      <c r="AE53" s="119">
        <v>3.2205759999999999</v>
      </c>
      <c r="AF53" s="120">
        <v>-5.2969999999999996E-3</v>
      </c>
      <c r="AG53" s="140"/>
      <c r="AH53"/>
      <c r="AI53"/>
      <c r="AJ53"/>
      <c r="AK53"/>
      <c r="AL53"/>
    </row>
    <row r="54" spans="1:38" s="71" customFormat="1" ht="15" customHeight="1" x14ac:dyDescent="0.25">
      <c r="A54" s="61" t="s">
        <v>319</v>
      </c>
      <c r="B54" s="118" t="s">
        <v>53</v>
      </c>
      <c r="C54" s="119">
        <v>5.8888000000000003E-2</v>
      </c>
      <c r="D54" s="119">
        <v>5.0661999999999999E-2</v>
      </c>
      <c r="E54" s="119">
        <v>5.9750999999999999E-2</v>
      </c>
      <c r="F54" s="119">
        <v>6.0196E-2</v>
      </c>
      <c r="G54" s="119">
        <v>6.0435000000000003E-2</v>
      </c>
      <c r="H54" s="119">
        <v>6.0533000000000003E-2</v>
      </c>
      <c r="I54" s="119">
        <v>6.0545000000000002E-2</v>
      </c>
      <c r="J54" s="119">
        <v>6.0477000000000003E-2</v>
      </c>
      <c r="K54" s="119">
        <v>6.0321E-2</v>
      </c>
      <c r="L54" s="119">
        <v>6.0096999999999998E-2</v>
      </c>
      <c r="M54" s="119">
        <v>5.9867999999999998E-2</v>
      </c>
      <c r="N54" s="119">
        <v>5.9636000000000002E-2</v>
      </c>
      <c r="O54" s="119">
        <v>5.9482E-2</v>
      </c>
      <c r="P54" s="119">
        <v>5.9427000000000001E-2</v>
      </c>
      <c r="Q54" s="119">
        <v>5.9492000000000003E-2</v>
      </c>
      <c r="R54" s="119">
        <v>5.9678000000000002E-2</v>
      </c>
      <c r="S54" s="119">
        <v>5.9852000000000002E-2</v>
      </c>
      <c r="T54" s="119">
        <v>6.003E-2</v>
      </c>
      <c r="U54" s="119">
        <v>6.0235999999999998E-2</v>
      </c>
      <c r="V54" s="119">
        <v>6.0439E-2</v>
      </c>
      <c r="W54" s="119">
        <v>6.0669000000000001E-2</v>
      </c>
      <c r="X54" s="119">
        <v>6.0895999999999999E-2</v>
      </c>
      <c r="Y54" s="119">
        <v>6.1129999999999997E-2</v>
      </c>
      <c r="Z54" s="119">
        <v>6.1358999999999997E-2</v>
      </c>
      <c r="AA54" s="119">
        <v>6.1613000000000001E-2</v>
      </c>
      <c r="AB54" s="119">
        <v>6.1845999999999998E-2</v>
      </c>
      <c r="AC54" s="119">
        <v>6.2099000000000001E-2</v>
      </c>
      <c r="AD54" s="119">
        <v>6.2358999999999998E-2</v>
      </c>
      <c r="AE54" s="119">
        <v>6.2619999999999995E-2</v>
      </c>
      <c r="AF54" s="120">
        <v>2.1970000000000002E-3</v>
      </c>
      <c r="AG54" s="140"/>
      <c r="AH54"/>
      <c r="AI54"/>
      <c r="AJ54"/>
      <c r="AK54"/>
      <c r="AL54"/>
    </row>
    <row r="55" spans="1:38" s="71" customFormat="1" ht="15" customHeight="1" x14ac:dyDescent="0.25">
      <c r="A55" s="61" t="s">
        <v>320</v>
      </c>
      <c r="B55" s="118" t="s">
        <v>54</v>
      </c>
      <c r="C55" s="119">
        <v>0.98299800000000004</v>
      </c>
      <c r="D55" s="119">
        <v>0.98316300000000001</v>
      </c>
      <c r="E55" s="119">
        <v>0.99572700000000003</v>
      </c>
      <c r="F55" s="119">
        <v>1.013638</v>
      </c>
      <c r="G55" s="119">
        <v>1.0305820000000001</v>
      </c>
      <c r="H55" s="119">
        <v>1.046001</v>
      </c>
      <c r="I55" s="119">
        <v>1.061053</v>
      </c>
      <c r="J55" s="119">
        <v>1.0737760000000001</v>
      </c>
      <c r="K55" s="119">
        <v>1.0849329999999999</v>
      </c>
      <c r="L55" s="119">
        <v>1.094079</v>
      </c>
      <c r="M55" s="119">
        <v>1.1026260000000001</v>
      </c>
      <c r="N55" s="119">
        <v>1.1115600000000001</v>
      </c>
      <c r="O55" s="119">
        <v>1.1208370000000001</v>
      </c>
      <c r="P55" s="119">
        <v>1.130468</v>
      </c>
      <c r="Q55" s="119">
        <v>1.139937</v>
      </c>
      <c r="R55" s="119">
        <v>1.148657</v>
      </c>
      <c r="S55" s="119">
        <v>1.154598</v>
      </c>
      <c r="T55" s="119">
        <v>1.1594610000000001</v>
      </c>
      <c r="U55" s="119">
        <v>1.165381</v>
      </c>
      <c r="V55" s="119">
        <v>1.172104</v>
      </c>
      <c r="W55" s="119">
        <v>1.1791259999999999</v>
      </c>
      <c r="X55" s="119">
        <v>1.1864330000000001</v>
      </c>
      <c r="Y55" s="119">
        <v>1.1937249999999999</v>
      </c>
      <c r="Z55" s="119">
        <v>1.201219</v>
      </c>
      <c r="AA55" s="119">
        <v>1.2089300000000001</v>
      </c>
      <c r="AB55" s="119">
        <v>1.216815</v>
      </c>
      <c r="AC55" s="119">
        <v>1.224799</v>
      </c>
      <c r="AD55" s="119">
        <v>1.2326250000000001</v>
      </c>
      <c r="AE55" s="119">
        <v>1.240756</v>
      </c>
      <c r="AF55" s="120">
        <v>8.3510000000000008E-3</v>
      </c>
      <c r="AG55" s="140"/>
      <c r="AH55"/>
      <c r="AI55"/>
      <c r="AJ55"/>
      <c r="AK55"/>
      <c r="AL55"/>
    </row>
    <row r="56" spans="1:38" s="71" customFormat="1" ht="15" customHeight="1" x14ac:dyDescent="0.25">
      <c r="A56" s="61" t="s">
        <v>321</v>
      </c>
      <c r="B56" s="118" t="s">
        <v>14</v>
      </c>
      <c r="C56" s="119">
        <v>0.10353900000000001</v>
      </c>
      <c r="D56" s="119">
        <v>0.103729</v>
      </c>
      <c r="E56" s="119">
        <v>0.10395600000000001</v>
      </c>
      <c r="F56" s="119">
        <v>0.104228</v>
      </c>
      <c r="G56" s="119">
        <v>0.10449600000000001</v>
      </c>
      <c r="H56" s="119">
        <v>0.104753</v>
      </c>
      <c r="I56" s="119">
        <v>0.105034</v>
      </c>
      <c r="J56" s="119">
        <v>0.10539</v>
      </c>
      <c r="K56" s="119">
        <v>0.10581500000000001</v>
      </c>
      <c r="L56" s="119">
        <v>0.10632800000000001</v>
      </c>
      <c r="M56" s="119">
        <v>0.106937</v>
      </c>
      <c r="N56" s="119">
        <v>0.107642</v>
      </c>
      <c r="O56" s="119">
        <v>0.108391</v>
      </c>
      <c r="P56" s="119">
        <v>0.109197</v>
      </c>
      <c r="Q56" s="119">
        <v>0.110054</v>
      </c>
      <c r="R56" s="119">
        <v>0.110952</v>
      </c>
      <c r="S56" s="119">
        <v>0.111869</v>
      </c>
      <c r="T56" s="119">
        <v>0.112805</v>
      </c>
      <c r="U56" s="119">
        <v>0.113773</v>
      </c>
      <c r="V56" s="119">
        <v>0.114769</v>
      </c>
      <c r="W56" s="119">
        <v>0.115785</v>
      </c>
      <c r="X56" s="119">
        <v>0.116825</v>
      </c>
      <c r="Y56" s="119">
        <v>0.117886</v>
      </c>
      <c r="Z56" s="119">
        <v>0.118965</v>
      </c>
      <c r="AA56" s="119">
        <v>0.12005399999999999</v>
      </c>
      <c r="AB56" s="119">
        <v>0.121145</v>
      </c>
      <c r="AC56" s="119">
        <v>0.122226</v>
      </c>
      <c r="AD56" s="119">
        <v>0.123289</v>
      </c>
      <c r="AE56" s="119">
        <v>0.12432699999999999</v>
      </c>
      <c r="AF56" s="120">
        <v>6.5560000000000002E-3</v>
      </c>
      <c r="AG56" s="140"/>
      <c r="AH56"/>
      <c r="AI56"/>
      <c r="AJ56"/>
      <c r="AK56"/>
      <c r="AL56"/>
    </row>
    <row r="57" spans="1:38" s="71" customFormat="1" ht="15" customHeight="1" x14ac:dyDescent="0.25">
      <c r="A57" s="61" t="s">
        <v>322</v>
      </c>
      <c r="B57" s="118" t="s">
        <v>55</v>
      </c>
      <c r="C57" s="119">
        <v>3.9712999999999998E-2</v>
      </c>
      <c r="D57" s="119">
        <v>4.0145E-2</v>
      </c>
      <c r="E57" s="119">
        <v>4.1057000000000003E-2</v>
      </c>
      <c r="F57" s="119">
        <v>4.2181000000000003E-2</v>
      </c>
      <c r="G57" s="119">
        <v>4.3274E-2</v>
      </c>
      <c r="H57" s="119">
        <v>4.4319999999999998E-2</v>
      </c>
      <c r="I57" s="119">
        <v>4.5316000000000002E-2</v>
      </c>
      <c r="J57" s="119">
        <v>4.6170999999999997E-2</v>
      </c>
      <c r="K57" s="119">
        <v>4.6926000000000002E-2</v>
      </c>
      <c r="L57" s="119">
        <v>4.7627000000000003E-2</v>
      </c>
      <c r="M57" s="119">
        <v>4.8321999999999997E-2</v>
      </c>
      <c r="N57" s="119">
        <v>4.9008999999999997E-2</v>
      </c>
      <c r="O57" s="119">
        <v>4.9710999999999998E-2</v>
      </c>
      <c r="P57" s="119">
        <v>5.0412999999999999E-2</v>
      </c>
      <c r="Q57" s="119">
        <v>5.1110000000000003E-2</v>
      </c>
      <c r="R57" s="119">
        <v>5.1818999999999997E-2</v>
      </c>
      <c r="S57" s="119">
        <v>5.2440000000000001E-2</v>
      </c>
      <c r="T57" s="119">
        <v>5.3039000000000003E-2</v>
      </c>
      <c r="U57" s="119">
        <v>5.3714999999999999E-2</v>
      </c>
      <c r="V57" s="119">
        <v>5.4448999999999997E-2</v>
      </c>
      <c r="W57" s="119">
        <v>5.5210000000000002E-2</v>
      </c>
      <c r="X57" s="119">
        <v>5.5985E-2</v>
      </c>
      <c r="Y57" s="119">
        <v>5.6751000000000003E-2</v>
      </c>
      <c r="Z57" s="119">
        <v>5.7514000000000003E-2</v>
      </c>
      <c r="AA57" s="119">
        <v>5.8273999999999999E-2</v>
      </c>
      <c r="AB57" s="119">
        <v>5.9029999999999999E-2</v>
      </c>
      <c r="AC57" s="119">
        <v>5.978E-2</v>
      </c>
      <c r="AD57" s="119">
        <v>6.0517000000000001E-2</v>
      </c>
      <c r="AE57" s="119">
        <v>6.1266000000000001E-2</v>
      </c>
      <c r="AF57" s="120">
        <v>1.5604E-2</v>
      </c>
      <c r="AG57" s="140"/>
      <c r="AH57"/>
      <c r="AI57"/>
      <c r="AJ57"/>
      <c r="AK57"/>
      <c r="AL57"/>
    </row>
    <row r="58" spans="1:38" s="71" customFormat="1" ht="15" customHeight="1" x14ac:dyDescent="0.25">
      <c r="A58" s="61" t="s">
        <v>323</v>
      </c>
      <c r="B58" s="118" t="s">
        <v>23</v>
      </c>
      <c r="C58" s="119">
        <v>0.22733500000000001</v>
      </c>
      <c r="D58" s="119">
        <v>0.226436</v>
      </c>
      <c r="E58" s="119">
        <v>0.227434</v>
      </c>
      <c r="F58" s="119">
        <v>0.22928499999999999</v>
      </c>
      <c r="G58" s="119">
        <v>0.23080800000000001</v>
      </c>
      <c r="H58" s="119">
        <v>0.23197100000000001</v>
      </c>
      <c r="I58" s="119">
        <v>0.23288500000000001</v>
      </c>
      <c r="J58" s="119">
        <v>0.233073</v>
      </c>
      <c r="K58" s="119">
        <v>0.23274</v>
      </c>
      <c r="L58" s="119">
        <v>0.23213500000000001</v>
      </c>
      <c r="M58" s="119">
        <v>0.231512</v>
      </c>
      <c r="N58" s="119">
        <v>0.23089999999999999</v>
      </c>
      <c r="O58" s="119">
        <v>0.23043</v>
      </c>
      <c r="P58" s="119">
        <v>0.230042</v>
      </c>
      <c r="Q58" s="119">
        <v>0.22972600000000001</v>
      </c>
      <c r="R58" s="119">
        <v>0.229382</v>
      </c>
      <c r="S58" s="119">
        <v>0.22850400000000001</v>
      </c>
      <c r="T58" s="119">
        <v>0.22745599999999999</v>
      </c>
      <c r="U58" s="119">
        <v>0.22670699999999999</v>
      </c>
      <c r="V58" s="119">
        <v>0.226212</v>
      </c>
      <c r="W58" s="119">
        <v>0.22584299999999999</v>
      </c>
      <c r="X58" s="119">
        <v>0.22553000000000001</v>
      </c>
      <c r="Y58" s="119">
        <v>0.225157</v>
      </c>
      <c r="Z58" s="119">
        <v>0.22480600000000001</v>
      </c>
      <c r="AA58" s="119">
        <v>0.22448499999999999</v>
      </c>
      <c r="AB58" s="119">
        <v>0.22418399999999999</v>
      </c>
      <c r="AC58" s="119">
        <v>0.22389300000000001</v>
      </c>
      <c r="AD58" s="119">
        <v>0.22359399999999999</v>
      </c>
      <c r="AE58" s="119">
        <v>0.223357</v>
      </c>
      <c r="AF58" s="120">
        <v>-6.3000000000000003E-4</v>
      </c>
      <c r="AG58" s="140"/>
      <c r="AH58"/>
      <c r="AI58"/>
      <c r="AJ58"/>
      <c r="AK58"/>
      <c r="AL58"/>
    </row>
    <row r="59" spans="1:38" s="71" customFormat="1" ht="15" customHeight="1" x14ac:dyDescent="0.25">
      <c r="A59" s="61" t="s">
        <v>324</v>
      </c>
      <c r="B59" s="117" t="s">
        <v>17</v>
      </c>
      <c r="C59" s="121">
        <v>5.1493919999999997</v>
      </c>
      <c r="D59" s="121">
        <v>5.1864509999999999</v>
      </c>
      <c r="E59" s="121">
        <v>4.9713479999999999</v>
      </c>
      <c r="F59" s="121">
        <v>5.0098570000000002</v>
      </c>
      <c r="G59" s="121">
        <v>5.0360529999999999</v>
      </c>
      <c r="H59" s="121">
        <v>5.0486839999999997</v>
      </c>
      <c r="I59" s="121">
        <v>5.0547599999999999</v>
      </c>
      <c r="J59" s="121">
        <v>5.0488999999999997</v>
      </c>
      <c r="K59" s="121">
        <v>5.0358799999999997</v>
      </c>
      <c r="L59" s="121">
        <v>5.0181259999999996</v>
      </c>
      <c r="M59" s="121">
        <v>5.0002700000000004</v>
      </c>
      <c r="N59" s="121">
        <v>4.9927970000000004</v>
      </c>
      <c r="O59" s="121">
        <v>4.9853540000000001</v>
      </c>
      <c r="P59" s="121">
        <v>4.980175</v>
      </c>
      <c r="Q59" s="121">
        <v>4.9767250000000001</v>
      </c>
      <c r="R59" s="121">
        <v>4.9731540000000001</v>
      </c>
      <c r="S59" s="121">
        <v>4.9634099999999997</v>
      </c>
      <c r="T59" s="121">
        <v>4.9520850000000003</v>
      </c>
      <c r="U59" s="121">
        <v>4.9456059999999997</v>
      </c>
      <c r="V59" s="121">
        <v>4.9421580000000001</v>
      </c>
      <c r="W59" s="121">
        <v>4.9397640000000003</v>
      </c>
      <c r="X59" s="121">
        <v>4.9385669999999999</v>
      </c>
      <c r="Y59" s="121">
        <v>4.9375330000000002</v>
      </c>
      <c r="Z59" s="121">
        <v>4.9367599999999996</v>
      </c>
      <c r="AA59" s="121">
        <v>4.9362339999999998</v>
      </c>
      <c r="AB59" s="121">
        <v>4.9356109999999997</v>
      </c>
      <c r="AC59" s="121">
        <v>4.9349280000000002</v>
      </c>
      <c r="AD59" s="121">
        <v>4.9333749999999998</v>
      </c>
      <c r="AE59" s="121">
        <v>4.9329029999999996</v>
      </c>
      <c r="AF59" s="122">
        <v>-1.5330000000000001E-3</v>
      </c>
      <c r="AG59" s="140"/>
      <c r="AH59"/>
      <c r="AI59"/>
      <c r="AJ59"/>
      <c r="AK59"/>
      <c r="AL59"/>
    </row>
    <row r="60" spans="1:38" s="71" customFormat="1" ht="15" customHeight="1" x14ac:dyDescent="0.25">
      <c r="A60" s="57"/>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c r="AI60"/>
      <c r="AJ60"/>
      <c r="AK60"/>
      <c r="AL60"/>
    </row>
    <row r="61" spans="1:38" s="71" customFormat="1" ht="15" customHeight="1" x14ac:dyDescent="0.25">
      <c r="A61" s="57"/>
      <c r="B61" s="117" t="s">
        <v>486</v>
      </c>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0"/>
      <c r="AF61" s="140"/>
      <c r="AG61" s="140"/>
      <c r="AH61"/>
      <c r="AI61"/>
      <c r="AJ61"/>
      <c r="AK61"/>
      <c r="AL61"/>
    </row>
    <row r="62" spans="1:38" s="71" customFormat="1" ht="15" customHeight="1" x14ac:dyDescent="0.25">
      <c r="A62" s="61" t="s">
        <v>325</v>
      </c>
      <c r="B62" s="118" t="s">
        <v>52</v>
      </c>
      <c r="C62" s="119">
        <v>0.38192199999999998</v>
      </c>
      <c r="D62" s="119">
        <v>0.38353300000000001</v>
      </c>
      <c r="E62" s="119">
        <v>0.32840399999999997</v>
      </c>
      <c r="F62" s="119">
        <v>0.32531399999999999</v>
      </c>
      <c r="G62" s="119">
        <v>0.320909</v>
      </c>
      <c r="H62" s="119">
        <v>0.31559700000000002</v>
      </c>
      <c r="I62" s="119">
        <v>0.30992999999999998</v>
      </c>
      <c r="J62" s="119">
        <v>0.30409700000000001</v>
      </c>
      <c r="K62" s="119">
        <v>0.29818099999999997</v>
      </c>
      <c r="L62" s="119">
        <v>0.29237000000000002</v>
      </c>
      <c r="M62" s="119">
        <v>0.28667799999999999</v>
      </c>
      <c r="N62" s="119">
        <v>0.28152500000000003</v>
      </c>
      <c r="O62" s="119">
        <v>0.27648800000000001</v>
      </c>
      <c r="P62" s="119">
        <v>0.27154</v>
      </c>
      <c r="Q62" s="119">
        <v>0.26657599999999998</v>
      </c>
      <c r="R62" s="119">
        <v>0.261689</v>
      </c>
      <c r="S62" s="119">
        <v>0.25698399999999999</v>
      </c>
      <c r="T62" s="119">
        <v>0.25232500000000002</v>
      </c>
      <c r="U62" s="119">
        <v>0.24793399999999999</v>
      </c>
      <c r="V62" s="119">
        <v>0.24370900000000001</v>
      </c>
      <c r="W62" s="119">
        <v>0.23960400000000001</v>
      </c>
      <c r="X62" s="119">
        <v>0.23558000000000001</v>
      </c>
      <c r="Y62" s="119">
        <v>0.23138900000000001</v>
      </c>
      <c r="Z62" s="119">
        <v>0.22721</v>
      </c>
      <c r="AA62" s="119">
        <v>0.223111</v>
      </c>
      <c r="AB62" s="119">
        <v>0.218941</v>
      </c>
      <c r="AC62" s="119">
        <v>0.21467700000000001</v>
      </c>
      <c r="AD62" s="119">
        <v>0.210449</v>
      </c>
      <c r="AE62" s="119">
        <v>0.206374</v>
      </c>
      <c r="AF62" s="120">
        <v>-2.1742999999999998E-2</v>
      </c>
      <c r="AG62" s="140"/>
      <c r="AH62"/>
      <c r="AI62"/>
      <c r="AJ62"/>
      <c r="AK62"/>
      <c r="AL62"/>
    </row>
    <row r="63" spans="1:38" s="71" customFormat="1" ht="15" customHeight="1" x14ac:dyDescent="0.25">
      <c r="A63" s="61" t="s">
        <v>326</v>
      </c>
      <c r="B63" s="118" t="s">
        <v>54</v>
      </c>
      <c r="C63" s="119">
        <v>4.3042999999999998E-2</v>
      </c>
      <c r="D63" s="119">
        <v>4.0318E-2</v>
      </c>
      <c r="E63" s="119">
        <v>3.8677000000000003E-2</v>
      </c>
      <c r="F63" s="119">
        <v>3.7703E-2</v>
      </c>
      <c r="G63" s="119">
        <v>3.6768000000000002E-2</v>
      </c>
      <c r="H63" s="119">
        <v>3.5915000000000002E-2</v>
      </c>
      <c r="I63" s="119">
        <v>3.5201000000000003E-2</v>
      </c>
      <c r="J63" s="119">
        <v>3.465E-2</v>
      </c>
      <c r="K63" s="119">
        <v>3.4257000000000003E-2</v>
      </c>
      <c r="L63" s="119">
        <v>3.3801999999999999E-2</v>
      </c>
      <c r="M63" s="119">
        <v>3.3318E-2</v>
      </c>
      <c r="N63" s="119">
        <v>3.2808999999999998E-2</v>
      </c>
      <c r="O63" s="119">
        <v>3.2320000000000002E-2</v>
      </c>
      <c r="P63" s="119">
        <v>3.1826E-2</v>
      </c>
      <c r="Q63" s="119">
        <v>3.1303999999999998E-2</v>
      </c>
      <c r="R63" s="119">
        <v>3.0772999999999998E-2</v>
      </c>
      <c r="S63" s="119">
        <v>3.0252000000000001E-2</v>
      </c>
      <c r="T63" s="119">
        <v>2.9729999999999999E-2</v>
      </c>
      <c r="U63" s="119">
        <v>2.9231E-2</v>
      </c>
      <c r="V63" s="119">
        <v>2.8757999999999999E-2</v>
      </c>
      <c r="W63" s="119">
        <v>2.8319E-2</v>
      </c>
      <c r="X63" s="119">
        <v>2.7914000000000001E-2</v>
      </c>
      <c r="Y63" s="119">
        <v>2.7505000000000002E-2</v>
      </c>
      <c r="Z63" s="119">
        <v>2.7115E-2</v>
      </c>
      <c r="AA63" s="119">
        <v>2.6745999999999999E-2</v>
      </c>
      <c r="AB63" s="119">
        <v>2.6386E-2</v>
      </c>
      <c r="AC63" s="119">
        <v>2.6023000000000001E-2</v>
      </c>
      <c r="AD63" s="119">
        <v>2.5669999999999998E-2</v>
      </c>
      <c r="AE63" s="119">
        <v>2.5326999999999999E-2</v>
      </c>
      <c r="AF63" s="120">
        <v>-1.8762000000000001E-2</v>
      </c>
      <c r="AG63" s="140"/>
      <c r="AH63"/>
      <c r="AI63"/>
      <c r="AJ63"/>
      <c r="AK63"/>
      <c r="AL63"/>
    </row>
    <row r="64" spans="1:38" s="71" customFormat="1" ht="15" customHeight="1" x14ac:dyDescent="0.25">
      <c r="A64" s="61" t="s">
        <v>327</v>
      </c>
      <c r="B64" s="118" t="s">
        <v>274</v>
      </c>
      <c r="C64" s="119">
        <v>7.5310000000000004E-3</v>
      </c>
      <c r="D64" s="119">
        <v>7.3670000000000003E-3</v>
      </c>
      <c r="E64" s="119">
        <v>7.3480000000000004E-3</v>
      </c>
      <c r="F64" s="119">
        <v>7.4099999999999999E-3</v>
      </c>
      <c r="G64" s="119">
        <v>7.4450000000000002E-3</v>
      </c>
      <c r="H64" s="119">
        <v>7.4580000000000002E-3</v>
      </c>
      <c r="I64" s="119">
        <v>7.4599999999999996E-3</v>
      </c>
      <c r="J64" s="119">
        <v>7.4539999999999997E-3</v>
      </c>
      <c r="K64" s="119">
        <v>7.4400000000000004E-3</v>
      </c>
      <c r="L64" s="119">
        <v>7.4229999999999999E-3</v>
      </c>
      <c r="M64" s="119">
        <v>7.4050000000000001E-3</v>
      </c>
      <c r="N64" s="119">
        <v>7.3860000000000002E-3</v>
      </c>
      <c r="O64" s="119">
        <v>7.3740000000000003E-3</v>
      </c>
      <c r="P64" s="119">
        <v>7.3610000000000004E-3</v>
      </c>
      <c r="Q64" s="119">
        <v>7.3439999999999998E-3</v>
      </c>
      <c r="R64" s="119">
        <v>7.3249999999999999E-3</v>
      </c>
      <c r="S64" s="119">
        <v>7.306E-3</v>
      </c>
      <c r="T64" s="119">
        <v>7.2870000000000001E-3</v>
      </c>
      <c r="U64" s="119">
        <v>7.2700000000000004E-3</v>
      </c>
      <c r="V64" s="119">
        <v>7.254E-3</v>
      </c>
      <c r="W64" s="119">
        <v>7.2420000000000002E-3</v>
      </c>
      <c r="X64" s="119">
        <v>7.2329999999999998E-3</v>
      </c>
      <c r="Y64" s="119">
        <v>7.2179999999999996E-3</v>
      </c>
      <c r="Z64" s="119">
        <v>7.2030000000000002E-3</v>
      </c>
      <c r="AA64" s="119">
        <v>7.1890000000000001E-3</v>
      </c>
      <c r="AB64" s="119">
        <v>7.1739999999999998E-3</v>
      </c>
      <c r="AC64" s="119">
        <v>7.1549999999999999E-3</v>
      </c>
      <c r="AD64" s="119">
        <v>7.136E-3</v>
      </c>
      <c r="AE64" s="119">
        <v>7.1190000000000003E-3</v>
      </c>
      <c r="AF64" s="120">
        <v>-2.0079999999999998E-3</v>
      </c>
      <c r="AG64" s="140"/>
      <c r="AH64"/>
      <c r="AI64"/>
      <c r="AJ64"/>
      <c r="AK64"/>
      <c r="AL64"/>
    </row>
    <row r="65" spans="1:38" s="71" customFormat="1" ht="15" customHeight="1" x14ac:dyDescent="0.25">
      <c r="A65" s="61" t="s">
        <v>328</v>
      </c>
      <c r="B65" s="117" t="s">
        <v>17</v>
      </c>
      <c r="C65" s="121">
        <v>0.43249700000000002</v>
      </c>
      <c r="D65" s="121">
        <v>0.43121700000000002</v>
      </c>
      <c r="E65" s="121">
        <v>0.37442799999999998</v>
      </c>
      <c r="F65" s="121">
        <v>0.37042799999999998</v>
      </c>
      <c r="G65" s="121">
        <v>0.36512099999999997</v>
      </c>
      <c r="H65" s="121">
        <v>0.35896899999999998</v>
      </c>
      <c r="I65" s="121">
        <v>0.35259200000000002</v>
      </c>
      <c r="J65" s="121">
        <v>0.34620200000000001</v>
      </c>
      <c r="K65" s="121">
        <v>0.33987899999999999</v>
      </c>
      <c r="L65" s="121">
        <v>0.33359499999999997</v>
      </c>
      <c r="M65" s="121">
        <v>0.327401</v>
      </c>
      <c r="N65" s="121">
        <v>0.32172000000000001</v>
      </c>
      <c r="O65" s="121">
        <v>0.31618099999999999</v>
      </c>
      <c r="P65" s="121">
        <v>0.31072699999999998</v>
      </c>
      <c r="Q65" s="121">
        <v>0.30522500000000002</v>
      </c>
      <c r="R65" s="121">
        <v>0.29978700000000003</v>
      </c>
      <c r="S65" s="121">
        <v>0.29454200000000003</v>
      </c>
      <c r="T65" s="121">
        <v>0.28934199999999999</v>
      </c>
      <c r="U65" s="121">
        <v>0.28443499999999999</v>
      </c>
      <c r="V65" s="121">
        <v>0.27972200000000003</v>
      </c>
      <c r="W65" s="121">
        <v>0.27516499999999999</v>
      </c>
      <c r="X65" s="121">
        <v>0.270727</v>
      </c>
      <c r="Y65" s="121">
        <v>0.26611200000000002</v>
      </c>
      <c r="Z65" s="121">
        <v>0.26152799999999998</v>
      </c>
      <c r="AA65" s="121">
        <v>0.25704700000000003</v>
      </c>
      <c r="AB65" s="121">
        <v>0.25251600000000002</v>
      </c>
      <c r="AC65" s="121">
        <v>0.24790000000000001</v>
      </c>
      <c r="AD65" s="121">
        <v>0.24332899999999999</v>
      </c>
      <c r="AE65" s="121">
        <v>0.238923</v>
      </c>
      <c r="AF65" s="122">
        <v>-2.0971E-2</v>
      </c>
      <c r="AG65" s="140"/>
      <c r="AH65"/>
      <c r="AI65"/>
      <c r="AJ65"/>
      <c r="AK65"/>
      <c r="AL65"/>
    </row>
    <row r="66" spans="1:38" s="71" customFormat="1" x14ac:dyDescent="0.25">
      <c r="A66" s="57"/>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c r="AI66"/>
      <c r="AJ66"/>
      <c r="AK66"/>
      <c r="AL66"/>
    </row>
    <row r="67" spans="1:38" s="71" customFormat="1" ht="15" customHeight="1" x14ac:dyDescent="0.25">
      <c r="A67" s="57"/>
      <c r="B67" s="117" t="s">
        <v>59</v>
      </c>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0"/>
      <c r="AF67" s="140"/>
      <c r="AG67" s="140"/>
      <c r="AH67"/>
      <c r="AI67"/>
      <c r="AJ67"/>
      <c r="AK67"/>
      <c r="AL67"/>
    </row>
    <row r="68" spans="1:38" s="71" customFormat="1" ht="15" customHeight="1" x14ac:dyDescent="0.25">
      <c r="A68" s="61" t="s">
        <v>329</v>
      </c>
      <c r="B68" s="118" t="s">
        <v>52</v>
      </c>
      <c r="C68" s="119">
        <v>0.34039199999999997</v>
      </c>
      <c r="D68" s="119">
        <v>0.32839000000000002</v>
      </c>
      <c r="E68" s="119">
        <v>0.29950900000000003</v>
      </c>
      <c r="F68" s="119">
        <v>0.29675099999999999</v>
      </c>
      <c r="G68" s="119">
        <v>0.29504999999999998</v>
      </c>
      <c r="H68" s="119">
        <v>0.29353299999999999</v>
      </c>
      <c r="I68" s="119">
        <v>0.29164699999999999</v>
      </c>
      <c r="J68" s="119">
        <v>0.289323</v>
      </c>
      <c r="K68" s="119">
        <v>0.28658299999999998</v>
      </c>
      <c r="L68" s="119">
        <v>0.28347800000000001</v>
      </c>
      <c r="M68" s="119">
        <v>0.28017900000000001</v>
      </c>
      <c r="N68" s="119">
        <v>0.27719700000000003</v>
      </c>
      <c r="O68" s="119">
        <v>0.27428999999999998</v>
      </c>
      <c r="P68" s="119">
        <v>0.27157700000000001</v>
      </c>
      <c r="Q68" s="119">
        <v>0.26905299999999999</v>
      </c>
      <c r="R68" s="119">
        <v>0.26667800000000003</v>
      </c>
      <c r="S68" s="119">
        <v>0.26435799999999998</v>
      </c>
      <c r="T68" s="119">
        <v>0.26209700000000002</v>
      </c>
      <c r="U68" s="119">
        <v>0.259992</v>
      </c>
      <c r="V68" s="119">
        <v>0.25805299999999998</v>
      </c>
      <c r="W68" s="119">
        <v>0.25619799999999998</v>
      </c>
      <c r="X68" s="119">
        <v>0.25442399999999998</v>
      </c>
      <c r="Y68" s="119">
        <v>0.252662</v>
      </c>
      <c r="Z68" s="119">
        <v>0.25084499999999998</v>
      </c>
      <c r="AA68" s="119">
        <v>0.249027</v>
      </c>
      <c r="AB68" s="119">
        <v>0.247255</v>
      </c>
      <c r="AC68" s="119">
        <v>0.24556</v>
      </c>
      <c r="AD68" s="119">
        <v>0.24389</v>
      </c>
      <c r="AE68" s="119">
        <v>0.24227899999999999</v>
      </c>
      <c r="AF68" s="120">
        <v>-1.2070000000000001E-2</v>
      </c>
      <c r="AG68" s="140"/>
      <c r="AH68"/>
      <c r="AI68"/>
      <c r="AJ68"/>
      <c r="AK68"/>
      <c r="AL68"/>
    </row>
    <row r="69" spans="1:38" s="71" customFormat="1" ht="15" customHeight="1" x14ac:dyDescent="0.25">
      <c r="A69" s="61" t="s">
        <v>330</v>
      </c>
      <c r="B69" s="118" t="s">
        <v>54</v>
      </c>
      <c r="C69" s="119">
        <v>6.0221999999999998E-2</v>
      </c>
      <c r="D69" s="119">
        <v>5.7146000000000002E-2</v>
      </c>
      <c r="E69" s="119">
        <v>5.5055E-2</v>
      </c>
      <c r="F69" s="119">
        <v>5.3821000000000001E-2</v>
      </c>
      <c r="G69" s="119">
        <v>5.2989000000000001E-2</v>
      </c>
      <c r="H69" s="119">
        <v>5.2335E-2</v>
      </c>
      <c r="I69" s="119">
        <v>5.1756999999999997E-2</v>
      </c>
      <c r="J69" s="119">
        <v>5.1237999999999999E-2</v>
      </c>
      <c r="K69" s="119">
        <v>5.0782000000000001E-2</v>
      </c>
      <c r="L69" s="119">
        <v>5.0137000000000001E-2</v>
      </c>
      <c r="M69" s="119">
        <v>4.9369000000000003E-2</v>
      </c>
      <c r="N69" s="119">
        <v>4.8535000000000002E-2</v>
      </c>
      <c r="O69" s="119">
        <v>4.7696000000000002E-2</v>
      </c>
      <c r="P69" s="119">
        <v>4.6861E-2</v>
      </c>
      <c r="Q69" s="119">
        <v>4.6042E-2</v>
      </c>
      <c r="R69" s="119">
        <v>4.5238E-2</v>
      </c>
      <c r="S69" s="119">
        <v>4.4435000000000002E-2</v>
      </c>
      <c r="T69" s="119">
        <v>4.3653999999999998E-2</v>
      </c>
      <c r="U69" s="119">
        <v>4.2922000000000002E-2</v>
      </c>
      <c r="V69" s="119">
        <v>4.2250000000000003E-2</v>
      </c>
      <c r="W69" s="119">
        <v>4.1635999999999999E-2</v>
      </c>
      <c r="X69" s="119">
        <v>4.1077000000000002E-2</v>
      </c>
      <c r="Y69" s="119">
        <v>4.0558999999999998E-2</v>
      </c>
      <c r="Z69" s="119">
        <v>4.0065000000000003E-2</v>
      </c>
      <c r="AA69" s="119">
        <v>3.9600000000000003E-2</v>
      </c>
      <c r="AB69" s="119">
        <v>3.9170000000000003E-2</v>
      </c>
      <c r="AC69" s="119">
        <v>3.8780000000000002E-2</v>
      </c>
      <c r="AD69" s="119">
        <v>3.8413000000000003E-2</v>
      </c>
      <c r="AE69" s="119">
        <v>3.8071000000000001E-2</v>
      </c>
      <c r="AF69" s="120">
        <v>-1.6244999999999999E-2</v>
      </c>
      <c r="AG69" s="140"/>
      <c r="AH69"/>
      <c r="AI69"/>
      <c r="AJ69"/>
      <c r="AK69"/>
      <c r="AL69"/>
    </row>
    <row r="70" spans="1:38" s="71" customFormat="1" ht="15" customHeight="1" x14ac:dyDescent="0.25">
      <c r="A70" s="61" t="s">
        <v>331</v>
      </c>
      <c r="B70" s="118" t="s">
        <v>14</v>
      </c>
      <c r="C70" s="119">
        <v>1.6931000000000002E-2</v>
      </c>
      <c r="D70" s="119">
        <v>1.6750000000000001E-2</v>
      </c>
      <c r="E70" s="119">
        <v>1.6565E-2</v>
      </c>
      <c r="F70" s="119">
        <v>1.6378E-2</v>
      </c>
      <c r="G70" s="119">
        <v>1.6181999999999998E-2</v>
      </c>
      <c r="H70" s="119">
        <v>1.5970999999999999E-2</v>
      </c>
      <c r="I70" s="119">
        <v>1.5753E-2</v>
      </c>
      <c r="J70" s="119">
        <v>1.5528E-2</v>
      </c>
      <c r="K70" s="119">
        <v>1.5294E-2</v>
      </c>
      <c r="L70" s="119">
        <v>1.5051999999999999E-2</v>
      </c>
      <c r="M70" s="119">
        <v>1.4806E-2</v>
      </c>
      <c r="N70" s="119">
        <v>1.46E-2</v>
      </c>
      <c r="O70" s="119">
        <v>1.4433E-2</v>
      </c>
      <c r="P70" s="119">
        <v>1.4308E-2</v>
      </c>
      <c r="Q70" s="119">
        <v>1.4225E-2</v>
      </c>
      <c r="R70" s="119">
        <v>1.4184E-2</v>
      </c>
      <c r="S70" s="119">
        <v>1.4137E-2</v>
      </c>
      <c r="T70" s="119">
        <v>1.4083999999999999E-2</v>
      </c>
      <c r="U70" s="119">
        <v>1.4024999999999999E-2</v>
      </c>
      <c r="V70" s="119">
        <v>1.3960999999999999E-2</v>
      </c>
      <c r="W70" s="119">
        <v>1.3892E-2</v>
      </c>
      <c r="X70" s="119">
        <v>1.3821E-2</v>
      </c>
      <c r="Y70" s="119">
        <v>1.3749000000000001E-2</v>
      </c>
      <c r="Z70" s="119">
        <v>1.3677999999999999E-2</v>
      </c>
      <c r="AA70" s="119">
        <v>1.3611E-2</v>
      </c>
      <c r="AB70" s="119">
        <v>1.3549E-2</v>
      </c>
      <c r="AC70" s="119">
        <v>1.3492000000000001E-2</v>
      </c>
      <c r="AD70" s="119">
        <v>1.3439E-2</v>
      </c>
      <c r="AE70" s="119">
        <v>1.3388000000000001E-2</v>
      </c>
      <c r="AF70" s="120">
        <v>-8.3499999999999998E-3</v>
      </c>
      <c r="AG70" s="140"/>
      <c r="AH70"/>
      <c r="AI70"/>
      <c r="AJ70"/>
      <c r="AK70"/>
      <c r="AL70"/>
    </row>
    <row r="71" spans="1:38" s="71" customFormat="1" ht="15" customHeight="1" x14ac:dyDescent="0.25">
      <c r="A71" s="61" t="s">
        <v>332</v>
      </c>
      <c r="B71" s="118" t="s">
        <v>487</v>
      </c>
      <c r="C71" s="119">
        <v>7.3539999999999994E-2</v>
      </c>
      <c r="D71" s="119">
        <v>7.3985999999999996E-2</v>
      </c>
      <c r="E71" s="119">
        <v>7.5348999999999999E-2</v>
      </c>
      <c r="F71" s="119">
        <v>7.7582999999999999E-2</v>
      </c>
      <c r="G71" s="119">
        <v>8.0147999999999997E-2</v>
      </c>
      <c r="H71" s="119">
        <v>8.2763000000000003E-2</v>
      </c>
      <c r="I71" s="119">
        <v>8.5271E-2</v>
      </c>
      <c r="J71" s="119">
        <v>8.7632000000000002E-2</v>
      </c>
      <c r="K71" s="119">
        <v>8.9830999999999994E-2</v>
      </c>
      <c r="L71" s="119">
        <v>9.1869000000000006E-2</v>
      </c>
      <c r="M71" s="119">
        <v>9.3798000000000006E-2</v>
      </c>
      <c r="N71" s="119">
        <v>9.5660999999999996E-2</v>
      </c>
      <c r="O71" s="119">
        <v>9.7546999999999995E-2</v>
      </c>
      <c r="P71" s="119">
        <v>9.9464999999999998E-2</v>
      </c>
      <c r="Q71" s="119">
        <v>0.101433</v>
      </c>
      <c r="R71" s="119">
        <v>0.103418</v>
      </c>
      <c r="S71" s="119">
        <v>0.105374</v>
      </c>
      <c r="T71" s="119">
        <v>0.10732700000000001</v>
      </c>
      <c r="U71" s="119">
        <v>0.10932699999999999</v>
      </c>
      <c r="V71" s="119">
        <v>0.111387</v>
      </c>
      <c r="W71" s="119">
        <v>0.113498</v>
      </c>
      <c r="X71" s="119">
        <v>0.11565599999999999</v>
      </c>
      <c r="Y71" s="119">
        <v>0.117824</v>
      </c>
      <c r="Z71" s="119">
        <v>0.119965</v>
      </c>
      <c r="AA71" s="119">
        <v>0.12210600000000001</v>
      </c>
      <c r="AB71" s="119">
        <v>0.124268</v>
      </c>
      <c r="AC71" s="119">
        <v>0.12647700000000001</v>
      </c>
      <c r="AD71" s="119">
        <v>0.12870200000000001</v>
      </c>
      <c r="AE71" s="119">
        <v>0.13095999999999999</v>
      </c>
      <c r="AF71" s="120">
        <v>2.0823000000000001E-2</v>
      </c>
      <c r="AG71" s="140"/>
      <c r="AH71"/>
      <c r="AI71"/>
      <c r="AJ71"/>
      <c r="AK71"/>
      <c r="AL71"/>
    </row>
    <row r="72" spans="1:38" s="71" customFormat="1" ht="15" customHeight="1" x14ac:dyDescent="0.25">
      <c r="A72" s="61" t="s">
        <v>333</v>
      </c>
      <c r="B72" s="117" t="s">
        <v>17</v>
      </c>
      <c r="C72" s="121">
        <v>0.49108499999999999</v>
      </c>
      <c r="D72" s="121">
        <v>0.47627199999999997</v>
      </c>
      <c r="E72" s="121">
        <v>0.44647799999999999</v>
      </c>
      <c r="F72" s="121">
        <v>0.44453300000000001</v>
      </c>
      <c r="G72" s="121">
        <v>0.44436799999999999</v>
      </c>
      <c r="H72" s="121">
        <v>0.444602</v>
      </c>
      <c r="I72" s="121">
        <v>0.44442799999999999</v>
      </c>
      <c r="J72" s="121">
        <v>0.44372</v>
      </c>
      <c r="K72" s="121">
        <v>0.44249100000000002</v>
      </c>
      <c r="L72" s="121">
        <v>0.44053700000000001</v>
      </c>
      <c r="M72" s="121">
        <v>0.43815199999999999</v>
      </c>
      <c r="N72" s="121">
        <v>0.43599399999999999</v>
      </c>
      <c r="O72" s="121">
        <v>0.43396600000000002</v>
      </c>
      <c r="P72" s="121">
        <v>0.43220999999999998</v>
      </c>
      <c r="Q72" s="121">
        <v>0.430753</v>
      </c>
      <c r="R72" s="121">
        <v>0.42951800000000001</v>
      </c>
      <c r="S72" s="121">
        <v>0.42830299999999999</v>
      </c>
      <c r="T72" s="121">
        <v>0.42716199999999999</v>
      </c>
      <c r="U72" s="121">
        <v>0.42626500000000001</v>
      </c>
      <c r="V72" s="121">
        <v>0.425651</v>
      </c>
      <c r="W72" s="121">
        <v>0.42522399999999999</v>
      </c>
      <c r="X72" s="121">
        <v>0.42497800000000002</v>
      </c>
      <c r="Y72" s="121">
        <v>0.424794</v>
      </c>
      <c r="Z72" s="121">
        <v>0.42455300000000001</v>
      </c>
      <c r="AA72" s="121">
        <v>0.424344</v>
      </c>
      <c r="AB72" s="121">
        <v>0.42424200000000001</v>
      </c>
      <c r="AC72" s="121">
        <v>0.42430899999999999</v>
      </c>
      <c r="AD72" s="121">
        <v>0.42444399999999999</v>
      </c>
      <c r="AE72" s="121">
        <v>0.42469699999999999</v>
      </c>
      <c r="AF72" s="122">
        <v>-5.1739999999999998E-3</v>
      </c>
      <c r="AG72" s="140"/>
      <c r="AH72"/>
      <c r="AI72"/>
      <c r="AJ72"/>
      <c r="AK72"/>
      <c r="AL72"/>
    </row>
    <row r="73" spans="1:38" s="71" customFormat="1" x14ac:dyDescent="0.25">
      <c r="A73" s="57"/>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c r="AE73" s="140"/>
      <c r="AF73" s="140"/>
      <c r="AG73" s="140"/>
      <c r="AH73"/>
      <c r="AI73"/>
      <c r="AJ73"/>
      <c r="AK73"/>
      <c r="AL73"/>
    </row>
    <row r="74" spans="1:38" s="71" customFormat="1" ht="15" customHeight="1" x14ac:dyDescent="0.25">
      <c r="A74" s="61" t="s">
        <v>334</v>
      </c>
      <c r="B74" s="118" t="s">
        <v>488</v>
      </c>
      <c r="C74" s="119">
        <v>0.53893199999999997</v>
      </c>
      <c r="D74" s="119">
        <v>0.574739</v>
      </c>
      <c r="E74" s="119">
        <v>0.50937200000000005</v>
      </c>
      <c r="F74" s="119">
        <v>0.48111399999999999</v>
      </c>
      <c r="G74" s="119">
        <v>0.46045599999999998</v>
      </c>
      <c r="H74" s="119">
        <v>0.44523400000000002</v>
      </c>
      <c r="I74" s="119">
        <v>0.43234099999999998</v>
      </c>
      <c r="J74" s="119">
        <v>0.42146800000000001</v>
      </c>
      <c r="K74" s="119">
        <v>0.412443</v>
      </c>
      <c r="L74" s="119">
        <v>0.40429999999999999</v>
      </c>
      <c r="M74" s="119">
        <v>0.396208</v>
      </c>
      <c r="N74" s="119">
        <v>0.38913500000000001</v>
      </c>
      <c r="O74" s="119">
        <v>0.38087199999999999</v>
      </c>
      <c r="P74" s="119">
        <v>0.37271199999999999</v>
      </c>
      <c r="Q74" s="119">
        <v>0.365367</v>
      </c>
      <c r="R74" s="119">
        <v>0.35901699999999998</v>
      </c>
      <c r="S74" s="119">
        <v>0.35276999999999997</v>
      </c>
      <c r="T74" s="119">
        <v>0.34678900000000001</v>
      </c>
      <c r="U74" s="119">
        <v>0.34075100000000003</v>
      </c>
      <c r="V74" s="119">
        <v>0.33501599999999998</v>
      </c>
      <c r="W74" s="119">
        <v>0.32912999999999998</v>
      </c>
      <c r="X74" s="119">
        <v>0.323212</v>
      </c>
      <c r="Y74" s="119">
        <v>0.318637</v>
      </c>
      <c r="Z74" s="119">
        <v>0.314473</v>
      </c>
      <c r="AA74" s="119">
        <v>0.310419</v>
      </c>
      <c r="AB74" s="119">
        <v>0.30664000000000002</v>
      </c>
      <c r="AC74" s="119">
        <v>0.30350199999999999</v>
      </c>
      <c r="AD74" s="119">
        <v>0.300317</v>
      </c>
      <c r="AE74" s="119">
        <v>0.29683999999999999</v>
      </c>
      <c r="AF74" s="120">
        <v>-2.1075E-2</v>
      </c>
      <c r="AG74" s="140"/>
      <c r="AH74"/>
      <c r="AI74"/>
      <c r="AJ74"/>
      <c r="AK74"/>
      <c r="AL74"/>
    </row>
    <row r="75" spans="1:38" ht="15" customHeight="1" x14ac:dyDescent="0.25">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0"/>
      <c r="AF75" s="140"/>
      <c r="AG75" s="140"/>
      <c r="AH75"/>
      <c r="AI75"/>
      <c r="AJ75"/>
      <c r="AK75"/>
      <c r="AL75"/>
    </row>
    <row r="76" spans="1:38" ht="15" customHeight="1" x14ac:dyDescent="0.25">
      <c r="B76" s="117" t="s">
        <v>489</v>
      </c>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0"/>
      <c r="AF76" s="140"/>
      <c r="AG76" s="140"/>
      <c r="AH76"/>
      <c r="AI76"/>
      <c r="AJ76"/>
      <c r="AK76"/>
      <c r="AL76"/>
    </row>
    <row r="77" spans="1:38" ht="15" customHeight="1" x14ac:dyDescent="0.25">
      <c r="A77" s="61" t="s">
        <v>335</v>
      </c>
      <c r="B77" s="118" t="s">
        <v>60</v>
      </c>
      <c r="C77" s="119">
        <v>5.7437069999999997</v>
      </c>
      <c r="D77" s="119">
        <v>5.8125</v>
      </c>
      <c r="E77" s="119">
        <v>5.3394899999999996</v>
      </c>
      <c r="F77" s="119">
        <v>5.3234779999999997</v>
      </c>
      <c r="G77" s="119">
        <v>5.3023170000000004</v>
      </c>
      <c r="H77" s="119">
        <v>5.2717799999999997</v>
      </c>
      <c r="I77" s="119">
        <v>5.235798</v>
      </c>
      <c r="J77" s="119">
        <v>5.1913900000000002</v>
      </c>
      <c r="K77" s="119">
        <v>5.1421659999999996</v>
      </c>
      <c r="L77" s="119">
        <v>5.0903210000000003</v>
      </c>
      <c r="M77" s="119">
        <v>5.0389109999999997</v>
      </c>
      <c r="N77" s="119">
        <v>4.998964</v>
      </c>
      <c r="O77" s="119">
        <v>4.9571560000000003</v>
      </c>
      <c r="P77" s="119">
        <v>4.918641</v>
      </c>
      <c r="Q77" s="119">
        <v>4.8833080000000004</v>
      </c>
      <c r="R77" s="119">
        <v>4.849755</v>
      </c>
      <c r="S77" s="119">
        <v>4.813186</v>
      </c>
      <c r="T77" s="119">
        <v>4.7763730000000004</v>
      </c>
      <c r="U77" s="119">
        <v>4.743709</v>
      </c>
      <c r="V77" s="119">
        <v>4.7141260000000003</v>
      </c>
      <c r="W77" s="119">
        <v>4.6857930000000003</v>
      </c>
      <c r="X77" s="119">
        <v>4.6588149999999997</v>
      </c>
      <c r="Y77" s="119">
        <v>4.6329779999999996</v>
      </c>
      <c r="Z77" s="119">
        <v>4.607558</v>
      </c>
      <c r="AA77" s="119">
        <v>4.5825649999999998</v>
      </c>
      <c r="AB77" s="119">
        <v>4.5578890000000003</v>
      </c>
      <c r="AC77" s="119">
        <v>4.5336460000000001</v>
      </c>
      <c r="AD77" s="119">
        <v>4.5089129999999997</v>
      </c>
      <c r="AE77" s="119">
        <v>4.4850240000000001</v>
      </c>
      <c r="AF77" s="120">
        <v>-8.7950000000000007E-3</v>
      </c>
      <c r="AG77" s="140"/>
      <c r="AH77"/>
      <c r="AI77"/>
      <c r="AJ77"/>
      <c r="AK77"/>
      <c r="AL77"/>
    </row>
    <row r="78" spans="1:38" ht="15" customHeight="1" x14ac:dyDescent="0.25">
      <c r="A78" s="61" t="s">
        <v>336</v>
      </c>
      <c r="B78" s="118" t="s">
        <v>61</v>
      </c>
      <c r="C78" s="119">
        <v>0.91232599999999997</v>
      </c>
      <c r="D78" s="119">
        <v>0.78551599999999999</v>
      </c>
      <c r="E78" s="119">
        <v>0.95283399999999996</v>
      </c>
      <c r="F78" s="119">
        <v>0.97628400000000004</v>
      </c>
      <c r="G78" s="119">
        <v>0.99672400000000005</v>
      </c>
      <c r="H78" s="119">
        <v>1.015746</v>
      </c>
      <c r="I78" s="119">
        <v>1.0344100000000001</v>
      </c>
      <c r="J78" s="119">
        <v>1.05216</v>
      </c>
      <c r="K78" s="119">
        <v>1.0679650000000001</v>
      </c>
      <c r="L78" s="119">
        <v>1.082851</v>
      </c>
      <c r="M78" s="119">
        <v>1.0991709999999999</v>
      </c>
      <c r="N78" s="119">
        <v>1.115602</v>
      </c>
      <c r="O78" s="119">
        <v>1.132738</v>
      </c>
      <c r="P78" s="119">
        <v>1.1527719999999999</v>
      </c>
      <c r="Q78" s="119">
        <v>1.1748719999999999</v>
      </c>
      <c r="R78" s="119">
        <v>1.1975340000000001</v>
      </c>
      <c r="S78" s="119">
        <v>1.219452</v>
      </c>
      <c r="T78" s="119">
        <v>1.2410650000000001</v>
      </c>
      <c r="U78" s="119">
        <v>1.263282</v>
      </c>
      <c r="V78" s="119">
        <v>1.2865040000000001</v>
      </c>
      <c r="W78" s="119">
        <v>1.3121350000000001</v>
      </c>
      <c r="X78" s="119">
        <v>1.339161</v>
      </c>
      <c r="Y78" s="119">
        <v>1.365966</v>
      </c>
      <c r="Z78" s="119">
        <v>1.394101</v>
      </c>
      <c r="AA78" s="119">
        <v>1.4241010000000001</v>
      </c>
      <c r="AB78" s="119">
        <v>1.4539899999999999</v>
      </c>
      <c r="AC78" s="119">
        <v>1.4843569999999999</v>
      </c>
      <c r="AD78" s="119">
        <v>1.515082</v>
      </c>
      <c r="AE78" s="119">
        <v>1.5465230000000001</v>
      </c>
      <c r="AF78" s="120">
        <v>1.9028E-2</v>
      </c>
      <c r="AG78" s="140"/>
      <c r="AH78"/>
      <c r="AI78"/>
      <c r="AJ78"/>
      <c r="AK78"/>
      <c r="AL78"/>
    </row>
    <row r="79" spans="1:38" x14ac:dyDescent="0.25">
      <c r="A79" s="61" t="s">
        <v>337</v>
      </c>
      <c r="B79" s="118" t="s">
        <v>62</v>
      </c>
      <c r="C79" s="119">
        <v>1.68588</v>
      </c>
      <c r="D79" s="119">
        <v>1.6789510000000001</v>
      </c>
      <c r="E79" s="119">
        <v>1.689352</v>
      </c>
      <c r="F79" s="119">
        <v>1.7076070000000001</v>
      </c>
      <c r="G79" s="119">
        <v>1.7234050000000001</v>
      </c>
      <c r="H79" s="119">
        <v>1.7363360000000001</v>
      </c>
      <c r="I79" s="119">
        <v>1.748497</v>
      </c>
      <c r="J79" s="119">
        <v>1.757789</v>
      </c>
      <c r="K79" s="119">
        <v>1.7649600000000001</v>
      </c>
      <c r="L79" s="119">
        <v>1.769503</v>
      </c>
      <c r="M79" s="119">
        <v>1.7736639999999999</v>
      </c>
      <c r="N79" s="119">
        <v>1.7804720000000001</v>
      </c>
      <c r="O79" s="119">
        <v>1.7884930000000001</v>
      </c>
      <c r="P79" s="119">
        <v>1.79935</v>
      </c>
      <c r="Q79" s="119">
        <v>1.810759</v>
      </c>
      <c r="R79" s="119">
        <v>1.821337</v>
      </c>
      <c r="S79" s="119">
        <v>1.8288800000000001</v>
      </c>
      <c r="T79" s="119">
        <v>1.834946</v>
      </c>
      <c r="U79" s="119">
        <v>1.842131</v>
      </c>
      <c r="V79" s="119">
        <v>1.8505750000000001</v>
      </c>
      <c r="W79" s="119">
        <v>1.8600209999999999</v>
      </c>
      <c r="X79" s="119">
        <v>1.8701939999999999</v>
      </c>
      <c r="Y79" s="119">
        <v>1.8801159999999999</v>
      </c>
      <c r="Z79" s="119">
        <v>1.8902810000000001</v>
      </c>
      <c r="AA79" s="119">
        <v>1.9010629999999999</v>
      </c>
      <c r="AB79" s="119">
        <v>1.9123319999999999</v>
      </c>
      <c r="AC79" s="119">
        <v>1.9237649999999999</v>
      </c>
      <c r="AD79" s="119">
        <v>1.935225</v>
      </c>
      <c r="AE79" s="119">
        <v>1.9473119999999999</v>
      </c>
      <c r="AF79" s="120">
        <v>5.1619999999999999E-3</v>
      </c>
      <c r="AG79" s="140"/>
      <c r="AH79"/>
      <c r="AI79"/>
      <c r="AJ79"/>
      <c r="AK79"/>
      <c r="AL79"/>
    </row>
    <row r="80" spans="1:38" ht="15" customHeight="1" x14ac:dyDescent="0.25">
      <c r="A80" s="61" t="s">
        <v>338</v>
      </c>
      <c r="B80" s="118" t="s">
        <v>63</v>
      </c>
      <c r="C80" s="119">
        <v>0.29555799999999999</v>
      </c>
      <c r="D80" s="119">
        <v>0.29399799999999998</v>
      </c>
      <c r="E80" s="119">
        <v>0.29274600000000001</v>
      </c>
      <c r="F80" s="119">
        <v>0.29182599999999997</v>
      </c>
      <c r="G80" s="119">
        <v>0.29109800000000002</v>
      </c>
      <c r="H80" s="119">
        <v>0.29055300000000001</v>
      </c>
      <c r="I80" s="119">
        <v>0.29021599999999997</v>
      </c>
      <c r="J80" s="119">
        <v>0.29009000000000001</v>
      </c>
      <c r="K80" s="119">
        <v>0.29018300000000002</v>
      </c>
      <c r="L80" s="119">
        <v>0.29056700000000002</v>
      </c>
      <c r="M80" s="119">
        <v>0.29125800000000002</v>
      </c>
      <c r="N80" s="119">
        <v>0.29222999999999999</v>
      </c>
      <c r="O80" s="119">
        <v>0.293485</v>
      </c>
      <c r="P80" s="119">
        <v>0.295068</v>
      </c>
      <c r="Q80" s="119">
        <v>0.29699999999999999</v>
      </c>
      <c r="R80" s="119">
        <v>0.29923</v>
      </c>
      <c r="S80" s="119">
        <v>0.301761</v>
      </c>
      <c r="T80" s="119">
        <v>0.30456100000000003</v>
      </c>
      <c r="U80" s="119">
        <v>0.30767499999999998</v>
      </c>
      <c r="V80" s="119">
        <v>0.311085</v>
      </c>
      <c r="W80" s="119">
        <v>0.31473699999999999</v>
      </c>
      <c r="X80" s="119">
        <v>0.31834099999999999</v>
      </c>
      <c r="Y80" s="119">
        <v>0.32189200000000001</v>
      </c>
      <c r="Z80" s="119">
        <v>0.32538</v>
      </c>
      <c r="AA80" s="119">
        <v>0.328793</v>
      </c>
      <c r="AB80" s="119">
        <v>0.33213500000000001</v>
      </c>
      <c r="AC80" s="119">
        <v>0.33538400000000002</v>
      </c>
      <c r="AD80" s="119">
        <v>0.33854000000000001</v>
      </c>
      <c r="AE80" s="119">
        <v>0.34160600000000002</v>
      </c>
      <c r="AF80" s="120">
        <v>5.1850000000000004E-3</v>
      </c>
      <c r="AG80" s="140"/>
      <c r="AH80"/>
      <c r="AI80"/>
      <c r="AJ80"/>
      <c r="AK80"/>
      <c r="AL80"/>
    </row>
    <row r="81" spans="1:38" x14ac:dyDescent="0.25">
      <c r="A81" s="61" t="s">
        <v>339</v>
      </c>
      <c r="B81" s="118" t="s">
        <v>64</v>
      </c>
      <c r="C81" s="119">
        <v>0.17633199999999999</v>
      </c>
      <c r="D81" s="119">
        <v>0.17668200000000001</v>
      </c>
      <c r="E81" s="119">
        <v>0.17707200000000001</v>
      </c>
      <c r="F81" s="119">
        <v>0.17751600000000001</v>
      </c>
      <c r="G81" s="119">
        <v>0.17793800000000001</v>
      </c>
      <c r="H81" s="119">
        <v>0.17832300000000001</v>
      </c>
      <c r="I81" s="119">
        <v>0.17871000000000001</v>
      </c>
      <c r="J81" s="119">
        <v>0.17913599999999999</v>
      </c>
      <c r="K81" s="119">
        <v>0.179588</v>
      </c>
      <c r="L81" s="119">
        <v>0.18008099999999999</v>
      </c>
      <c r="M81" s="119">
        <v>0.18062700000000001</v>
      </c>
      <c r="N81" s="119">
        <v>0.181314</v>
      </c>
      <c r="O81" s="119">
        <v>0.18210399999999999</v>
      </c>
      <c r="P81" s="119">
        <v>0.18302199999999999</v>
      </c>
      <c r="Q81" s="119">
        <v>0.18407599999999999</v>
      </c>
      <c r="R81" s="119">
        <v>0.185251</v>
      </c>
      <c r="S81" s="119">
        <v>0.18642900000000001</v>
      </c>
      <c r="T81" s="119">
        <v>0.18761</v>
      </c>
      <c r="U81" s="119">
        <v>0.18881200000000001</v>
      </c>
      <c r="V81" s="119">
        <v>0.19003</v>
      </c>
      <c r="W81" s="119">
        <v>0.19125</v>
      </c>
      <c r="X81" s="119">
        <v>0.19247800000000001</v>
      </c>
      <c r="Y81" s="119">
        <v>0.193716</v>
      </c>
      <c r="Z81" s="119">
        <v>0.194961</v>
      </c>
      <c r="AA81" s="119">
        <v>0.196211</v>
      </c>
      <c r="AB81" s="119">
        <v>0.197463</v>
      </c>
      <c r="AC81" s="119">
        <v>0.19870499999999999</v>
      </c>
      <c r="AD81" s="119">
        <v>0.199932</v>
      </c>
      <c r="AE81" s="119">
        <v>0.20113800000000001</v>
      </c>
      <c r="AF81" s="120">
        <v>4.712E-3</v>
      </c>
      <c r="AG81" s="140"/>
      <c r="AH81"/>
      <c r="AI81"/>
      <c r="AJ81"/>
      <c r="AK81"/>
      <c r="AL81"/>
    </row>
    <row r="82" spans="1:38" ht="15" customHeight="1" x14ac:dyDescent="0.25">
      <c r="A82" s="61" t="s">
        <v>340</v>
      </c>
      <c r="B82" s="118" t="s">
        <v>65</v>
      </c>
      <c r="C82" s="119">
        <v>0.262133</v>
      </c>
      <c r="D82" s="119">
        <v>0.26702799999999999</v>
      </c>
      <c r="E82" s="119">
        <v>0.273372</v>
      </c>
      <c r="F82" s="119">
        <v>0.280561</v>
      </c>
      <c r="G82" s="119">
        <v>0.28709299999999999</v>
      </c>
      <c r="H82" s="119">
        <v>0.29276999999999997</v>
      </c>
      <c r="I82" s="119">
        <v>0.29811599999999999</v>
      </c>
      <c r="J82" s="119">
        <v>0.30298900000000001</v>
      </c>
      <c r="K82" s="119">
        <v>0.30738700000000002</v>
      </c>
      <c r="L82" s="119">
        <v>0.31142900000000001</v>
      </c>
      <c r="M82" s="119">
        <v>0.31548399999999999</v>
      </c>
      <c r="N82" s="119">
        <v>0.31914799999999999</v>
      </c>
      <c r="O82" s="119">
        <v>0.322882</v>
      </c>
      <c r="P82" s="119">
        <v>0.32711099999999999</v>
      </c>
      <c r="Q82" s="119">
        <v>0.33167999999999997</v>
      </c>
      <c r="R82" s="119">
        <v>0.33601999999999999</v>
      </c>
      <c r="S82" s="119">
        <v>0.33993800000000002</v>
      </c>
      <c r="T82" s="119">
        <v>0.34367500000000001</v>
      </c>
      <c r="U82" s="119">
        <v>0.347528</v>
      </c>
      <c r="V82" s="119">
        <v>0.35163</v>
      </c>
      <c r="W82" s="119">
        <v>0.35606599999999999</v>
      </c>
      <c r="X82" s="119">
        <v>0.360703</v>
      </c>
      <c r="Y82" s="119">
        <v>0.365203</v>
      </c>
      <c r="Z82" s="119">
        <v>0.369724</v>
      </c>
      <c r="AA82" s="119">
        <v>0.37441400000000002</v>
      </c>
      <c r="AB82" s="119">
        <v>0.37919599999999998</v>
      </c>
      <c r="AC82" s="119">
        <v>0.38396799999999998</v>
      </c>
      <c r="AD82" s="119">
        <v>0.38878299999999999</v>
      </c>
      <c r="AE82" s="119">
        <v>0.393766</v>
      </c>
      <c r="AF82" s="120">
        <v>1.4638999999999999E-2</v>
      </c>
      <c r="AG82" s="140"/>
      <c r="AH82"/>
      <c r="AI82"/>
      <c r="AJ82"/>
      <c r="AK82"/>
      <c r="AL82"/>
    </row>
    <row r="83" spans="1:38" ht="15" customHeight="1" x14ac:dyDescent="0.25">
      <c r="A83" s="61" t="s">
        <v>341</v>
      </c>
      <c r="B83" s="118" t="s">
        <v>66</v>
      </c>
      <c r="C83" s="119">
        <v>6.9006999999999999E-2</v>
      </c>
      <c r="D83" s="119">
        <v>6.8851999999999997E-2</v>
      </c>
      <c r="E83" s="119">
        <v>6.8701999999999999E-2</v>
      </c>
      <c r="F83" s="119">
        <v>6.8553000000000003E-2</v>
      </c>
      <c r="G83" s="119">
        <v>6.8378999999999995E-2</v>
      </c>
      <c r="H83" s="119">
        <v>6.8180000000000004E-2</v>
      </c>
      <c r="I83" s="119">
        <v>6.8004999999999996E-2</v>
      </c>
      <c r="J83" s="119">
        <v>6.7849999999999994E-2</v>
      </c>
      <c r="K83" s="119">
        <v>6.7711999999999994E-2</v>
      </c>
      <c r="L83" s="119">
        <v>6.7593E-2</v>
      </c>
      <c r="M83" s="119">
        <v>6.7491999999999996E-2</v>
      </c>
      <c r="N83" s="119">
        <v>6.7407999999999996E-2</v>
      </c>
      <c r="O83" s="119">
        <v>6.7340999999999998E-2</v>
      </c>
      <c r="P83" s="119">
        <v>6.7298999999999998E-2</v>
      </c>
      <c r="Q83" s="119">
        <v>6.7294000000000007E-2</v>
      </c>
      <c r="R83" s="119">
        <v>6.7317000000000002E-2</v>
      </c>
      <c r="S83" s="119">
        <v>6.7369999999999999E-2</v>
      </c>
      <c r="T83" s="119">
        <v>6.7454E-2</v>
      </c>
      <c r="U83" s="119">
        <v>6.7574999999999996E-2</v>
      </c>
      <c r="V83" s="119">
        <v>6.7740999999999996E-2</v>
      </c>
      <c r="W83" s="119">
        <v>6.7941000000000001E-2</v>
      </c>
      <c r="X83" s="119">
        <v>6.8182999999999994E-2</v>
      </c>
      <c r="Y83" s="119">
        <v>6.8473999999999993E-2</v>
      </c>
      <c r="Z83" s="119">
        <v>6.8815000000000001E-2</v>
      </c>
      <c r="AA83" s="119">
        <v>6.9202E-2</v>
      </c>
      <c r="AB83" s="119">
        <v>6.9630999999999998E-2</v>
      </c>
      <c r="AC83" s="119">
        <v>7.0054000000000005E-2</v>
      </c>
      <c r="AD83" s="119">
        <v>7.0470000000000005E-2</v>
      </c>
      <c r="AE83" s="119">
        <v>7.0882000000000001E-2</v>
      </c>
      <c r="AF83" s="120">
        <v>9.5799999999999998E-4</v>
      </c>
      <c r="AG83" s="140"/>
      <c r="AH83"/>
      <c r="AI83"/>
      <c r="AJ83"/>
      <c r="AK83"/>
      <c r="AL83"/>
    </row>
    <row r="84" spans="1:38" ht="15" customHeight="1" x14ac:dyDescent="0.25">
      <c r="A84" s="61" t="s">
        <v>342</v>
      </c>
      <c r="B84" s="118" t="s">
        <v>67</v>
      </c>
      <c r="C84" s="119">
        <v>0.22920399999999999</v>
      </c>
      <c r="D84" s="119">
        <v>0.21304500000000001</v>
      </c>
      <c r="E84" s="119">
        <v>0.20715600000000001</v>
      </c>
      <c r="F84" s="119">
        <v>0.20599700000000001</v>
      </c>
      <c r="G84" s="119">
        <v>0.20624899999999999</v>
      </c>
      <c r="H84" s="119">
        <v>0.20727699999999999</v>
      </c>
      <c r="I84" s="119">
        <v>0.20904500000000001</v>
      </c>
      <c r="J84" s="119">
        <v>0.21081</v>
      </c>
      <c r="K84" s="119">
        <v>0.21020900000000001</v>
      </c>
      <c r="L84" s="119">
        <v>0.20960400000000001</v>
      </c>
      <c r="M84" s="119">
        <v>0.20928099999999999</v>
      </c>
      <c r="N84" s="119">
        <v>0.209006</v>
      </c>
      <c r="O84" s="119">
        <v>0.20902999999999999</v>
      </c>
      <c r="P84" s="119">
        <v>0.20958199999999999</v>
      </c>
      <c r="Q84" s="119">
        <v>0.210373</v>
      </c>
      <c r="R84" s="119">
        <v>0.21105599999999999</v>
      </c>
      <c r="S84" s="119">
        <v>0.211557</v>
      </c>
      <c r="T84" s="119">
        <v>0.212005</v>
      </c>
      <c r="U84" s="119">
        <v>0.208791</v>
      </c>
      <c r="V84" s="119">
        <v>0.20619499999999999</v>
      </c>
      <c r="W84" s="119">
        <v>0.204286</v>
      </c>
      <c r="X84" s="119">
        <v>0.20305899999999999</v>
      </c>
      <c r="Y84" s="119">
        <v>0.20256399999999999</v>
      </c>
      <c r="Z84" s="119">
        <v>0.202488</v>
      </c>
      <c r="AA84" s="119">
        <v>0.20261299999999999</v>
      </c>
      <c r="AB84" s="119">
        <v>0.20290900000000001</v>
      </c>
      <c r="AC84" s="119">
        <v>0.20331299999999999</v>
      </c>
      <c r="AD84" s="119">
        <v>0.20385200000000001</v>
      </c>
      <c r="AE84" s="119">
        <v>0.20455599999999999</v>
      </c>
      <c r="AF84" s="120">
        <v>-4.0549999999999996E-3</v>
      </c>
      <c r="AG84" s="140"/>
      <c r="AH84"/>
      <c r="AI84"/>
      <c r="AJ84"/>
      <c r="AK84"/>
      <c r="AL84"/>
    </row>
    <row r="85" spans="1:38" ht="15" customHeight="1" x14ac:dyDescent="0.25">
      <c r="A85" s="61" t="s">
        <v>343</v>
      </c>
      <c r="B85" s="118" t="s">
        <v>490</v>
      </c>
      <c r="C85" s="119">
        <v>3.7489000000000001E-2</v>
      </c>
      <c r="D85" s="119">
        <v>3.7814E-2</v>
      </c>
      <c r="E85" s="119">
        <v>3.8156000000000002E-2</v>
      </c>
      <c r="F85" s="119">
        <v>3.8516000000000002E-2</v>
      </c>
      <c r="G85" s="119">
        <v>3.8875E-2</v>
      </c>
      <c r="H85" s="119">
        <v>3.9229E-2</v>
      </c>
      <c r="I85" s="119">
        <v>3.9586999999999997E-2</v>
      </c>
      <c r="J85" s="119">
        <v>3.9947000000000003E-2</v>
      </c>
      <c r="K85" s="119">
        <v>4.0326000000000001E-2</v>
      </c>
      <c r="L85" s="119">
        <v>4.0704999999999998E-2</v>
      </c>
      <c r="M85" s="119">
        <v>4.1085999999999998E-2</v>
      </c>
      <c r="N85" s="119">
        <v>4.1463E-2</v>
      </c>
      <c r="O85" s="119">
        <v>4.1835999999999998E-2</v>
      </c>
      <c r="P85" s="119">
        <v>4.2206E-2</v>
      </c>
      <c r="Q85" s="119">
        <v>4.2576999999999997E-2</v>
      </c>
      <c r="R85" s="119">
        <v>4.2943000000000002E-2</v>
      </c>
      <c r="S85" s="119">
        <v>4.3305000000000003E-2</v>
      </c>
      <c r="T85" s="119">
        <v>4.3661999999999999E-2</v>
      </c>
      <c r="U85" s="119">
        <v>4.4019000000000003E-2</v>
      </c>
      <c r="V85" s="119">
        <v>4.4375999999999999E-2</v>
      </c>
      <c r="W85" s="119">
        <v>4.4726000000000002E-2</v>
      </c>
      <c r="X85" s="119">
        <v>4.5073000000000002E-2</v>
      </c>
      <c r="Y85" s="119">
        <v>4.5415999999999998E-2</v>
      </c>
      <c r="Z85" s="119">
        <v>4.5755999999999998E-2</v>
      </c>
      <c r="AA85" s="119">
        <v>4.6093000000000002E-2</v>
      </c>
      <c r="AB85" s="119">
        <v>4.6427999999999997E-2</v>
      </c>
      <c r="AC85" s="119">
        <v>4.6759000000000002E-2</v>
      </c>
      <c r="AD85" s="119">
        <v>4.7087999999999998E-2</v>
      </c>
      <c r="AE85" s="119">
        <v>4.7413999999999998E-2</v>
      </c>
      <c r="AF85" s="120">
        <v>8.4239999999999992E-3</v>
      </c>
      <c r="AG85" s="140"/>
      <c r="AH85"/>
      <c r="AI85"/>
      <c r="AJ85"/>
      <c r="AK85"/>
      <c r="AL85"/>
    </row>
    <row r="86" spans="1:38" ht="15" customHeight="1" x14ac:dyDescent="0.25">
      <c r="A86" s="61" t="s">
        <v>344</v>
      </c>
      <c r="B86" s="118" t="s">
        <v>491</v>
      </c>
      <c r="C86" s="119">
        <v>2.7618E-2</v>
      </c>
      <c r="D86" s="119">
        <v>2.8066000000000001E-2</v>
      </c>
      <c r="E86" s="119">
        <v>2.8514999999999999E-2</v>
      </c>
      <c r="F86" s="119">
        <v>2.8965999999999999E-2</v>
      </c>
      <c r="G86" s="119">
        <v>2.9404E-2</v>
      </c>
      <c r="H86" s="119">
        <v>2.9824E-2</v>
      </c>
      <c r="I86" s="119">
        <v>3.0280999999999999E-2</v>
      </c>
      <c r="J86" s="119">
        <v>3.0772999999999998E-2</v>
      </c>
      <c r="K86" s="119">
        <v>3.1299E-2</v>
      </c>
      <c r="L86" s="119">
        <v>3.1859999999999999E-2</v>
      </c>
      <c r="M86" s="119">
        <v>3.2460000000000003E-2</v>
      </c>
      <c r="N86" s="119">
        <v>3.3099000000000003E-2</v>
      </c>
      <c r="O86" s="119">
        <v>3.3778000000000002E-2</v>
      </c>
      <c r="P86" s="119">
        <v>3.4452000000000003E-2</v>
      </c>
      <c r="Q86" s="119">
        <v>3.5125999999999998E-2</v>
      </c>
      <c r="R86" s="119">
        <v>3.5796000000000001E-2</v>
      </c>
      <c r="S86" s="119">
        <v>3.6462000000000001E-2</v>
      </c>
      <c r="T86" s="119">
        <v>3.7124999999999998E-2</v>
      </c>
      <c r="U86" s="119">
        <v>3.7788000000000002E-2</v>
      </c>
      <c r="V86" s="119">
        <v>3.8449999999999998E-2</v>
      </c>
      <c r="W86" s="119">
        <v>3.9107000000000003E-2</v>
      </c>
      <c r="X86" s="119">
        <v>3.9760999999999998E-2</v>
      </c>
      <c r="Y86" s="119">
        <v>4.0411000000000002E-2</v>
      </c>
      <c r="Z86" s="119">
        <v>4.1057999999999997E-2</v>
      </c>
      <c r="AA86" s="119">
        <v>4.1702000000000003E-2</v>
      </c>
      <c r="AB86" s="119">
        <v>4.2342999999999999E-2</v>
      </c>
      <c r="AC86" s="119">
        <v>4.2980999999999998E-2</v>
      </c>
      <c r="AD86" s="119">
        <v>4.3614E-2</v>
      </c>
      <c r="AE86" s="119">
        <v>4.4245E-2</v>
      </c>
      <c r="AF86" s="120">
        <v>1.6974E-2</v>
      </c>
      <c r="AG86" s="140"/>
      <c r="AH86"/>
      <c r="AI86"/>
      <c r="AJ86"/>
      <c r="AK86"/>
      <c r="AL86"/>
    </row>
    <row r="87" spans="1:38" ht="15" customHeight="1" x14ac:dyDescent="0.25">
      <c r="A87" s="61" t="s">
        <v>345</v>
      </c>
      <c r="B87" s="118" t="s">
        <v>492</v>
      </c>
      <c r="C87" s="119">
        <v>0.185053</v>
      </c>
      <c r="D87" s="119">
        <v>0.181477</v>
      </c>
      <c r="E87" s="119">
        <v>0.17874399999999999</v>
      </c>
      <c r="F87" s="119">
        <v>0.17655199999999999</v>
      </c>
      <c r="G87" s="119">
        <v>0.17397799999999999</v>
      </c>
      <c r="H87" s="119">
        <v>0.17102800000000001</v>
      </c>
      <c r="I87" s="119">
        <v>0.167965</v>
      </c>
      <c r="J87" s="119">
        <v>0.164822</v>
      </c>
      <c r="K87" s="119">
        <v>0.16162699999999999</v>
      </c>
      <c r="L87" s="119">
        <v>0.15845400000000001</v>
      </c>
      <c r="M87" s="119">
        <v>0.15543899999999999</v>
      </c>
      <c r="N87" s="119">
        <v>0.152448</v>
      </c>
      <c r="O87" s="119">
        <v>0.149622</v>
      </c>
      <c r="P87" s="119">
        <v>0.14726</v>
      </c>
      <c r="Q87" s="119">
        <v>0.14526700000000001</v>
      </c>
      <c r="R87" s="119">
        <v>0.143433</v>
      </c>
      <c r="S87" s="119">
        <v>0.14168800000000001</v>
      </c>
      <c r="T87" s="119">
        <v>0.14013</v>
      </c>
      <c r="U87" s="119">
        <v>0.13886799999999999</v>
      </c>
      <c r="V87" s="119">
        <v>0.13792699999999999</v>
      </c>
      <c r="W87" s="119">
        <v>0.137352</v>
      </c>
      <c r="X87" s="119">
        <v>0.13705200000000001</v>
      </c>
      <c r="Y87" s="119">
        <v>0.13691700000000001</v>
      </c>
      <c r="Z87" s="119">
        <v>0.13702400000000001</v>
      </c>
      <c r="AA87" s="119">
        <v>0.13739000000000001</v>
      </c>
      <c r="AB87" s="119">
        <v>0.13794500000000001</v>
      </c>
      <c r="AC87" s="119">
        <v>0.13861499999999999</v>
      </c>
      <c r="AD87" s="119">
        <v>0.13942399999999999</v>
      </c>
      <c r="AE87" s="119">
        <v>0.1404</v>
      </c>
      <c r="AF87" s="120">
        <v>-9.8139999999999998E-3</v>
      </c>
      <c r="AG87" s="140"/>
      <c r="AH87"/>
      <c r="AI87"/>
      <c r="AJ87"/>
      <c r="AK87"/>
      <c r="AL87"/>
    </row>
    <row r="88" spans="1:38" ht="15" customHeight="1" x14ac:dyDescent="0.25">
      <c r="A88" s="61" t="s">
        <v>346</v>
      </c>
      <c r="B88" s="118" t="s">
        <v>493</v>
      </c>
      <c r="C88" s="119">
        <v>0.12008099999999999</v>
      </c>
      <c r="D88" s="119">
        <v>0.118515</v>
      </c>
      <c r="E88" s="119">
        <v>0.117177</v>
      </c>
      <c r="F88" s="119">
        <v>0.115921</v>
      </c>
      <c r="G88" s="119">
        <v>0.11415599999999999</v>
      </c>
      <c r="H88" s="119">
        <v>0.111899</v>
      </c>
      <c r="I88" s="119">
        <v>0.109351</v>
      </c>
      <c r="J88" s="119">
        <v>0.106554</v>
      </c>
      <c r="K88" s="119">
        <v>0.103571</v>
      </c>
      <c r="L88" s="119">
        <v>0.100451</v>
      </c>
      <c r="M88" s="119">
        <v>9.7326999999999997E-2</v>
      </c>
      <c r="N88" s="119">
        <v>9.4130000000000005E-2</v>
      </c>
      <c r="O88" s="119">
        <v>9.0973999999999999E-2</v>
      </c>
      <c r="P88" s="119">
        <v>8.8037000000000004E-2</v>
      </c>
      <c r="Q88" s="119">
        <v>8.5300000000000001E-2</v>
      </c>
      <c r="R88" s="119">
        <v>8.2617999999999997E-2</v>
      </c>
      <c r="S88" s="119">
        <v>7.9996999999999999E-2</v>
      </c>
      <c r="T88" s="119">
        <v>7.7506000000000005E-2</v>
      </c>
      <c r="U88" s="119">
        <v>7.5221999999999997E-2</v>
      </c>
      <c r="V88" s="119">
        <v>7.3167999999999997E-2</v>
      </c>
      <c r="W88" s="119">
        <v>7.1399000000000004E-2</v>
      </c>
      <c r="X88" s="119">
        <v>6.9868E-2</v>
      </c>
      <c r="Y88" s="119">
        <v>6.8546999999999997E-2</v>
      </c>
      <c r="Z88" s="119">
        <v>6.7460999999999993E-2</v>
      </c>
      <c r="AA88" s="119">
        <v>6.6713999999999996E-2</v>
      </c>
      <c r="AB88" s="119">
        <v>6.6212999999999994E-2</v>
      </c>
      <c r="AC88" s="119">
        <v>6.5918000000000004E-2</v>
      </c>
      <c r="AD88" s="119">
        <v>6.5850000000000006E-2</v>
      </c>
      <c r="AE88" s="119">
        <v>6.5980999999999998E-2</v>
      </c>
      <c r="AF88" s="120">
        <v>-2.1159000000000001E-2</v>
      </c>
      <c r="AG88" s="140"/>
      <c r="AH88"/>
      <c r="AI88"/>
      <c r="AJ88"/>
      <c r="AK88"/>
      <c r="AL88"/>
    </row>
    <row r="89" spans="1:38" ht="15" customHeight="1" x14ac:dyDescent="0.25">
      <c r="A89" s="61" t="s">
        <v>347</v>
      </c>
      <c r="B89" s="118" t="s">
        <v>68</v>
      </c>
      <c r="C89" s="119">
        <v>8.9175000000000004E-2</v>
      </c>
      <c r="D89" s="119">
        <v>8.8478000000000001E-2</v>
      </c>
      <c r="E89" s="119">
        <v>7.9561000000000007E-2</v>
      </c>
      <c r="F89" s="119">
        <v>8.0710000000000004E-2</v>
      </c>
      <c r="G89" s="119">
        <v>8.1637000000000001E-2</v>
      </c>
      <c r="H89" s="119">
        <v>8.2360000000000003E-2</v>
      </c>
      <c r="I89" s="119">
        <v>8.2887000000000002E-2</v>
      </c>
      <c r="J89" s="119">
        <v>8.3135000000000001E-2</v>
      </c>
      <c r="K89" s="119">
        <v>8.3137000000000003E-2</v>
      </c>
      <c r="L89" s="119">
        <v>8.2896999999999998E-2</v>
      </c>
      <c r="M89" s="119">
        <v>8.2462999999999995E-2</v>
      </c>
      <c r="N89" s="119">
        <v>8.1862000000000004E-2</v>
      </c>
      <c r="O89" s="119">
        <v>8.1058000000000005E-2</v>
      </c>
      <c r="P89" s="119">
        <v>8.0111000000000002E-2</v>
      </c>
      <c r="Q89" s="119">
        <v>7.9047999999999993E-2</v>
      </c>
      <c r="R89" s="119">
        <v>7.7884999999999996E-2</v>
      </c>
      <c r="S89" s="119">
        <v>7.6522999999999994E-2</v>
      </c>
      <c r="T89" s="119">
        <v>7.5109999999999996E-2</v>
      </c>
      <c r="U89" s="119">
        <v>7.3790999999999995E-2</v>
      </c>
      <c r="V89" s="119">
        <v>7.2576000000000002E-2</v>
      </c>
      <c r="W89" s="119">
        <v>7.1416999999999994E-2</v>
      </c>
      <c r="X89" s="119">
        <v>7.0364999999999997E-2</v>
      </c>
      <c r="Y89" s="119">
        <v>6.9404999999999994E-2</v>
      </c>
      <c r="Z89" s="119">
        <v>6.8553000000000003E-2</v>
      </c>
      <c r="AA89" s="119">
        <v>6.7807000000000006E-2</v>
      </c>
      <c r="AB89" s="119">
        <v>6.7160999999999998E-2</v>
      </c>
      <c r="AC89" s="119">
        <v>6.6610000000000003E-2</v>
      </c>
      <c r="AD89" s="119">
        <v>6.6156000000000006E-2</v>
      </c>
      <c r="AE89" s="119">
        <v>6.5822000000000006E-2</v>
      </c>
      <c r="AF89" s="120">
        <v>-1.0786E-2</v>
      </c>
      <c r="AG89" s="140"/>
      <c r="AH89"/>
      <c r="AI89"/>
      <c r="AJ89"/>
      <c r="AK89"/>
      <c r="AL89"/>
    </row>
    <row r="90" spans="1:38" ht="15" customHeight="1" x14ac:dyDescent="0.25">
      <c r="A90" s="61" t="s">
        <v>348</v>
      </c>
      <c r="B90" s="118" t="s">
        <v>494</v>
      </c>
      <c r="C90" s="119">
        <v>2.0380590000000001</v>
      </c>
      <c r="D90" s="119">
        <v>2.0877569999999999</v>
      </c>
      <c r="E90" s="119">
        <v>2.1212209999999998</v>
      </c>
      <c r="F90" s="119">
        <v>2.1675659999999999</v>
      </c>
      <c r="G90" s="119">
        <v>2.2102499999999998</v>
      </c>
      <c r="H90" s="119">
        <v>2.2557320000000001</v>
      </c>
      <c r="I90" s="119">
        <v>2.2964349999999998</v>
      </c>
      <c r="J90" s="119">
        <v>2.3338019999999999</v>
      </c>
      <c r="K90" s="119">
        <v>2.3699129999999999</v>
      </c>
      <c r="L90" s="119">
        <v>2.4031210000000001</v>
      </c>
      <c r="M90" s="119">
        <v>2.4366819999999998</v>
      </c>
      <c r="N90" s="119">
        <v>2.4706610000000002</v>
      </c>
      <c r="O90" s="119">
        <v>2.5033340000000002</v>
      </c>
      <c r="P90" s="119">
        <v>2.5398010000000002</v>
      </c>
      <c r="Q90" s="119">
        <v>2.5789469999999999</v>
      </c>
      <c r="R90" s="119">
        <v>2.6197870000000001</v>
      </c>
      <c r="S90" s="119">
        <v>2.6589450000000001</v>
      </c>
      <c r="T90" s="119">
        <v>2.6981299999999999</v>
      </c>
      <c r="U90" s="119">
        <v>2.7394069999999999</v>
      </c>
      <c r="V90" s="119">
        <v>2.7823180000000001</v>
      </c>
      <c r="W90" s="119">
        <v>2.8285659999999999</v>
      </c>
      <c r="X90" s="119">
        <v>2.8767860000000001</v>
      </c>
      <c r="Y90" s="119">
        <v>2.9259599999999999</v>
      </c>
      <c r="Z90" s="119">
        <v>2.9768690000000002</v>
      </c>
      <c r="AA90" s="119">
        <v>3.0308769999999998</v>
      </c>
      <c r="AB90" s="119">
        <v>3.0852979999999999</v>
      </c>
      <c r="AC90" s="119">
        <v>3.1403690000000002</v>
      </c>
      <c r="AD90" s="119">
        <v>3.1966860000000001</v>
      </c>
      <c r="AE90" s="119">
        <v>3.2564639999999998</v>
      </c>
      <c r="AF90" s="120">
        <v>1.6878000000000001E-2</v>
      </c>
      <c r="AG90" s="140"/>
      <c r="AH90"/>
      <c r="AI90"/>
      <c r="AJ90"/>
      <c r="AK90"/>
      <c r="AL90"/>
    </row>
    <row r="91" spans="1:38" ht="15" customHeight="1" x14ac:dyDescent="0.25">
      <c r="A91" s="61" t="s">
        <v>495</v>
      </c>
      <c r="B91" s="117" t="s">
        <v>496</v>
      </c>
      <c r="C91" s="121">
        <v>11.87162</v>
      </c>
      <c r="D91" s="121">
        <v>11.83868</v>
      </c>
      <c r="E91" s="121">
        <v>11.564095999999999</v>
      </c>
      <c r="F91" s="121">
        <v>11.640055</v>
      </c>
      <c r="G91" s="121">
        <v>11.701504999999999</v>
      </c>
      <c r="H91" s="121">
        <v>11.751037</v>
      </c>
      <c r="I91" s="121">
        <v>11.789304</v>
      </c>
      <c r="J91" s="121">
        <v>11.811245</v>
      </c>
      <c r="K91" s="121">
        <v>11.820043</v>
      </c>
      <c r="L91" s="121">
        <v>11.819436</v>
      </c>
      <c r="M91" s="121">
        <v>11.821345000000001</v>
      </c>
      <c r="N91" s="121">
        <v>11.837809999999999</v>
      </c>
      <c r="O91" s="121">
        <v>11.853828</v>
      </c>
      <c r="P91" s="121">
        <v>11.884713</v>
      </c>
      <c r="Q91" s="121">
        <v>11.925628</v>
      </c>
      <c r="R91" s="121">
        <v>11.969963</v>
      </c>
      <c r="S91" s="121">
        <v>12.005492</v>
      </c>
      <c r="T91" s="121">
        <v>12.039349</v>
      </c>
      <c r="U91" s="121">
        <v>12.078598</v>
      </c>
      <c r="V91" s="121">
        <v>12.126702</v>
      </c>
      <c r="W91" s="121">
        <v>12.184798000000001</v>
      </c>
      <c r="X91" s="121">
        <v>12.249838</v>
      </c>
      <c r="Y91" s="121">
        <v>12.317564000000001</v>
      </c>
      <c r="Z91" s="121">
        <v>12.390029</v>
      </c>
      <c r="AA91" s="121">
        <v>12.469545999999999</v>
      </c>
      <c r="AB91" s="121">
        <v>12.550933000000001</v>
      </c>
      <c r="AC91" s="121">
        <v>12.634446000000001</v>
      </c>
      <c r="AD91" s="121">
        <v>12.719614</v>
      </c>
      <c r="AE91" s="121">
        <v>12.811133999999999</v>
      </c>
      <c r="AF91" s="122">
        <v>2.7239999999999999E-3</v>
      </c>
      <c r="AG91" s="140"/>
      <c r="AH91"/>
      <c r="AI91"/>
      <c r="AJ91"/>
      <c r="AK91"/>
      <c r="AL91"/>
    </row>
    <row r="92" spans="1:38" x14ac:dyDescent="0.25">
      <c r="A92" s="61" t="s">
        <v>497</v>
      </c>
      <c r="B92" s="118" t="s">
        <v>661</v>
      </c>
      <c r="C92" s="119">
        <v>0.112098</v>
      </c>
      <c r="D92" s="119">
        <v>0.12333</v>
      </c>
      <c r="E92" s="119">
        <v>0.13580300000000001</v>
      </c>
      <c r="F92" s="119">
        <v>0.14841699999999999</v>
      </c>
      <c r="G92" s="119">
        <v>0.161164</v>
      </c>
      <c r="H92" s="119">
        <v>0.17430300000000001</v>
      </c>
      <c r="I92" s="119">
        <v>0.18760299999999999</v>
      </c>
      <c r="J92" s="119">
        <v>0.201678</v>
      </c>
      <c r="K92" s="119">
        <v>0.216415</v>
      </c>
      <c r="L92" s="119">
        <v>0.232043</v>
      </c>
      <c r="M92" s="119">
        <v>0.24838099999999999</v>
      </c>
      <c r="N92" s="119">
        <v>0.264982</v>
      </c>
      <c r="O92" s="119">
        <v>0.28178999999999998</v>
      </c>
      <c r="P92" s="119">
        <v>0.29667399999999999</v>
      </c>
      <c r="Q92" s="119">
        <v>0.31201299999999998</v>
      </c>
      <c r="R92" s="119">
        <v>0.32813300000000001</v>
      </c>
      <c r="S92" s="119">
        <v>0.34508</v>
      </c>
      <c r="T92" s="119">
        <v>0.36287399999999997</v>
      </c>
      <c r="U92" s="119">
        <v>0.38164100000000001</v>
      </c>
      <c r="V92" s="119">
        <v>0.40146599999999999</v>
      </c>
      <c r="W92" s="119">
        <v>0.421954</v>
      </c>
      <c r="X92" s="119">
        <v>0.44340400000000002</v>
      </c>
      <c r="Y92" s="119">
        <v>0.46585100000000002</v>
      </c>
      <c r="Z92" s="119">
        <v>0.48926900000000001</v>
      </c>
      <c r="AA92" s="119">
        <v>0.51364699999999996</v>
      </c>
      <c r="AB92" s="119">
        <v>0.53894799999999998</v>
      </c>
      <c r="AC92" s="119">
        <v>0.56508199999999997</v>
      </c>
      <c r="AD92" s="119">
        <v>0.59222300000000005</v>
      </c>
      <c r="AE92" s="119">
        <v>0.62024100000000004</v>
      </c>
      <c r="AF92" s="120">
        <v>6.3003000000000003E-2</v>
      </c>
      <c r="AG92" s="140"/>
      <c r="AH92"/>
      <c r="AI92"/>
      <c r="AJ92"/>
      <c r="AK92"/>
      <c r="AL92"/>
    </row>
    <row r="93" spans="1:38" ht="15" customHeight="1" x14ac:dyDescent="0.25">
      <c r="A93" s="61" t="s">
        <v>349</v>
      </c>
      <c r="B93" s="117" t="s">
        <v>499</v>
      </c>
      <c r="C93" s="121">
        <v>11.759522</v>
      </c>
      <c r="D93" s="121">
        <v>11.715350000000001</v>
      </c>
      <c r="E93" s="121">
        <v>11.428293999999999</v>
      </c>
      <c r="F93" s="121">
        <v>11.491638</v>
      </c>
      <c r="G93" s="121">
        <v>11.54034</v>
      </c>
      <c r="H93" s="121">
        <v>11.576734</v>
      </c>
      <c r="I93" s="121">
        <v>11.601701</v>
      </c>
      <c r="J93" s="121">
        <v>11.609567</v>
      </c>
      <c r="K93" s="121">
        <v>11.603626999999999</v>
      </c>
      <c r="L93" s="121">
        <v>11.587393</v>
      </c>
      <c r="M93" s="121">
        <v>11.572965</v>
      </c>
      <c r="N93" s="121">
        <v>11.572827</v>
      </c>
      <c r="O93" s="121">
        <v>11.572039</v>
      </c>
      <c r="P93" s="121">
        <v>11.588037999999999</v>
      </c>
      <c r="Q93" s="121">
        <v>11.613614999999999</v>
      </c>
      <c r="R93" s="121">
        <v>11.641830000000001</v>
      </c>
      <c r="S93" s="121">
        <v>11.660412000000001</v>
      </c>
      <c r="T93" s="121">
        <v>11.676475</v>
      </c>
      <c r="U93" s="121">
        <v>11.696958</v>
      </c>
      <c r="V93" s="121">
        <v>11.725237</v>
      </c>
      <c r="W93" s="121">
        <v>11.762843999999999</v>
      </c>
      <c r="X93" s="121">
        <v>11.806433999999999</v>
      </c>
      <c r="Y93" s="121">
        <v>11.851713</v>
      </c>
      <c r="Z93" s="121">
        <v>11.90076</v>
      </c>
      <c r="AA93" s="121">
        <v>11.955899</v>
      </c>
      <c r="AB93" s="121">
        <v>12.011984999999999</v>
      </c>
      <c r="AC93" s="121">
        <v>12.069364999999999</v>
      </c>
      <c r="AD93" s="121">
        <v>12.127390999999999</v>
      </c>
      <c r="AE93" s="121">
        <v>12.190893000000001</v>
      </c>
      <c r="AF93" s="122">
        <v>1.2869999999999999E-3</v>
      </c>
      <c r="AG93" s="140"/>
      <c r="AH93"/>
      <c r="AI93"/>
      <c r="AJ93"/>
      <c r="AK93"/>
      <c r="AL93"/>
    </row>
    <row r="94" spans="1:38" ht="15" customHeight="1" x14ac:dyDescent="0.25">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c r="AI94"/>
      <c r="AJ94"/>
      <c r="AK94"/>
      <c r="AL94"/>
    </row>
    <row r="95" spans="1:38" ht="15" customHeight="1" x14ac:dyDescent="0.25">
      <c r="A95" s="61" t="s">
        <v>350</v>
      </c>
      <c r="B95" s="117" t="s">
        <v>24</v>
      </c>
      <c r="C95" s="121">
        <v>9.4334430000000005</v>
      </c>
      <c r="D95" s="121">
        <v>9.0964729999999996</v>
      </c>
      <c r="E95" s="121">
        <v>9.2230600000000003</v>
      </c>
      <c r="F95" s="121">
        <v>9.2309029999999996</v>
      </c>
      <c r="G95" s="121">
        <v>9.1466170000000009</v>
      </c>
      <c r="H95" s="121">
        <v>9.0727259999999994</v>
      </c>
      <c r="I95" s="121">
        <v>9.0246460000000006</v>
      </c>
      <c r="J95" s="121">
        <v>8.9713740000000008</v>
      </c>
      <c r="K95" s="121">
        <v>8.9431340000000006</v>
      </c>
      <c r="L95" s="121">
        <v>8.9769439999999996</v>
      </c>
      <c r="M95" s="121">
        <v>9.0337230000000002</v>
      </c>
      <c r="N95" s="121">
        <v>9.0292910000000006</v>
      </c>
      <c r="O95" s="121">
        <v>9.0396710000000002</v>
      </c>
      <c r="P95" s="121">
        <v>9.0507709999999992</v>
      </c>
      <c r="Q95" s="121">
        <v>9.107742</v>
      </c>
      <c r="R95" s="121">
        <v>9.1694499999999994</v>
      </c>
      <c r="S95" s="121">
        <v>9.2063419999999994</v>
      </c>
      <c r="T95" s="121">
        <v>9.2214480000000005</v>
      </c>
      <c r="U95" s="121">
        <v>9.2570379999999997</v>
      </c>
      <c r="V95" s="121">
        <v>9.2857079999999996</v>
      </c>
      <c r="W95" s="121">
        <v>9.3427609999999994</v>
      </c>
      <c r="X95" s="121">
        <v>9.4052530000000001</v>
      </c>
      <c r="Y95" s="121">
        <v>9.4759849999999997</v>
      </c>
      <c r="Z95" s="121">
        <v>9.5778630000000007</v>
      </c>
      <c r="AA95" s="121">
        <v>9.6688489999999998</v>
      </c>
      <c r="AB95" s="121">
        <v>9.756157</v>
      </c>
      <c r="AC95" s="121">
        <v>9.8598979999999994</v>
      </c>
      <c r="AD95" s="121">
        <v>9.9663210000000007</v>
      </c>
      <c r="AE95" s="121">
        <v>10.058120000000001</v>
      </c>
      <c r="AF95" s="122">
        <v>2.2929999999999999E-3</v>
      </c>
      <c r="AG95" s="140"/>
      <c r="AH95"/>
      <c r="AI95"/>
      <c r="AJ95"/>
      <c r="AK95"/>
      <c r="AL95"/>
    </row>
    <row r="96" spans="1:38" ht="15" customHeight="1" x14ac:dyDescent="0.25">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c r="AF96" s="140"/>
      <c r="AG96" s="140"/>
      <c r="AH96"/>
      <c r="AI96"/>
      <c r="AJ96"/>
      <c r="AK96"/>
      <c r="AL96"/>
    </row>
    <row r="97" spans="1:38" ht="15" customHeight="1" x14ac:dyDescent="0.25">
      <c r="B97" s="117" t="s">
        <v>500</v>
      </c>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c r="AA97" s="140"/>
      <c r="AB97" s="140"/>
      <c r="AC97" s="140"/>
      <c r="AD97" s="140"/>
      <c r="AE97" s="140"/>
      <c r="AF97" s="140"/>
      <c r="AG97" s="140"/>
      <c r="AH97"/>
      <c r="AI97"/>
      <c r="AJ97"/>
      <c r="AK97"/>
      <c r="AL97"/>
    </row>
    <row r="98" spans="1:38" ht="15" customHeight="1" x14ac:dyDescent="0.25">
      <c r="A98" s="61" t="s">
        <v>351</v>
      </c>
      <c r="B98" s="118" t="s">
        <v>60</v>
      </c>
      <c r="C98" s="119">
        <v>7.1100050000000001</v>
      </c>
      <c r="D98" s="119">
        <v>7.1527099999999999</v>
      </c>
      <c r="E98" s="119">
        <v>6.5246959999999996</v>
      </c>
      <c r="F98" s="119">
        <v>6.4983050000000002</v>
      </c>
      <c r="G98" s="119">
        <v>6.4546830000000002</v>
      </c>
      <c r="H98" s="119">
        <v>6.3997339999999996</v>
      </c>
      <c r="I98" s="119">
        <v>6.3422910000000003</v>
      </c>
      <c r="J98" s="119">
        <v>6.2756679999999996</v>
      </c>
      <c r="K98" s="119">
        <v>6.2071670000000001</v>
      </c>
      <c r="L98" s="119">
        <v>6.1433090000000004</v>
      </c>
      <c r="M98" s="119">
        <v>6.0821500000000004</v>
      </c>
      <c r="N98" s="119">
        <v>6.0244920000000004</v>
      </c>
      <c r="O98" s="119">
        <v>5.9662860000000002</v>
      </c>
      <c r="P98" s="119">
        <v>5.9110490000000002</v>
      </c>
      <c r="Q98" s="119">
        <v>5.8638209999999997</v>
      </c>
      <c r="R98" s="119">
        <v>5.8187959999999999</v>
      </c>
      <c r="S98" s="119">
        <v>5.7679239999999998</v>
      </c>
      <c r="T98" s="119">
        <v>5.7144729999999999</v>
      </c>
      <c r="U98" s="119">
        <v>5.668253</v>
      </c>
      <c r="V98" s="119">
        <v>5.624803</v>
      </c>
      <c r="W98" s="119">
        <v>5.5852570000000004</v>
      </c>
      <c r="X98" s="119">
        <v>5.5476390000000002</v>
      </c>
      <c r="Y98" s="119">
        <v>5.5115470000000002</v>
      </c>
      <c r="Z98" s="119">
        <v>5.4783470000000003</v>
      </c>
      <c r="AA98" s="119">
        <v>5.4442130000000004</v>
      </c>
      <c r="AB98" s="119">
        <v>5.4105470000000002</v>
      </c>
      <c r="AC98" s="119">
        <v>5.3786699999999996</v>
      </c>
      <c r="AD98" s="119">
        <v>5.3466139999999998</v>
      </c>
      <c r="AE98" s="119">
        <v>5.3139440000000002</v>
      </c>
      <c r="AF98" s="120">
        <v>-1.0345E-2</v>
      </c>
      <c r="AG98" s="140"/>
      <c r="AH98"/>
      <c r="AI98"/>
      <c r="AJ98"/>
      <c r="AK98"/>
      <c r="AL98"/>
    </row>
    <row r="99" spans="1:38" ht="15" customHeight="1" x14ac:dyDescent="0.25">
      <c r="A99" s="61" t="s">
        <v>352</v>
      </c>
      <c r="B99" s="118" t="s">
        <v>61</v>
      </c>
      <c r="C99" s="119">
        <v>2.4763570000000001</v>
      </c>
      <c r="D99" s="119">
        <v>2.1101000000000001</v>
      </c>
      <c r="E99" s="119">
        <v>2.5595659999999998</v>
      </c>
      <c r="F99" s="119">
        <v>2.607027</v>
      </c>
      <c r="G99" s="119">
        <v>2.63287</v>
      </c>
      <c r="H99" s="119">
        <v>2.6573950000000002</v>
      </c>
      <c r="I99" s="119">
        <v>2.6872479999999999</v>
      </c>
      <c r="J99" s="119">
        <v>2.715392</v>
      </c>
      <c r="K99" s="119">
        <v>2.745234</v>
      </c>
      <c r="L99" s="119">
        <v>2.786038</v>
      </c>
      <c r="M99" s="119">
        <v>2.8343989999999999</v>
      </c>
      <c r="N99" s="119">
        <v>2.8705759999999998</v>
      </c>
      <c r="O99" s="119">
        <v>2.9111419999999999</v>
      </c>
      <c r="P99" s="119">
        <v>2.9546230000000002</v>
      </c>
      <c r="Q99" s="119">
        <v>3.0101339999999999</v>
      </c>
      <c r="R99" s="119">
        <v>3.0673309999999998</v>
      </c>
      <c r="S99" s="119">
        <v>3.118684</v>
      </c>
      <c r="T99" s="119">
        <v>3.1649940000000001</v>
      </c>
      <c r="U99" s="119">
        <v>3.217244</v>
      </c>
      <c r="V99" s="119">
        <v>3.269142</v>
      </c>
      <c r="W99" s="119">
        <v>3.3304109999999998</v>
      </c>
      <c r="X99" s="119">
        <v>3.3947970000000001</v>
      </c>
      <c r="Y99" s="119">
        <v>3.4601820000000001</v>
      </c>
      <c r="Z99" s="119">
        <v>3.5347879999999998</v>
      </c>
      <c r="AA99" s="119">
        <v>3.6097570000000001</v>
      </c>
      <c r="AB99" s="119">
        <v>3.6833019999999999</v>
      </c>
      <c r="AC99" s="119">
        <v>3.761533</v>
      </c>
      <c r="AD99" s="119">
        <v>3.8407619999999998</v>
      </c>
      <c r="AE99" s="119">
        <v>3.9167380000000001</v>
      </c>
      <c r="AF99" s="120">
        <v>1.6508999999999999E-2</v>
      </c>
      <c r="AG99" s="140"/>
      <c r="AH99"/>
      <c r="AI99"/>
      <c r="AJ99"/>
      <c r="AK99"/>
      <c r="AL99"/>
    </row>
    <row r="100" spans="1:38" ht="15" customHeight="1" x14ac:dyDescent="0.25">
      <c r="A100" s="61" t="s">
        <v>353</v>
      </c>
      <c r="B100" s="118" t="s">
        <v>62</v>
      </c>
      <c r="C100" s="119">
        <v>2.784751</v>
      </c>
      <c r="D100" s="119">
        <v>2.7574399999999999</v>
      </c>
      <c r="E100" s="119">
        <v>2.7686099999999998</v>
      </c>
      <c r="F100" s="119">
        <v>2.7800280000000002</v>
      </c>
      <c r="G100" s="119">
        <v>2.7772510000000001</v>
      </c>
      <c r="H100" s="119">
        <v>2.7710910000000002</v>
      </c>
      <c r="I100" s="119">
        <v>2.7676379999999998</v>
      </c>
      <c r="J100" s="119">
        <v>2.7609530000000002</v>
      </c>
      <c r="K100" s="119">
        <v>2.755344</v>
      </c>
      <c r="L100" s="119">
        <v>2.754499</v>
      </c>
      <c r="M100" s="119">
        <v>2.7559819999999999</v>
      </c>
      <c r="N100" s="119">
        <v>2.7569870000000001</v>
      </c>
      <c r="O100" s="119">
        <v>2.7622230000000001</v>
      </c>
      <c r="P100" s="119">
        <v>2.7720009999999999</v>
      </c>
      <c r="Q100" s="119">
        <v>2.7872710000000001</v>
      </c>
      <c r="R100" s="119">
        <v>2.8018209999999999</v>
      </c>
      <c r="S100" s="119">
        <v>2.8109199999999999</v>
      </c>
      <c r="T100" s="119">
        <v>2.8157800000000002</v>
      </c>
      <c r="U100" s="119">
        <v>2.8241049999999999</v>
      </c>
      <c r="V100" s="119">
        <v>2.8328869999999999</v>
      </c>
      <c r="W100" s="119">
        <v>2.8453040000000001</v>
      </c>
      <c r="X100" s="119">
        <v>2.8588339999999999</v>
      </c>
      <c r="Y100" s="119">
        <v>2.8725079999999998</v>
      </c>
      <c r="Z100" s="119">
        <v>2.8891659999999999</v>
      </c>
      <c r="AA100" s="119">
        <v>2.9049290000000001</v>
      </c>
      <c r="AB100" s="119">
        <v>2.921122</v>
      </c>
      <c r="AC100" s="119">
        <v>2.9391219999999998</v>
      </c>
      <c r="AD100" s="119">
        <v>2.957433</v>
      </c>
      <c r="AE100" s="119">
        <v>2.9746190000000001</v>
      </c>
      <c r="AF100" s="120">
        <v>2.3579999999999999E-3</v>
      </c>
      <c r="AG100" s="140"/>
      <c r="AH100"/>
      <c r="AI100"/>
      <c r="AJ100"/>
      <c r="AK100"/>
      <c r="AL100"/>
    </row>
    <row r="101" spans="1:38" x14ac:dyDescent="0.25">
      <c r="A101" s="61" t="s">
        <v>354</v>
      </c>
      <c r="B101" s="118" t="s">
        <v>63</v>
      </c>
      <c r="C101" s="119">
        <v>0.83720399999999995</v>
      </c>
      <c r="D101" s="119">
        <v>0.82393400000000006</v>
      </c>
      <c r="E101" s="119">
        <v>0.81942000000000004</v>
      </c>
      <c r="F101" s="119">
        <v>0.811311</v>
      </c>
      <c r="G101" s="119">
        <v>0.799786</v>
      </c>
      <c r="H101" s="119">
        <v>0.78990499999999997</v>
      </c>
      <c r="I101" s="119">
        <v>0.78276999999999997</v>
      </c>
      <c r="J101" s="119">
        <v>0.77662399999999998</v>
      </c>
      <c r="K101" s="119">
        <v>0.773204</v>
      </c>
      <c r="L101" s="119">
        <v>0.77444599999999997</v>
      </c>
      <c r="M101" s="119">
        <v>0.77754500000000004</v>
      </c>
      <c r="N101" s="119">
        <v>0.77790400000000004</v>
      </c>
      <c r="O101" s="119">
        <v>0.77979600000000004</v>
      </c>
      <c r="P101" s="119">
        <v>0.78134400000000004</v>
      </c>
      <c r="Q101" s="119">
        <v>0.78568800000000005</v>
      </c>
      <c r="R101" s="119">
        <v>0.79094299999999995</v>
      </c>
      <c r="S101" s="119">
        <v>0.79599500000000001</v>
      </c>
      <c r="T101" s="119">
        <v>0.80069800000000002</v>
      </c>
      <c r="U101" s="119">
        <v>0.80739300000000003</v>
      </c>
      <c r="V101" s="119">
        <v>0.814133</v>
      </c>
      <c r="W101" s="119">
        <v>0.82232300000000003</v>
      </c>
      <c r="X101" s="119">
        <v>0.83027899999999999</v>
      </c>
      <c r="Y101" s="119">
        <v>0.83851600000000004</v>
      </c>
      <c r="Z101" s="119">
        <v>0.84801300000000002</v>
      </c>
      <c r="AA101" s="119">
        <v>0.85623199999999999</v>
      </c>
      <c r="AB101" s="119">
        <v>0.86400100000000002</v>
      </c>
      <c r="AC101" s="119">
        <v>0.872367</v>
      </c>
      <c r="AD101" s="119">
        <v>0.88051199999999996</v>
      </c>
      <c r="AE101" s="119">
        <v>0.88724700000000001</v>
      </c>
      <c r="AF101" s="120">
        <v>2.0760000000000002E-3</v>
      </c>
      <c r="AG101" s="140"/>
      <c r="AH101"/>
      <c r="AI101"/>
      <c r="AJ101"/>
      <c r="AK101"/>
      <c r="AL101"/>
    </row>
    <row r="102" spans="1:38" x14ac:dyDescent="0.25">
      <c r="A102" s="61" t="s">
        <v>355</v>
      </c>
      <c r="B102" s="118" t="s">
        <v>64</v>
      </c>
      <c r="C102" s="119">
        <v>0.27870800000000001</v>
      </c>
      <c r="D102" s="119">
        <v>0.27799000000000001</v>
      </c>
      <c r="E102" s="119">
        <v>0.27881</v>
      </c>
      <c r="F102" s="119">
        <v>0.27882200000000001</v>
      </c>
      <c r="G102" s="119">
        <v>0.277999</v>
      </c>
      <c r="H102" s="119">
        <v>0.277312</v>
      </c>
      <c r="I102" s="119">
        <v>0.27701700000000001</v>
      </c>
      <c r="J102" s="119">
        <v>0.276779</v>
      </c>
      <c r="K102" s="119">
        <v>0.27692800000000001</v>
      </c>
      <c r="L102" s="119">
        <v>0.27783400000000003</v>
      </c>
      <c r="M102" s="119">
        <v>0.27893899999999999</v>
      </c>
      <c r="N102" s="119">
        <v>0.27949000000000002</v>
      </c>
      <c r="O102" s="119">
        <v>0.28033200000000003</v>
      </c>
      <c r="P102" s="119">
        <v>0.28110800000000002</v>
      </c>
      <c r="Q102" s="119">
        <v>0.28246599999999999</v>
      </c>
      <c r="R102" s="119">
        <v>0.28403600000000001</v>
      </c>
      <c r="S102" s="119">
        <v>0.28539199999999998</v>
      </c>
      <c r="T102" s="119">
        <v>0.28652499999999997</v>
      </c>
      <c r="U102" s="119">
        <v>0.28791099999999997</v>
      </c>
      <c r="V102" s="119">
        <v>0.28915800000000003</v>
      </c>
      <c r="W102" s="119">
        <v>0.29054999999999997</v>
      </c>
      <c r="X102" s="119">
        <v>0.291912</v>
      </c>
      <c r="Y102" s="119">
        <v>0.293352</v>
      </c>
      <c r="Z102" s="119">
        <v>0.29505700000000001</v>
      </c>
      <c r="AA102" s="119">
        <v>0.29654399999999997</v>
      </c>
      <c r="AB102" s="119">
        <v>0.29797800000000002</v>
      </c>
      <c r="AC102" s="119">
        <v>0.29955399999999999</v>
      </c>
      <c r="AD102" s="119">
        <v>0.30111599999999999</v>
      </c>
      <c r="AE102" s="119">
        <v>0.30244300000000002</v>
      </c>
      <c r="AF102" s="120">
        <v>2.9229999999999998E-3</v>
      </c>
      <c r="AG102" s="140"/>
      <c r="AH102"/>
      <c r="AI102"/>
      <c r="AJ102"/>
      <c r="AK102"/>
      <c r="AL102"/>
    </row>
    <row r="103" spans="1:38" ht="15" customHeight="1" x14ac:dyDescent="0.25">
      <c r="A103" s="61" t="s">
        <v>356</v>
      </c>
      <c r="B103" s="118" t="s">
        <v>65</v>
      </c>
      <c r="C103" s="119">
        <v>0.66974400000000001</v>
      </c>
      <c r="D103" s="119">
        <v>0.67598800000000003</v>
      </c>
      <c r="E103" s="119">
        <v>0.69132499999999997</v>
      </c>
      <c r="F103" s="119">
        <v>0.704905</v>
      </c>
      <c r="G103" s="119">
        <v>0.71316100000000004</v>
      </c>
      <c r="H103" s="119">
        <v>0.71976200000000001</v>
      </c>
      <c r="I103" s="119">
        <v>0.72716499999999995</v>
      </c>
      <c r="J103" s="119">
        <v>0.73371799999999998</v>
      </c>
      <c r="K103" s="119">
        <v>0.74093600000000004</v>
      </c>
      <c r="L103" s="119">
        <v>0.75073699999999999</v>
      </c>
      <c r="M103" s="119">
        <v>0.76154100000000002</v>
      </c>
      <c r="N103" s="119">
        <v>0.76810800000000001</v>
      </c>
      <c r="O103" s="119">
        <v>0.77553000000000005</v>
      </c>
      <c r="P103" s="119">
        <v>0.78311500000000001</v>
      </c>
      <c r="Q103" s="119">
        <v>0.79333399999999998</v>
      </c>
      <c r="R103" s="119">
        <v>0.80303599999999997</v>
      </c>
      <c r="S103" s="119">
        <v>0.81081199999999998</v>
      </c>
      <c r="T103" s="119">
        <v>0.81712499999999999</v>
      </c>
      <c r="U103" s="119">
        <v>0.82473200000000002</v>
      </c>
      <c r="V103" s="119">
        <v>0.83219399999999999</v>
      </c>
      <c r="W103" s="119">
        <v>0.84126400000000001</v>
      </c>
      <c r="X103" s="119">
        <v>0.85073500000000002</v>
      </c>
      <c r="Y103" s="119">
        <v>0.86025799999999997</v>
      </c>
      <c r="Z103" s="119">
        <v>0.87120299999999995</v>
      </c>
      <c r="AA103" s="119">
        <v>0.88155399999999995</v>
      </c>
      <c r="AB103" s="119">
        <v>0.89189399999999996</v>
      </c>
      <c r="AC103" s="119">
        <v>0.90302499999999997</v>
      </c>
      <c r="AD103" s="119">
        <v>0.91430900000000004</v>
      </c>
      <c r="AE103" s="119">
        <v>0.92486400000000002</v>
      </c>
      <c r="AF103" s="120">
        <v>1.1592999999999999E-2</v>
      </c>
      <c r="AG103" s="140"/>
      <c r="AH103"/>
      <c r="AI103"/>
      <c r="AJ103"/>
      <c r="AK103"/>
      <c r="AL103"/>
    </row>
    <row r="104" spans="1:38" ht="15" customHeight="1" x14ac:dyDescent="0.25">
      <c r="A104" s="61" t="s">
        <v>357</v>
      </c>
      <c r="B104" s="118" t="s">
        <v>66</v>
      </c>
      <c r="C104" s="119">
        <v>0.19547</v>
      </c>
      <c r="D104" s="119">
        <v>0.19295899999999999</v>
      </c>
      <c r="E104" s="119">
        <v>0.192302</v>
      </c>
      <c r="F104" s="119">
        <v>0.19058700000000001</v>
      </c>
      <c r="G104" s="119">
        <v>0.18786900000000001</v>
      </c>
      <c r="H104" s="119">
        <v>0.18535699999999999</v>
      </c>
      <c r="I104" s="119">
        <v>0.183422</v>
      </c>
      <c r="J104" s="119">
        <v>0.181647</v>
      </c>
      <c r="K104" s="119">
        <v>0.180423</v>
      </c>
      <c r="L104" s="119">
        <v>0.18015400000000001</v>
      </c>
      <c r="M104" s="119">
        <v>0.180176</v>
      </c>
      <c r="N104" s="119">
        <v>0.17943600000000001</v>
      </c>
      <c r="O104" s="119">
        <v>0.178926</v>
      </c>
      <c r="P104" s="119">
        <v>0.17820900000000001</v>
      </c>
      <c r="Q104" s="119">
        <v>0.17802100000000001</v>
      </c>
      <c r="R104" s="119">
        <v>0.17793600000000001</v>
      </c>
      <c r="S104" s="119">
        <v>0.17771200000000001</v>
      </c>
      <c r="T104" s="119">
        <v>0.17733699999999999</v>
      </c>
      <c r="U104" s="119">
        <v>0.17732999999999999</v>
      </c>
      <c r="V104" s="119">
        <v>0.177283</v>
      </c>
      <c r="W104" s="119">
        <v>0.177511</v>
      </c>
      <c r="X104" s="119">
        <v>0.17783199999999999</v>
      </c>
      <c r="Y104" s="119">
        <v>0.178373</v>
      </c>
      <c r="Z104" s="119">
        <v>0.17934600000000001</v>
      </c>
      <c r="AA104" s="119">
        <v>0.18021400000000001</v>
      </c>
      <c r="AB104" s="119">
        <v>0.18113599999999999</v>
      </c>
      <c r="AC104" s="119">
        <v>0.18221699999999999</v>
      </c>
      <c r="AD104" s="119">
        <v>0.18328700000000001</v>
      </c>
      <c r="AE104" s="119">
        <v>0.18410000000000001</v>
      </c>
      <c r="AF104" s="120">
        <v>-2.1380000000000001E-3</v>
      </c>
      <c r="AG104" s="140"/>
      <c r="AH104"/>
      <c r="AI104"/>
      <c r="AJ104"/>
      <c r="AK104"/>
      <c r="AL104"/>
    </row>
    <row r="105" spans="1:38" ht="15" customHeight="1" x14ac:dyDescent="0.25">
      <c r="A105" s="61" t="s">
        <v>358</v>
      </c>
      <c r="B105" s="118" t="s">
        <v>67</v>
      </c>
      <c r="C105" s="119">
        <v>0.64924800000000005</v>
      </c>
      <c r="D105" s="119">
        <v>0.59706099999999995</v>
      </c>
      <c r="E105" s="119">
        <v>0.57984599999999997</v>
      </c>
      <c r="F105" s="119">
        <v>0.57269499999999995</v>
      </c>
      <c r="G105" s="119">
        <v>0.56666499999999997</v>
      </c>
      <c r="H105" s="119">
        <v>0.56350699999999998</v>
      </c>
      <c r="I105" s="119">
        <v>0.56383399999999995</v>
      </c>
      <c r="J105" s="119">
        <v>0.56437599999999999</v>
      </c>
      <c r="K105" s="119">
        <v>0.56011200000000005</v>
      </c>
      <c r="L105" s="119">
        <v>0.55865799999999999</v>
      </c>
      <c r="M105" s="119">
        <v>0.55869899999999995</v>
      </c>
      <c r="N105" s="119">
        <v>0.55636600000000003</v>
      </c>
      <c r="O105" s="119">
        <v>0.55539499999999997</v>
      </c>
      <c r="P105" s="119">
        <v>0.55497700000000005</v>
      </c>
      <c r="Q105" s="119">
        <v>0.55652299999999999</v>
      </c>
      <c r="R105" s="119">
        <v>0.55787699999999996</v>
      </c>
      <c r="S105" s="119">
        <v>0.55805300000000002</v>
      </c>
      <c r="T105" s="119">
        <v>0.557365</v>
      </c>
      <c r="U105" s="119">
        <v>0.54790499999999998</v>
      </c>
      <c r="V105" s="119">
        <v>0.53962699999999997</v>
      </c>
      <c r="W105" s="119">
        <v>0.533744</v>
      </c>
      <c r="X105" s="119">
        <v>0.529609</v>
      </c>
      <c r="Y105" s="119">
        <v>0.52767200000000003</v>
      </c>
      <c r="Z105" s="119">
        <v>0.52773099999999995</v>
      </c>
      <c r="AA105" s="119">
        <v>0.52763800000000005</v>
      </c>
      <c r="AB105" s="119">
        <v>0.52783599999999997</v>
      </c>
      <c r="AC105" s="119">
        <v>0.52883800000000003</v>
      </c>
      <c r="AD105" s="119">
        <v>0.5302</v>
      </c>
      <c r="AE105" s="119">
        <v>0.53128900000000001</v>
      </c>
      <c r="AF105" s="120">
        <v>-7.1349999999999998E-3</v>
      </c>
      <c r="AG105" s="140"/>
      <c r="AH105"/>
      <c r="AI105"/>
      <c r="AJ105"/>
      <c r="AK105"/>
      <c r="AL105"/>
    </row>
    <row r="106" spans="1:38" ht="15" customHeight="1" x14ac:dyDescent="0.25">
      <c r="A106" s="61" t="s">
        <v>359</v>
      </c>
      <c r="B106" s="118" t="s">
        <v>490</v>
      </c>
      <c r="C106" s="119">
        <v>0.106193</v>
      </c>
      <c r="D106" s="119">
        <v>0.105974</v>
      </c>
      <c r="E106" s="119">
        <v>0.10680099999999999</v>
      </c>
      <c r="F106" s="119">
        <v>0.10707999999999999</v>
      </c>
      <c r="G106" s="119">
        <v>0.106809</v>
      </c>
      <c r="H106" s="119">
        <v>0.10664700000000001</v>
      </c>
      <c r="I106" s="119">
        <v>0.10677300000000001</v>
      </c>
      <c r="J106" s="119">
        <v>0.106947</v>
      </c>
      <c r="K106" s="119">
        <v>0.10745</v>
      </c>
      <c r="L106" s="119">
        <v>0.10849</v>
      </c>
      <c r="M106" s="119">
        <v>0.109683</v>
      </c>
      <c r="N106" s="119">
        <v>0.110373</v>
      </c>
      <c r="O106" s="119">
        <v>0.11115800000000001</v>
      </c>
      <c r="P106" s="119">
        <v>0.111762</v>
      </c>
      <c r="Q106" s="119">
        <v>0.112633</v>
      </c>
      <c r="R106" s="119">
        <v>0.11351</v>
      </c>
      <c r="S106" s="119">
        <v>0.114232</v>
      </c>
      <c r="T106" s="119">
        <v>0.114788</v>
      </c>
      <c r="U106" s="119">
        <v>0.11551500000000001</v>
      </c>
      <c r="V106" s="119">
        <v>0.116135</v>
      </c>
      <c r="W106" s="119">
        <v>0.116858</v>
      </c>
      <c r="X106" s="119">
        <v>0.11755599999999999</v>
      </c>
      <c r="Y106" s="119">
        <v>0.11830599999999999</v>
      </c>
      <c r="Z106" s="119">
        <v>0.11924999999999999</v>
      </c>
      <c r="AA106" s="119">
        <v>0.120033</v>
      </c>
      <c r="AB106" s="119">
        <v>0.12077499999999999</v>
      </c>
      <c r="AC106" s="119">
        <v>0.121626</v>
      </c>
      <c r="AD106" s="119">
        <v>0.122471</v>
      </c>
      <c r="AE106" s="119">
        <v>0.12314899999999999</v>
      </c>
      <c r="AF106" s="120">
        <v>5.3049999999999998E-3</v>
      </c>
      <c r="AG106" s="140"/>
      <c r="AH106"/>
      <c r="AI106"/>
      <c r="AJ106"/>
      <c r="AK106"/>
      <c r="AL106"/>
    </row>
    <row r="107" spans="1:38" ht="15" customHeight="1" x14ac:dyDescent="0.25">
      <c r="A107" s="61" t="s">
        <v>360</v>
      </c>
      <c r="B107" s="118" t="s">
        <v>491</v>
      </c>
      <c r="C107" s="119">
        <v>7.8230999999999995E-2</v>
      </c>
      <c r="D107" s="119">
        <v>7.8655000000000003E-2</v>
      </c>
      <c r="E107" s="119">
        <v>7.9814999999999997E-2</v>
      </c>
      <c r="F107" s="119">
        <v>8.0530000000000004E-2</v>
      </c>
      <c r="G107" s="119">
        <v>8.0786999999999998E-2</v>
      </c>
      <c r="H107" s="119">
        <v>8.1079999999999999E-2</v>
      </c>
      <c r="I107" s="119">
        <v>8.1672999999999996E-2</v>
      </c>
      <c r="J107" s="119">
        <v>8.2386000000000001E-2</v>
      </c>
      <c r="K107" s="119">
        <v>8.3395999999999998E-2</v>
      </c>
      <c r="L107" s="119">
        <v>8.4916000000000005E-2</v>
      </c>
      <c r="M107" s="119">
        <v>8.6655999999999997E-2</v>
      </c>
      <c r="N107" s="119">
        <v>8.8108000000000006E-2</v>
      </c>
      <c r="O107" s="119">
        <v>8.9747999999999994E-2</v>
      </c>
      <c r="P107" s="119">
        <v>9.1230000000000006E-2</v>
      </c>
      <c r="Q107" s="119">
        <v>9.2923000000000006E-2</v>
      </c>
      <c r="R107" s="119">
        <v>9.4617999999999994E-2</v>
      </c>
      <c r="S107" s="119">
        <v>9.6181000000000003E-2</v>
      </c>
      <c r="T107" s="119">
        <v>9.7601999999999994E-2</v>
      </c>
      <c r="U107" s="119">
        <v>9.9163000000000001E-2</v>
      </c>
      <c r="V107" s="119">
        <v>0.10062699999999999</v>
      </c>
      <c r="W107" s="119">
        <v>0.102177</v>
      </c>
      <c r="X107" s="119">
        <v>0.103702</v>
      </c>
      <c r="Y107" s="119">
        <v>0.105269</v>
      </c>
      <c r="Z107" s="119">
        <v>0.107007</v>
      </c>
      <c r="AA107" s="119">
        <v>0.108599</v>
      </c>
      <c r="AB107" s="119">
        <v>0.11015</v>
      </c>
      <c r="AC107" s="119">
        <v>0.11179699999999999</v>
      </c>
      <c r="AD107" s="119">
        <v>0.113437</v>
      </c>
      <c r="AE107" s="119">
        <v>0.11491700000000001</v>
      </c>
      <c r="AF107" s="120">
        <v>1.3828E-2</v>
      </c>
      <c r="AG107" s="140"/>
      <c r="AH107"/>
      <c r="AI107"/>
      <c r="AJ107"/>
      <c r="AK107"/>
      <c r="AL107"/>
    </row>
    <row r="108" spans="1:38" ht="15" customHeight="1" x14ac:dyDescent="0.25">
      <c r="A108" s="61" t="s">
        <v>361</v>
      </c>
      <c r="B108" s="118" t="s">
        <v>492</v>
      </c>
      <c r="C108" s="119">
        <v>0.52418500000000001</v>
      </c>
      <c r="D108" s="119">
        <v>0.50859299999999996</v>
      </c>
      <c r="E108" s="119">
        <v>0.50031800000000004</v>
      </c>
      <c r="F108" s="119">
        <v>0.49083599999999999</v>
      </c>
      <c r="G108" s="119">
        <v>0.47799999999999998</v>
      </c>
      <c r="H108" s="119">
        <v>0.46496100000000001</v>
      </c>
      <c r="I108" s="119">
        <v>0.45303500000000002</v>
      </c>
      <c r="J108" s="119">
        <v>0.44125799999999998</v>
      </c>
      <c r="K108" s="119">
        <v>0.43066300000000002</v>
      </c>
      <c r="L108" s="119">
        <v>0.42232599999999998</v>
      </c>
      <c r="M108" s="119">
        <v>0.414962</v>
      </c>
      <c r="N108" s="119">
        <v>0.40581</v>
      </c>
      <c r="O108" s="119">
        <v>0.39754699999999998</v>
      </c>
      <c r="P108" s="119">
        <v>0.38994800000000002</v>
      </c>
      <c r="Q108" s="119">
        <v>0.38429000000000002</v>
      </c>
      <c r="R108" s="119">
        <v>0.37913200000000002</v>
      </c>
      <c r="S108" s="119">
        <v>0.373749</v>
      </c>
      <c r="T108" s="119">
        <v>0.36840299999999998</v>
      </c>
      <c r="U108" s="119">
        <v>0.36441400000000002</v>
      </c>
      <c r="V108" s="119">
        <v>0.36096499999999998</v>
      </c>
      <c r="W108" s="119">
        <v>0.35886400000000002</v>
      </c>
      <c r="X108" s="119">
        <v>0.35745100000000002</v>
      </c>
      <c r="Y108" s="119">
        <v>0.35666500000000001</v>
      </c>
      <c r="Z108" s="119">
        <v>0.35711599999999999</v>
      </c>
      <c r="AA108" s="119">
        <v>0.35778700000000002</v>
      </c>
      <c r="AB108" s="119">
        <v>0.35884300000000002</v>
      </c>
      <c r="AC108" s="119">
        <v>0.36055100000000001</v>
      </c>
      <c r="AD108" s="119">
        <v>0.36262899999999998</v>
      </c>
      <c r="AE108" s="119">
        <v>0.36465999999999998</v>
      </c>
      <c r="AF108" s="120">
        <v>-1.2876E-2</v>
      </c>
      <c r="AG108" s="140"/>
      <c r="AH108"/>
      <c r="AI108"/>
      <c r="AJ108"/>
      <c r="AK108"/>
      <c r="AL108"/>
    </row>
    <row r="109" spans="1:38" ht="15" customHeight="1" x14ac:dyDescent="0.25">
      <c r="A109" s="61" t="s">
        <v>362</v>
      </c>
      <c r="B109" s="118" t="s">
        <v>493</v>
      </c>
      <c r="C109" s="119">
        <v>0.340144</v>
      </c>
      <c r="D109" s="119">
        <v>0.33213900000000002</v>
      </c>
      <c r="E109" s="119">
        <v>0.32798899999999998</v>
      </c>
      <c r="F109" s="119">
        <v>0.32227299999999998</v>
      </c>
      <c r="G109" s="119">
        <v>0.31364199999999998</v>
      </c>
      <c r="H109" s="119">
        <v>0.30421100000000001</v>
      </c>
      <c r="I109" s="119">
        <v>0.29493999999999998</v>
      </c>
      <c r="J109" s="119">
        <v>0.28526299999999999</v>
      </c>
      <c r="K109" s="119">
        <v>0.27596999999999999</v>
      </c>
      <c r="L109" s="119">
        <v>0.26773000000000002</v>
      </c>
      <c r="M109" s="119">
        <v>0.259824</v>
      </c>
      <c r="N109" s="119">
        <v>0.25057099999999999</v>
      </c>
      <c r="O109" s="119">
        <v>0.24171999999999999</v>
      </c>
      <c r="P109" s="119">
        <v>0.233124</v>
      </c>
      <c r="Q109" s="119">
        <v>0.22565399999999999</v>
      </c>
      <c r="R109" s="119">
        <v>0.21838199999999999</v>
      </c>
      <c r="S109" s="119">
        <v>0.21101900000000001</v>
      </c>
      <c r="T109" s="119">
        <v>0.203766</v>
      </c>
      <c r="U109" s="119">
        <v>0.19739599999999999</v>
      </c>
      <c r="V109" s="119">
        <v>0.19148599999999999</v>
      </c>
      <c r="W109" s="119">
        <v>0.18654599999999999</v>
      </c>
      <c r="X109" s="119">
        <v>0.182225</v>
      </c>
      <c r="Y109" s="119">
        <v>0.178563</v>
      </c>
      <c r="Z109" s="119">
        <v>0.175818</v>
      </c>
      <c r="AA109" s="119">
        <v>0.173733</v>
      </c>
      <c r="AB109" s="119">
        <v>0.17224200000000001</v>
      </c>
      <c r="AC109" s="119">
        <v>0.17146</v>
      </c>
      <c r="AD109" s="119">
        <v>0.17127000000000001</v>
      </c>
      <c r="AE109" s="119">
        <v>0.171372</v>
      </c>
      <c r="AF109" s="120">
        <v>-2.4185999999999999E-2</v>
      </c>
      <c r="AG109" s="140"/>
      <c r="AH109"/>
      <c r="AI109"/>
      <c r="AJ109"/>
      <c r="AK109"/>
      <c r="AL109"/>
    </row>
    <row r="110" spans="1:38" ht="15" customHeight="1" x14ac:dyDescent="0.25">
      <c r="A110" s="61" t="s">
        <v>363</v>
      </c>
      <c r="B110" s="118" t="s">
        <v>68</v>
      </c>
      <c r="C110" s="119">
        <v>0.25259999999999999</v>
      </c>
      <c r="D110" s="119">
        <v>0.24796199999999999</v>
      </c>
      <c r="E110" s="119">
        <v>0.22269900000000001</v>
      </c>
      <c r="F110" s="119">
        <v>0.224384</v>
      </c>
      <c r="G110" s="119">
        <v>0.22429499999999999</v>
      </c>
      <c r="H110" s="119">
        <v>0.22390499999999999</v>
      </c>
      <c r="I110" s="119">
        <v>0.22356300000000001</v>
      </c>
      <c r="J110" s="119">
        <v>0.22256699999999999</v>
      </c>
      <c r="K110" s="119">
        <v>0.221521</v>
      </c>
      <c r="L110" s="119">
        <v>0.220946</v>
      </c>
      <c r="M110" s="119">
        <v>0.22014400000000001</v>
      </c>
      <c r="N110" s="119">
        <v>0.217914</v>
      </c>
      <c r="O110" s="119">
        <v>0.21537200000000001</v>
      </c>
      <c r="P110" s="119">
        <v>0.21213499999999999</v>
      </c>
      <c r="Q110" s="119">
        <v>0.209115</v>
      </c>
      <c r="R110" s="119">
        <v>0.20587</v>
      </c>
      <c r="S110" s="119">
        <v>0.20185600000000001</v>
      </c>
      <c r="T110" s="119">
        <v>0.197465</v>
      </c>
      <c r="U110" s="119">
        <v>0.19364000000000001</v>
      </c>
      <c r="V110" s="119">
        <v>0.18993699999999999</v>
      </c>
      <c r="W110" s="119">
        <v>0.18659500000000001</v>
      </c>
      <c r="X110" s="119">
        <v>0.18352299999999999</v>
      </c>
      <c r="Y110" s="119">
        <v>0.18079600000000001</v>
      </c>
      <c r="Z110" s="119">
        <v>0.17866299999999999</v>
      </c>
      <c r="AA110" s="119">
        <v>0.17658199999999999</v>
      </c>
      <c r="AB110" s="119">
        <v>0.17471</v>
      </c>
      <c r="AC110" s="119">
        <v>0.17326</v>
      </c>
      <c r="AD110" s="119">
        <v>0.172066</v>
      </c>
      <c r="AE110" s="119">
        <v>0.170959</v>
      </c>
      <c r="AF110" s="120">
        <v>-1.3846000000000001E-2</v>
      </c>
      <c r="AG110" s="140"/>
      <c r="AH110"/>
      <c r="AI110"/>
      <c r="AJ110"/>
      <c r="AK110"/>
      <c r="AL110"/>
    </row>
    <row r="111" spans="1:38" ht="15" customHeight="1" x14ac:dyDescent="0.25">
      <c r="A111" s="61" t="s">
        <v>364</v>
      </c>
      <c r="B111" s="118" t="s">
        <v>494</v>
      </c>
      <c r="C111" s="119">
        <v>5.2078620000000004</v>
      </c>
      <c r="D111" s="119">
        <v>5.2961739999999997</v>
      </c>
      <c r="E111" s="119">
        <v>5.3795229999999998</v>
      </c>
      <c r="F111" s="119">
        <v>5.4666370000000004</v>
      </c>
      <c r="G111" s="119">
        <v>5.5162149999999999</v>
      </c>
      <c r="H111" s="119">
        <v>5.5787570000000004</v>
      </c>
      <c r="I111" s="119">
        <v>5.6412959999999996</v>
      </c>
      <c r="J111" s="119">
        <v>5.6976300000000002</v>
      </c>
      <c r="K111" s="119">
        <v>5.7654209999999999</v>
      </c>
      <c r="L111" s="119">
        <v>5.8531019999999998</v>
      </c>
      <c r="M111" s="119">
        <v>5.9494809999999996</v>
      </c>
      <c r="N111" s="119">
        <v>6.0217929999999997</v>
      </c>
      <c r="O111" s="119">
        <v>6.0957220000000003</v>
      </c>
      <c r="P111" s="119">
        <v>6.1702719999999998</v>
      </c>
      <c r="Q111" s="119">
        <v>6.2654009999999998</v>
      </c>
      <c r="R111" s="119">
        <v>6.3658700000000001</v>
      </c>
      <c r="S111" s="119">
        <v>6.4550549999999998</v>
      </c>
      <c r="T111" s="119">
        <v>6.5361979999999997</v>
      </c>
      <c r="U111" s="119">
        <v>6.6311059999999999</v>
      </c>
      <c r="V111" s="119">
        <v>6.7238790000000002</v>
      </c>
      <c r="W111" s="119">
        <v>6.8313319999999997</v>
      </c>
      <c r="X111" s="119">
        <v>6.9427700000000003</v>
      </c>
      <c r="Y111" s="119">
        <v>7.0599629999999998</v>
      </c>
      <c r="Z111" s="119">
        <v>7.1930459999999998</v>
      </c>
      <c r="AA111" s="119">
        <v>7.3253779999999997</v>
      </c>
      <c r="AB111" s="119">
        <v>7.4564599999999999</v>
      </c>
      <c r="AC111" s="119">
        <v>7.5959789999999998</v>
      </c>
      <c r="AD111" s="119">
        <v>7.738874</v>
      </c>
      <c r="AE111" s="119">
        <v>7.8806450000000003</v>
      </c>
      <c r="AF111" s="120">
        <v>1.4904000000000001E-2</v>
      </c>
      <c r="AG111" s="140"/>
      <c r="AH111"/>
      <c r="AI111"/>
      <c r="AJ111"/>
      <c r="AK111"/>
      <c r="AL111"/>
    </row>
    <row r="112" spans="1:38" ht="15" customHeight="1" x14ac:dyDescent="0.25">
      <c r="A112" s="61" t="s">
        <v>365</v>
      </c>
      <c r="B112" s="117" t="s">
        <v>501</v>
      </c>
      <c r="C112" s="127">
        <v>21.5107</v>
      </c>
      <c r="D112" s="127">
        <v>21.157681</v>
      </c>
      <c r="E112" s="127">
        <v>21.031723</v>
      </c>
      <c r="F112" s="127">
        <v>21.135421999999998</v>
      </c>
      <c r="G112" s="127">
        <v>21.130034999999999</v>
      </c>
      <c r="H112" s="127">
        <v>21.123622999999998</v>
      </c>
      <c r="I112" s="127">
        <v>21.132663999999998</v>
      </c>
      <c r="J112" s="127">
        <v>21.121207999999999</v>
      </c>
      <c r="K112" s="127">
        <v>21.12377</v>
      </c>
      <c r="L112" s="127">
        <v>21.183187</v>
      </c>
      <c r="M112" s="127">
        <v>21.270184</v>
      </c>
      <c r="N112" s="127">
        <v>21.307925999999998</v>
      </c>
      <c r="O112" s="127">
        <v>21.360897000000001</v>
      </c>
      <c r="P112" s="127">
        <v>21.424896</v>
      </c>
      <c r="Q112" s="127">
        <v>21.547272</v>
      </c>
      <c r="R112" s="127">
        <v>21.679158999999999</v>
      </c>
      <c r="S112" s="127">
        <v>21.777584000000001</v>
      </c>
      <c r="T112" s="127">
        <v>21.852519999999998</v>
      </c>
      <c r="U112" s="127">
        <v>21.956108</v>
      </c>
      <c r="V112" s="127">
        <v>22.062258</v>
      </c>
      <c r="W112" s="127">
        <v>22.208735999999998</v>
      </c>
      <c r="X112" s="127">
        <v>22.368863999999999</v>
      </c>
      <c r="Y112" s="127">
        <v>22.541969000000002</v>
      </c>
      <c r="Z112" s="127">
        <v>22.754550999999999</v>
      </c>
      <c r="AA112" s="127">
        <v>22.963191999999999</v>
      </c>
      <c r="AB112" s="127">
        <v>23.170995999999999</v>
      </c>
      <c r="AC112" s="127">
        <v>23.399998</v>
      </c>
      <c r="AD112" s="127">
        <v>23.634981</v>
      </c>
      <c r="AE112" s="127">
        <v>23.860945000000001</v>
      </c>
      <c r="AF112" s="128">
        <v>3.7100000000000002E-3</v>
      </c>
      <c r="AG112" s="140"/>
      <c r="AH112"/>
      <c r="AI112"/>
      <c r="AJ112"/>
      <c r="AK112"/>
      <c r="AL112"/>
    </row>
    <row r="113" spans="1:38" ht="15" customHeight="1" x14ac:dyDescent="0.25">
      <c r="A113" s="61" t="s">
        <v>502</v>
      </c>
      <c r="B113" s="118" t="s">
        <v>503</v>
      </c>
      <c r="C113" s="119">
        <v>0.112098</v>
      </c>
      <c r="D113" s="119">
        <v>0.12333</v>
      </c>
      <c r="E113" s="119">
        <v>0.13580300000000001</v>
      </c>
      <c r="F113" s="119">
        <v>0.14841699999999999</v>
      </c>
      <c r="G113" s="119">
        <v>0.161164</v>
      </c>
      <c r="H113" s="119">
        <v>0.17430300000000001</v>
      </c>
      <c r="I113" s="119">
        <v>0.18760299999999999</v>
      </c>
      <c r="J113" s="119">
        <v>0.201678</v>
      </c>
      <c r="K113" s="119">
        <v>0.216415</v>
      </c>
      <c r="L113" s="119">
        <v>0.232043</v>
      </c>
      <c r="M113" s="119">
        <v>0.24838099999999999</v>
      </c>
      <c r="N113" s="119">
        <v>0.264982</v>
      </c>
      <c r="O113" s="119">
        <v>0.28178999999999998</v>
      </c>
      <c r="P113" s="119">
        <v>0.29667399999999999</v>
      </c>
      <c r="Q113" s="119">
        <v>0.31201299999999998</v>
      </c>
      <c r="R113" s="119">
        <v>0.32813300000000001</v>
      </c>
      <c r="S113" s="119">
        <v>0.34508</v>
      </c>
      <c r="T113" s="119">
        <v>0.36287399999999997</v>
      </c>
      <c r="U113" s="119">
        <v>0.38164100000000001</v>
      </c>
      <c r="V113" s="119">
        <v>0.40146599999999999</v>
      </c>
      <c r="W113" s="119">
        <v>0.421954</v>
      </c>
      <c r="X113" s="119">
        <v>0.44340400000000002</v>
      </c>
      <c r="Y113" s="119">
        <v>0.46585100000000002</v>
      </c>
      <c r="Z113" s="119">
        <v>0.48926900000000001</v>
      </c>
      <c r="AA113" s="119">
        <v>0.51364699999999996</v>
      </c>
      <c r="AB113" s="119">
        <v>0.53894799999999998</v>
      </c>
      <c r="AC113" s="119">
        <v>0.56508199999999997</v>
      </c>
      <c r="AD113" s="119">
        <v>0.59222300000000005</v>
      </c>
      <c r="AE113" s="119">
        <v>0.62024100000000004</v>
      </c>
      <c r="AF113" s="120">
        <v>6.3003000000000003E-2</v>
      </c>
      <c r="AG113" s="140"/>
      <c r="AH113"/>
      <c r="AI113"/>
      <c r="AJ113"/>
      <c r="AK113"/>
      <c r="AL113"/>
    </row>
    <row r="114" spans="1:38" ht="15" customHeight="1" x14ac:dyDescent="0.25">
      <c r="A114" s="61" t="s">
        <v>504</v>
      </c>
      <c r="B114" s="117" t="s">
        <v>505</v>
      </c>
      <c r="C114" s="121">
        <v>21.398602</v>
      </c>
      <c r="D114" s="121">
        <v>21.034348999999999</v>
      </c>
      <c r="E114" s="121">
        <v>20.89592</v>
      </c>
      <c r="F114" s="121">
        <v>20.987005</v>
      </c>
      <c r="G114" s="121">
        <v>20.968869999999999</v>
      </c>
      <c r="H114" s="121">
        <v>20.94932</v>
      </c>
      <c r="I114" s="121">
        <v>20.945060999999999</v>
      </c>
      <c r="J114" s="121">
        <v>20.919529000000001</v>
      </c>
      <c r="K114" s="121">
        <v>20.907354000000002</v>
      </c>
      <c r="L114" s="121">
        <v>20.951145</v>
      </c>
      <c r="M114" s="121">
        <v>21.021802999999998</v>
      </c>
      <c r="N114" s="121">
        <v>21.042943999999999</v>
      </c>
      <c r="O114" s="121">
        <v>21.079107</v>
      </c>
      <c r="P114" s="121">
        <v>21.128222000000001</v>
      </c>
      <c r="Q114" s="121">
        <v>21.235258000000002</v>
      </c>
      <c r="R114" s="121">
        <v>21.351026999999998</v>
      </c>
      <c r="S114" s="121">
        <v>21.432504999999999</v>
      </c>
      <c r="T114" s="121">
        <v>21.489647000000001</v>
      </c>
      <c r="U114" s="121">
        <v>21.574466999999999</v>
      </c>
      <c r="V114" s="121">
        <v>21.660791</v>
      </c>
      <c r="W114" s="121">
        <v>21.786783</v>
      </c>
      <c r="X114" s="121">
        <v>21.925459</v>
      </c>
      <c r="Y114" s="121">
        <v>22.076118000000001</v>
      </c>
      <c r="Z114" s="121">
        <v>22.265281999999999</v>
      </c>
      <c r="AA114" s="121">
        <v>22.449545000000001</v>
      </c>
      <c r="AB114" s="121">
        <v>22.632048000000001</v>
      </c>
      <c r="AC114" s="121">
        <v>22.834914999999999</v>
      </c>
      <c r="AD114" s="121">
        <v>23.042759</v>
      </c>
      <c r="AE114" s="121">
        <v>23.240704000000001</v>
      </c>
      <c r="AF114" s="122">
        <v>2.954E-3</v>
      </c>
      <c r="AG114" s="140"/>
      <c r="AH114"/>
      <c r="AI114"/>
      <c r="AJ114"/>
      <c r="AK114"/>
      <c r="AL114"/>
    </row>
    <row r="115" spans="1:38" ht="15" customHeight="1" x14ac:dyDescent="0.25">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c r="AI115"/>
      <c r="AJ115"/>
      <c r="AK115"/>
      <c r="AL115"/>
    </row>
    <row r="116" spans="1:38" ht="15" customHeight="1" x14ac:dyDescent="0.25">
      <c r="B116" s="117" t="s">
        <v>506</v>
      </c>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c r="AI116"/>
      <c r="AJ116"/>
      <c r="AK116"/>
      <c r="AL116"/>
    </row>
    <row r="117" spans="1:38" ht="15" customHeight="1" x14ac:dyDescent="0.25">
      <c r="A117" s="61" t="s">
        <v>366</v>
      </c>
      <c r="B117" s="118" t="s">
        <v>69</v>
      </c>
      <c r="C117" s="119">
        <v>1.485E-2</v>
      </c>
      <c r="D117" s="119">
        <v>1.5327E-2</v>
      </c>
      <c r="E117" s="119">
        <v>1.7288000000000001E-2</v>
      </c>
      <c r="F117" s="119">
        <v>1.8897000000000001E-2</v>
      </c>
      <c r="G117" s="119">
        <v>2.0421999999999999E-2</v>
      </c>
      <c r="H117" s="119">
        <v>2.1895000000000001E-2</v>
      </c>
      <c r="I117" s="119">
        <v>2.3387000000000002E-2</v>
      </c>
      <c r="J117" s="119">
        <v>2.4795000000000001E-2</v>
      </c>
      <c r="K117" s="119">
        <v>2.6242000000000001E-2</v>
      </c>
      <c r="L117" s="119">
        <v>2.7689999999999999E-2</v>
      </c>
      <c r="M117" s="119">
        <v>2.9041999999999998E-2</v>
      </c>
      <c r="N117" s="119">
        <v>3.0172999999999998E-2</v>
      </c>
      <c r="O117" s="119">
        <v>3.1189000000000001E-2</v>
      </c>
      <c r="P117" s="119">
        <v>3.1691999999999998E-2</v>
      </c>
      <c r="Q117" s="119">
        <v>3.2197000000000003E-2</v>
      </c>
      <c r="R117" s="119">
        <v>3.2693E-2</v>
      </c>
      <c r="S117" s="119">
        <v>3.2851999999999999E-2</v>
      </c>
      <c r="T117" s="119">
        <v>3.3331E-2</v>
      </c>
      <c r="U117" s="119">
        <v>3.3696999999999998E-2</v>
      </c>
      <c r="V117" s="119">
        <v>3.4146999999999997E-2</v>
      </c>
      <c r="W117" s="119">
        <v>3.4528999999999997E-2</v>
      </c>
      <c r="X117" s="119">
        <v>3.4984000000000001E-2</v>
      </c>
      <c r="Y117" s="119">
        <v>3.5463000000000001E-2</v>
      </c>
      <c r="Z117" s="119">
        <v>3.6011000000000001E-2</v>
      </c>
      <c r="AA117" s="119">
        <v>3.6577999999999999E-2</v>
      </c>
      <c r="AB117" s="119">
        <v>3.7199999999999997E-2</v>
      </c>
      <c r="AC117" s="119">
        <v>3.7863000000000001E-2</v>
      </c>
      <c r="AD117" s="119">
        <v>3.8579000000000002E-2</v>
      </c>
      <c r="AE117" s="119">
        <v>3.9287000000000002E-2</v>
      </c>
      <c r="AF117" s="120">
        <v>3.5358000000000001E-2</v>
      </c>
      <c r="AG117" s="140"/>
      <c r="AH117"/>
      <c r="AI117"/>
      <c r="AJ117"/>
      <c r="AK117"/>
      <c r="AL117"/>
    </row>
    <row r="118" spans="1:38" ht="15" customHeight="1" x14ac:dyDescent="0.25">
      <c r="A118" s="61" t="s">
        <v>367</v>
      </c>
      <c r="B118" s="118" t="s">
        <v>70</v>
      </c>
      <c r="C118" s="119">
        <v>5.7105000000000003E-2</v>
      </c>
      <c r="D118" s="119">
        <v>6.5312999999999996E-2</v>
      </c>
      <c r="E118" s="119">
        <v>7.3891999999999999E-2</v>
      </c>
      <c r="F118" s="119">
        <v>8.0988000000000004E-2</v>
      </c>
      <c r="G118" s="119">
        <v>8.7633000000000003E-2</v>
      </c>
      <c r="H118" s="119">
        <v>9.4169000000000003E-2</v>
      </c>
      <c r="I118" s="119">
        <v>0.100547</v>
      </c>
      <c r="J118" s="119">
        <v>0.10706</v>
      </c>
      <c r="K118" s="119">
        <v>0.113592</v>
      </c>
      <c r="L118" s="119">
        <v>0.120952</v>
      </c>
      <c r="M118" s="119">
        <v>0.127912</v>
      </c>
      <c r="N118" s="119">
        <v>0.1323</v>
      </c>
      <c r="O118" s="119">
        <v>0.13473399999999999</v>
      </c>
      <c r="P118" s="119">
        <v>0.13447999999999999</v>
      </c>
      <c r="Q118" s="119">
        <v>0.13436000000000001</v>
      </c>
      <c r="R118" s="119">
        <v>0.134271</v>
      </c>
      <c r="S118" s="119">
        <v>0.135075</v>
      </c>
      <c r="T118" s="119">
        <v>0.13522400000000001</v>
      </c>
      <c r="U118" s="119">
        <v>0.13455300000000001</v>
      </c>
      <c r="V118" s="119">
        <v>0.13440299999999999</v>
      </c>
      <c r="W118" s="119">
        <v>0.13422300000000001</v>
      </c>
      <c r="X118" s="119">
        <v>0.13436999999999999</v>
      </c>
      <c r="Y118" s="119">
        <v>0.13464200000000001</v>
      </c>
      <c r="Z118" s="119">
        <v>0.13458400000000001</v>
      </c>
      <c r="AA118" s="119">
        <v>0.13478599999999999</v>
      </c>
      <c r="AB118" s="119">
        <v>0.134904</v>
      </c>
      <c r="AC118" s="119">
        <v>0.13495799999999999</v>
      </c>
      <c r="AD118" s="119">
        <v>0.135157</v>
      </c>
      <c r="AE118" s="119">
        <v>0.135354</v>
      </c>
      <c r="AF118" s="120">
        <v>3.1301000000000002E-2</v>
      </c>
      <c r="AG118" s="140"/>
      <c r="AH118"/>
      <c r="AI118"/>
      <c r="AJ118"/>
      <c r="AK118"/>
      <c r="AL118"/>
    </row>
    <row r="119" spans="1:38" ht="15" customHeight="1" x14ac:dyDescent="0.25">
      <c r="A119" s="61" t="s">
        <v>368</v>
      </c>
      <c r="B119" s="118" t="s">
        <v>27</v>
      </c>
      <c r="C119" s="119">
        <v>0.32099299999999997</v>
      </c>
      <c r="D119" s="119">
        <v>0.35346300000000003</v>
      </c>
      <c r="E119" s="119">
        <v>0.39382200000000001</v>
      </c>
      <c r="F119" s="119">
        <v>0.42780000000000001</v>
      </c>
      <c r="G119" s="119">
        <v>0.45976499999999998</v>
      </c>
      <c r="H119" s="119">
        <v>0.49555100000000002</v>
      </c>
      <c r="I119" s="119">
        <v>0.53263499999999997</v>
      </c>
      <c r="J119" s="119">
        <v>0.57305799999999996</v>
      </c>
      <c r="K119" s="119">
        <v>0.61337399999999997</v>
      </c>
      <c r="L119" s="119">
        <v>0.66231499999999999</v>
      </c>
      <c r="M119" s="119">
        <v>0.70911900000000005</v>
      </c>
      <c r="N119" s="119">
        <v>0.75748099999999996</v>
      </c>
      <c r="O119" s="119">
        <v>0.80671000000000004</v>
      </c>
      <c r="P119" s="119">
        <v>0.85154700000000005</v>
      </c>
      <c r="Q119" s="119">
        <v>0.895119</v>
      </c>
      <c r="R119" s="119">
        <v>0.94167299999999998</v>
      </c>
      <c r="S119" s="119">
        <v>0.99618799999999996</v>
      </c>
      <c r="T119" s="119">
        <v>1.0487029999999999</v>
      </c>
      <c r="U119" s="119">
        <v>1.0963130000000001</v>
      </c>
      <c r="V119" s="119">
        <v>1.15282</v>
      </c>
      <c r="W119" s="119">
        <v>1.212037</v>
      </c>
      <c r="X119" s="119">
        <v>1.27606</v>
      </c>
      <c r="Y119" s="119">
        <v>1.3441479999999999</v>
      </c>
      <c r="Z119" s="119">
        <v>1.411694</v>
      </c>
      <c r="AA119" s="119">
        <v>1.4847220000000001</v>
      </c>
      <c r="AB119" s="119">
        <v>1.559396</v>
      </c>
      <c r="AC119" s="119">
        <v>1.6365369999999999</v>
      </c>
      <c r="AD119" s="119">
        <v>1.7174529999999999</v>
      </c>
      <c r="AE119" s="119">
        <v>1.8007949999999999</v>
      </c>
      <c r="AF119" s="120">
        <v>6.3528000000000001E-2</v>
      </c>
      <c r="AG119" s="140"/>
      <c r="AH119"/>
      <c r="AI119"/>
      <c r="AJ119"/>
      <c r="AK119"/>
      <c r="AL119"/>
    </row>
    <row r="120" spans="1:38" ht="15" customHeight="1" x14ac:dyDescent="0.25">
      <c r="A120" s="61" t="s">
        <v>369</v>
      </c>
      <c r="B120" s="118" t="s">
        <v>28</v>
      </c>
      <c r="C120" s="119">
        <v>5.6099999999999998E-4</v>
      </c>
      <c r="D120" s="119">
        <v>6.0400000000000004E-4</v>
      </c>
      <c r="E120" s="119">
        <v>6.5700000000000003E-4</v>
      </c>
      <c r="F120" s="119">
        <v>7.0200000000000004E-4</v>
      </c>
      <c r="G120" s="119">
        <v>7.4700000000000005E-4</v>
      </c>
      <c r="H120" s="119">
        <v>8.0000000000000004E-4</v>
      </c>
      <c r="I120" s="119">
        <v>8.5300000000000003E-4</v>
      </c>
      <c r="J120" s="119">
        <v>9.0499999999999999E-4</v>
      </c>
      <c r="K120" s="119">
        <v>9.5500000000000001E-4</v>
      </c>
      <c r="L120" s="119">
        <v>1.0089999999999999E-3</v>
      </c>
      <c r="M120" s="119">
        <v>1.06E-3</v>
      </c>
      <c r="N120" s="119">
        <v>1.111E-3</v>
      </c>
      <c r="O120" s="119">
        <v>1.111E-3</v>
      </c>
      <c r="P120" s="119">
        <v>1.114E-3</v>
      </c>
      <c r="Q120" s="119">
        <v>1.1130000000000001E-3</v>
      </c>
      <c r="R120" s="119">
        <v>1.114E-3</v>
      </c>
      <c r="S120" s="119">
        <v>1.139E-3</v>
      </c>
      <c r="T120" s="119">
        <v>1.1429999999999999E-3</v>
      </c>
      <c r="U120" s="119">
        <v>1.1310000000000001E-3</v>
      </c>
      <c r="V120" s="119">
        <v>1.132E-3</v>
      </c>
      <c r="W120" s="119">
        <v>1.137E-3</v>
      </c>
      <c r="X120" s="119">
        <v>1.14E-3</v>
      </c>
      <c r="Y120" s="119">
        <v>1.1479999999999999E-3</v>
      </c>
      <c r="Z120" s="119">
        <v>1.15E-3</v>
      </c>
      <c r="AA120" s="119">
        <v>1.1529999999999999E-3</v>
      </c>
      <c r="AB120" s="119">
        <v>1.1590000000000001E-3</v>
      </c>
      <c r="AC120" s="119">
        <v>1.1620000000000001E-3</v>
      </c>
      <c r="AD120" s="119">
        <v>1.1659999999999999E-3</v>
      </c>
      <c r="AE120" s="119">
        <v>1.1739999999999999E-3</v>
      </c>
      <c r="AF120" s="120">
        <v>2.6696000000000001E-2</v>
      </c>
      <c r="AG120" s="140"/>
      <c r="AH120"/>
      <c r="AI120"/>
      <c r="AJ120"/>
      <c r="AK120"/>
      <c r="AL120"/>
    </row>
    <row r="121" spans="1:38" ht="15" customHeight="1" x14ac:dyDescent="0.25">
      <c r="A121" s="61" t="s">
        <v>370</v>
      </c>
      <c r="B121" s="117" t="s">
        <v>29</v>
      </c>
      <c r="C121" s="121">
        <v>0.393509</v>
      </c>
      <c r="D121" s="121">
        <v>0.43470700000000001</v>
      </c>
      <c r="E121" s="121">
        <v>0.48565900000000001</v>
      </c>
      <c r="F121" s="121">
        <v>0.52838700000000005</v>
      </c>
      <c r="G121" s="121">
        <v>0.56856700000000004</v>
      </c>
      <c r="H121" s="121">
        <v>0.61241500000000004</v>
      </c>
      <c r="I121" s="121">
        <v>0.65742199999999995</v>
      </c>
      <c r="J121" s="121">
        <v>0.70581799999999995</v>
      </c>
      <c r="K121" s="121">
        <v>0.754162</v>
      </c>
      <c r="L121" s="121">
        <v>0.81196500000000005</v>
      </c>
      <c r="M121" s="121">
        <v>0.86713300000000004</v>
      </c>
      <c r="N121" s="121">
        <v>0.92106399999999999</v>
      </c>
      <c r="O121" s="121">
        <v>0.97374400000000005</v>
      </c>
      <c r="P121" s="121">
        <v>1.018832</v>
      </c>
      <c r="Q121" s="121">
        <v>1.062789</v>
      </c>
      <c r="R121" s="121">
        <v>1.1097509999999999</v>
      </c>
      <c r="S121" s="121">
        <v>1.165254</v>
      </c>
      <c r="T121" s="121">
        <v>1.2183999999999999</v>
      </c>
      <c r="U121" s="121">
        <v>1.2656940000000001</v>
      </c>
      <c r="V121" s="121">
        <v>1.322503</v>
      </c>
      <c r="W121" s="121">
        <v>1.381926</v>
      </c>
      <c r="X121" s="121">
        <v>1.4465539999999999</v>
      </c>
      <c r="Y121" s="121">
        <v>1.515401</v>
      </c>
      <c r="Z121" s="121">
        <v>1.583439</v>
      </c>
      <c r="AA121" s="121">
        <v>1.65724</v>
      </c>
      <c r="AB121" s="121">
        <v>1.7326589999999999</v>
      </c>
      <c r="AC121" s="121">
        <v>1.8105199999999999</v>
      </c>
      <c r="AD121" s="121">
        <v>1.892355</v>
      </c>
      <c r="AE121" s="121">
        <v>1.97661</v>
      </c>
      <c r="AF121" s="122">
        <v>5.9338000000000002E-2</v>
      </c>
      <c r="AG121" s="140"/>
      <c r="AH121"/>
      <c r="AI121"/>
      <c r="AJ121"/>
      <c r="AK121"/>
      <c r="AL121"/>
    </row>
    <row r="122" spans="1:38" ht="15" customHeight="1" x14ac:dyDescent="0.25">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c r="AI122"/>
      <c r="AJ122"/>
      <c r="AK122"/>
      <c r="AL122"/>
    </row>
    <row r="123" spans="1:38" ht="15" customHeight="1" x14ac:dyDescent="0.25">
      <c r="B123" s="117" t="s">
        <v>30</v>
      </c>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0"/>
      <c r="AE123" s="140"/>
      <c r="AF123" s="140"/>
      <c r="AG123" s="140"/>
      <c r="AH123"/>
      <c r="AI123"/>
      <c r="AJ123"/>
      <c r="AK123"/>
      <c r="AL123"/>
    </row>
    <row r="124" spans="1:38" ht="15" customHeight="1" x14ac:dyDescent="0.25">
      <c r="A124" s="61" t="s">
        <v>371</v>
      </c>
      <c r="B124" s="118" t="s">
        <v>31</v>
      </c>
      <c r="C124" s="123">
        <v>6198</v>
      </c>
      <c r="D124" s="123">
        <v>6420</v>
      </c>
      <c r="E124" s="123">
        <v>5972</v>
      </c>
      <c r="F124" s="123">
        <v>5949</v>
      </c>
      <c r="G124" s="123">
        <v>5925</v>
      </c>
      <c r="H124" s="123">
        <v>5902</v>
      </c>
      <c r="I124" s="123">
        <v>5878</v>
      </c>
      <c r="J124" s="123">
        <v>5854</v>
      </c>
      <c r="K124" s="123">
        <v>5830</v>
      </c>
      <c r="L124" s="123">
        <v>5807</v>
      </c>
      <c r="M124" s="123">
        <v>5783</v>
      </c>
      <c r="N124" s="123">
        <v>5759</v>
      </c>
      <c r="O124" s="123">
        <v>5735</v>
      </c>
      <c r="P124" s="123">
        <v>5711</v>
      </c>
      <c r="Q124" s="123">
        <v>5687</v>
      </c>
      <c r="R124" s="123">
        <v>5663</v>
      </c>
      <c r="S124" s="123">
        <v>5639</v>
      </c>
      <c r="T124" s="123">
        <v>5615</v>
      </c>
      <c r="U124" s="123">
        <v>5591</v>
      </c>
      <c r="V124" s="123">
        <v>5567</v>
      </c>
      <c r="W124" s="123">
        <v>5543</v>
      </c>
      <c r="X124" s="123">
        <v>5519</v>
      </c>
      <c r="Y124" s="123">
        <v>5495</v>
      </c>
      <c r="Z124" s="123">
        <v>5471</v>
      </c>
      <c r="AA124" s="123">
        <v>5447</v>
      </c>
      <c r="AB124" s="123">
        <v>5423</v>
      </c>
      <c r="AC124" s="123">
        <v>5399</v>
      </c>
      <c r="AD124" s="123">
        <v>5374</v>
      </c>
      <c r="AE124" s="123">
        <v>5350</v>
      </c>
      <c r="AF124" s="120">
        <v>-5.241E-3</v>
      </c>
      <c r="AG124" s="140"/>
      <c r="AH124"/>
      <c r="AI124"/>
      <c r="AJ124"/>
      <c r="AK124"/>
      <c r="AL124"/>
    </row>
    <row r="125" spans="1:38" ht="15" customHeight="1" x14ac:dyDescent="0.25">
      <c r="A125" s="61" t="s">
        <v>372</v>
      </c>
      <c r="B125" s="118" t="s">
        <v>32</v>
      </c>
      <c r="C125" s="123">
        <v>5742</v>
      </c>
      <c r="D125" s="123">
        <v>5779</v>
      </c>
      <c r="E125" s="123">
        <v>5348</v>
      </c>
      <c r="F125" s="123">
        <v>5325</v>
      </c>
      <c r="G125" s="123">
        <v>5303</v>
      </c>
      <c r="H125" s="123">
        <v>5281</v>
      </c>
      <c r="I125" s="123">
        <v>5259</v>
      </c>
      <c r="J125" s="123">
        <v>5236</v>
      </c>
      <c r="K125" s="123">
        <v>5214</v>
      </c>
      <c r="L125" s="123">
        <v>5192</v>
      </c>
      <c r="M125" s="123">
        <v>5169</v>
      </c>
      <c r="N125" s="123">
        <v>5147</v>
      </c>
      <c r="O125" s="123">
        <v>5125</v>
      </c>
      <c r="P125" s="123">
        <v>5102</v>
      </c>
      <c r="Q125" s="123">
        <v>5080</v>
      </c>
      <c r="R125" s="123">
        <v>5058</v>
      </c>
      <c r="S125" s="123">
        <v>5036</v>
      </c>
      <c r="T125" s="123">
        <v>5013</v>
      </c>
      <c r="U125" s="123">
        <v>4991</v>
      </c>
      <c r="V125" s="123">
        <v>4969</v>
      </c>
      <c r="W125" s="123">
        <v>4947</v>
      </c>
      <c r="X125" s="123">
        <v>4924</v>
      </c>
      <c r="Y125" s="123">
        <v>4902</v>
      </c>
      <c r="Z125" s="123">
        <v>4880</v>
      </c>
      <c r="AA125" s="123">
        <v>4858</v>
      </c>
      <c r="AB125" s="123">
        <v>4835</v>
      </c>
      <c r="AC125" s="123">
        <v>4813</v>
      </c>
      <c r="AD125" s="123">
        <v>4791</v>
      </c>
      <c r="AE125" s="123">
        <v>4769</v>
      </c>
      <c r="AF125" s="120">
        <v>-6.6090000000000003E-3</v>
      </c>
      <c r="AG125" s="140"/>
      <c r="AH125"/>
      <c r="AI125"/>
      <c r="AJ125"/>
      <c r="AK125"/>
      <c r="AL125"/>
    </row>
    <row r="126" spans="1:38" ht="15" customHeight="1" x14ac:dyDescent="0.25">
      <c r="A126" s="61" t="s">
        <v>373</v>
      </c>
      <c r="B126" s="118" t="s">
        <v>33</v>
      </c>
      <c r="C126" s="123">
        <v>6427</v>
      </c>
      <c r="D126" s="123">
        <v>6306</v>
      </c>
      <c r="E126" s="123">
        <v>5982</v>
      </c>
      <c r="F126" s="123">
        <v>5967</v>
      </c>
      <c r="G126" s="123">
        <v>5953</v>
      </c>
      <c r="H126" s="123">
        <v>5938</v>
      </c>
      <c r="I126" s="123">
        <v>5923</v>
      </c>
      <c r="J126" s="123">
        <v>5908</v>
      </c>
      <c r="K126" s="123">
        <v>5893</v>
      </c>
      <c r="L126" s="123">
        <v>5879</v>
      </c>
      <c r="M126" s="123">
        <v>5864</v>
      </c>
      <c r="N126" s="123">
        <v>5849</v>
      </c>
      <c r="O126" s="123">
        <v>5834</v>
      </c>
      <c r="P126" s="123">
        <v>5819</v>
      </c>
      <c r="Q126" s="123">
        <v>5804</v>
      </c>
      <c r="R126" s="123">
        <v>5790</v>
      </c>
      <c r="S126" s="123">
        <v>5775</v>
      </c>
      <c r="T126" s="123">
        <v>5760</v>
      </c>
      <c r="U126" s="123">
        <v>5745</v>
      </c>
      <c r="V126" s="123">
        <v>5730</v>
      </c>
      <c r="W126" s="123">
        <v>5715</v>
      </c>
      <c r="X126" s="123">
        <v>5701</v>
      </c>
      <c r="Y126" s="123">
        <v>5686</v>
      </c>
      <c r="Z126" s="123">
        <v>5671</v>
      </c>
      <c r="AA126" s="123">
        <v>5656</v>
      </c>
      <c r="AB126" s="123">
        <v>5641</v>
      </c>
      <c r="AC126" s="123">
        <v>5626</v>
      </c>
      <c r="AD126" s="123">
        <v>5611</v>
      </c>
      <c r="AE126" s="123">
        <v>5597</v>
      </c>
      <c r="AF126" s="120">
        <v>-4.9259999999999998E-3</v>
      </c>
      <c r="AG126" s="140"/>
      <c r="AH126"/>
      <c r="AI126"/>
      <c r="AJ126"/>
      <c r="AK126"/>
      <c r="AL126"/>
    </row>
    <row r="127" spans="1:38" ht="15" customHeight="1" x14ac:dyDescent="0.25">
      <c r="A127" s="61" t="s">
        <v>374</v>
      </c>
      <c r="B127" s="118" t="s">
        <v>34</v>
      </c>
      <c r="C127" s="123">
        <v>6845</v>
      </c>
      <c r="D127" s="123">
        <v>6601</v>
      </c>
      <c r="E127" s="123">
        <v>6349</v>
      </c>
      <c r="F127" s="123">
        <v>6340</v>
      </c>
      <c r="G127" s="123">
        <v>6330</v>
      </c>
      <c r="H127" s="123">
        <v>6321</v>
      </c>
      <c r="I127" s="123">
        <v>6311</v>
      </c>
      <c r="J127" s="123">
        <v>6301</v>
      </c>
      <c r="K127" s="123">
        <v>6291</v>
      </c>
      <c r="L127" s="123">
        <v>6281</v>
      </c>
      <c r="M127" s="123">
        <v>6271</v>
      </c>
      <c r="N127" s="123">
        <v>6261</v>
      </c>
      <c r="O127" s="123">
        <v>6250</v>
      </c>
      <c r="P127" s="123">
        <v>6240</v>
      </c>
      <c r="Q127" s="123">
        <v>6230</v>
      </c>
      <c r="R127" s="123">
        <v>6219</v>
      </c>
      <c r="S127" s="123">
        <v>6209</v>
      </c>
      <c r="T127" s="123">
        <v>6198</v>
      </c>
      <c r="U127" s="123">
        <v>6188</v>
      </c>
      <c r="V127" s="123">
        <v>6177</v>
      </c>
      <c r="W127" s="123">
        <v>6167</v>
      </c>
      <c r="X127" s="123">
        <v>6156</v>
      </c>
      <c r="Y127" s="123">
        <v>6145</v>
      </c>
      <c r="Z127" s="123">
        <v>6135</v>
      </c>
      <c r="AA127" s="123">
        <v>6124</v>
      </c>
      <c r="AB127" s="123">
        <v>6113</v>
      </c>
      <c r="AC127" s="123">
        <v>6103</v>
      </c>
      <c r="AD127" s="123">
        <v>6092</v>
      </c>
      <c r="AE127" s="123">
        <v>6081</v>
      </c>
      <c r="AF127" s="120">
        <v>-4.2180000000000004E-3</v>
      </c>
      <c r="AG127" s="140"/>
      <c r="AH127"/>
      <c r="AI127"/>
      <c r="AJ127"/>
      <c r="AK127"/>
      <c r="AL127"/>
    </row>
    <row r="128" spans="1:38" ht="15" customHeight="1" x14ac:dyDescent="0.25">
      <c r="A128" s="61" t="s">
        <v>375</v>
      </c>
      <c r="B128" s="118" t="s">
        <v>35</v>
      </c>
      <c r="C128" s="123">
        <v>2566</v>
      </c>
      <c r="D128" s="123">
        <v>2600</v>
      </c>
      <c r="E128" s="123">
        <v>2375</v>
      </c>
      <c r="F128" s="123">
        <v>2358</v>
      </c>
      <c r="G128" s="123">
        <v>2342</v>
      </c>
      <c r="H128" s="123">
        <v>2326</v>
      </c>
      <c r="I128" s="123">
        <v>2310</v>
      </c>
      <c r="J128" s="123">
        <v>2294</v>
      </c>
      <c r="K128" s="123">
        <v>2277</v>
      </c>
      <c r="L128" s="123">
        <v>2261</v>
      </c>
      <c r="M128" s="123">
        <v>2245</v>
      </c>
      <c r="N128" s="123">
        <v>2229</v>
      </c>
      <c r="O128" s="123">
        <v>2213</v>
      </c>
      <c r="P128" s="123">
        <v>2197</v>
      </c>
      <c r="Q128" s="123">
        <v>2180</v>
      </c>
      <c r="R128" s="123">
        <v>2164</v>
      </c>
      <c r="S128" s="123">
        <v>2148</v>
      </c>
      <c r="T128" s="123">
        <v>2132</v>
      </c>
      <c r="U128" s="123">
        <v>2116</v>
      </c>
      <c r="V128" s="123">
        <v>2100</v>
      </c>
      <c r="W128" s="123">
        <v>2084</v>
      </c>
      <c r="X128" s="123">
        <v>2068</v>
      </c>
      <c r="Y128" s="123">
        <v>2052</v>
      </c>
      <c r="Z128" s="123">
        <v>2036</v>
      </c>
      <c r="AA128" s="123">
        <v>2020</v>
      </c>
      <c r="AB128" s="123">
        <v>2005</v>
      </c>
      <c r="AC128" s="123">
        <v>1989</v>
      </c>
      <c r="AD128" s="123">
        <v>1973</v>
      </c>
      <c r="AE128" s="123">
        <v>1957</v>
      </c>
      <c r="AF128" s="120">
        <v>-9.6299999999999997E-3</v>
      </c>
      <c r="AG128" s="140"/>
      <c r="AH128"/>
      <c r="AI128"/>
      <c r="AJ128"/>
      <c r="AK128"/>
      <c r="AL128"/>
    </row>
    <row r="129" spans="1:38" ht="15" customHeight="1" x14ac:dyDescent="0.25">
      <c r="A129" s="61" t="s">
        <v>376</v>
      </c>
      <c r="B129" s="118" t="s">
        <v>36</v>
      </c>
      <c r="C129" s="123">
        <v>3487</v>
      </c>
      <c r="D129" s="123">
        <v>3442</v>
      </c>
      <c r="E129" s="123">
        <v>3180</v>
      </c>
      <c r="F129" s="123">
        <v>3168</v>
      </c>
      <c r="G129" s="123">
        <v>3156</v>
      </c>
      <c r="H129" s="123">
        <v>3144</v>
      </c>
      <c r="I129" s="123">
        <v>3131</v>
      </c>
      <c r="J129" s="123">
        <v>3119</v>
      </c>
      <c r="K129" s="123">
        <v>3106</v>
      </c>
      <c r="L129" s="123">
        <v>3094</v>
      </c>
      <c r="M129" s="123">
        <v>3081</v>
      </c>
      <c r="N129" s="123">
        <v>3069</v>
      </c>
      <c r="O129" s="123">
        <v>3056</v>
      </c>
      <c r="P129" s="123">
        <v>3043</v>
      </c>
      <c r="Q129" s="123">
        <v>3031</v>
      </c>
      <c r="R129" s="123">
        <v>3018</v>
      </c>
      <c r="S129" s="123">
        <v>3005</v>
      </c>
      <c r="T129" s="123">
        <v>2992</v>
      </c>
      <c r="U129" s="123">
        <v>2980</v>
      </c>
      <c r="V129" s="123">
        <v>2967</v>
      </c>
      <c r="W129" s="123">
        <v>2954</v>
      </c>
      <c r="X129" s="123">
        <v>2941</v>
      </c>
      <c r="Y129" s="123">
        <v>2929</v>
      </c>
      <c r="Z129" s="123">
        <v>2916</v>
      </c>
      <c r="AA129" s="123">
        <v>2903</v>
      </c>
      <c r="AB129" s="123">
        <v>2890</v>
      </c>
      <c r="AC129" s="123">
        <v>2877</v>
      </c>
      <c r="AD129" s="123">
        <v>2865</v>
      </c>
      <c r="AE129" s="123">
        <v>2852</v>
      </c>
      <c r="AF129" s="120">
        <v>-7.1539999999999998E-3</v>
      </c>
      <c r="AG129" s="140"/>
      <c r="AH129"/>
      <c r="AI129"/>
      <c r="AJ129"/>
      <c r="AK129"/>
      <c r="AL129"/>
    </row>
    <row r="130" spans="1:38" ht="15" customHeight="1" x14ac:dyDescent="0.25">
      <c r="A130" s="61" t="s">
        <v>377</v>
      </c>
      <c r="B130" s="118" t="s">
        <v>37</v>
      </c>
      <c r="C130" s="123">
        <v>2195</v>
      </c>
      <c r="D130" s="123">
        <v>2056</v>
      </c>
      <c r="E130" s="123">
        <v>1942</v>
      </c>
      <c r="F130" s="123">
        <v>1934</v>
      </c>
      <c r="G130" s="123">
        <v>1925</v>
      </c>
      <c r="H130" s="123">
        <v>1916</v>
      </c>
      <c r="I130" s="123">
        <v>1908</v>
      </c>
      <c r="J130" s="123">
        <v>1899</v>
      </c>
      <c r="K130" s="123">
        <v>1891</v>
      </c>
      <c r="L130" s="123">
        <v>1882</v>
      </c>
      <c r="M130" s="123">
        <v>1874</v>
      </c>
      <c r="N130" s="123">
        <v>1865</v>
      </c>
      <c r="O130" s="123">
        <v>1857</v>
      </c>
      <c r="P130" s="123">
        <v>1849</v>
      </c>
      <c r="Q130" s="123">
        <v>1840</v>
      </c>
      <c r="R130" s="123">
        <v>1832</v>
      </c>
      <c r="S130" s="123">
        <v>1824</v>
      </c>
      <c r="T130" s="123">
        <v>1815</v>
      </c>
      <c r="U130" s="123">
        <v>1807</v>
      </c>
      <c r="V130" s="123">
        <v>1799</v>
      </c>
      <c r="W130" s="123">
        <v>1791</v>
      </c>
      <c r="X130" s="123">
        <v>1783</v>
      </c>
      <c r="Y130" s="123">
        <v>1774</v>
      </c>
      <c r="Z130" s="123">
        <v>1766</v>
      </c>
      <c r="AA130" s="123">
        <v>1758</v>
      </c>
      <c r="AB130" s="123">
        <v>1750</v>
      </c>
      <c r="AC130" s="123">
        <v>1742</v>
      </c>
      <c r="AD130" s="123">
        <v>1734</v>
      </c>
      <c r="AE130" s="123">
        <v>1726</v>
      </c>
      <c r="AF130" s="120">
        <v>-8.548E-3</v>
      </c>
      <c r="AG130" s="140"/>
      <c r="AH130"/>
      <c r="AI130"/>
      <c r="AJ130"/>
      <c r="AK130"/>
      <c r="AL130"/>
    </row>
    <row r="131" spans="1:38" ht="15" customHeight="1" x14ac:dyDescent="0.25">
      <c r="A131" s="61" t="s">
        <v>378</v>
      </c>
      <c r="B131" s="118" t="s">
        <v>38</v>
      </c>
      <c r="C131" s="123">
        <v>4970</v>
      </c>
      <c r="D131" s="123">
        <v>4978</v>
      </c>
      <c r="E131" s="123">
        <v>4789</v>
      </c>
      <c r="F131" s="123">
        <v>4776</v>
      </c>
      <c r="G131" s="123">
        <v>4763</v>
      </c>
      <c r="H131" s="123">
        <v>4751</v>
      </c>
      <c r="I131" s="123">
        <v>4738</v>
      </c>
      <c r="J131" s="123">
        <v>4725</v>
      </c>
      <c r="K131" s="123">
        <v>4712</v>
      </c>
      <c r="L131" s="123">
        <v>4698</v>
      </c>
      <c r="M131" s="123">
        <v>4685</v>
      </c>
      <c r="N131" s="123">
        <v>4672</v>
      </c>
      <c r="O131" s="123">
        <v>4658</v>
      </c>
      <c r="P131" s="123">
        <v>4645</v>
      </c>
      <c r="Q131" s="123">
        <v>4632</v>
      </c>
      <c r="R131" s="123">
        <v>4619</v>
      </c>
      <c r="S131" s="123">
        <v>4606</v>
      </c>
      <c r="T131" s="123">
        <v>4593</v>
      </c>
      <c r="U131" s="123">
        <v>4580</v>
      </c>
      <c r="V131" s="123">
        <v>4568</v>
      </c>
      <c r="W131" s="123">
        <v>4555</v>
      </c>
      <c r="X131" s="123">
        <v>4542</v>
      </c>
      <c r="Y131" s="123">
        <v>4530</v>
      </c>
      <c r="Z131" s="123">
        <v>4517</v>
      </c>
      <c r="AA131" s="123">
        <v>4504</v>
      </c>
      <c r="AB131" s="123">
        <v>4492</v>
      </c>
      <c r="AC131" s="123">
        <v>4479</v>
      </c>
      <c r="AD131" s="123">
        <v>4467</v>
      </c>
      <c r="AE131" s="123">
        <v>4454</v>
      </c>
      <c r="AF131" s="120">
        <v>-3.9069999999999999E-3</v>
      </c>
      <c r="AG131" s="140"/>
      <c r="AH131"/>
      <c r="AI131"/>
      <c r="AJ131"/>
      <c r="AK131"/>
      <c r="AL131"/>
    </row>
    <row r="132" spans="1:38" ht="15" customHeight="1" x14ac:dyDescent="0.25">
      <c r="A132" s="61" t="s">
        <v>379</v>
      </c>
      <c r="B132" s="118" t="s">
        <v>39</v>
      </c>
      <c r="C132" s="123">
        <v>3212</v>
      </c>
      <c r="D132" s="123">
        <v>3503</v>
      </c>
      <c r="E132" s="123">
        <v>3250</v>
      </c>
      <c r="F132" s="123">
        <v>3241</v>
      </c>
      <c r="G132" s="123">
        <v>3232</v>
      </c>
      <c r="H132" s="123">
        <v>3223</v>
      </c>
      <c r="I132" s="123">
        <v>3213</v>
      </c>
      <c r="J132" s="123">
        <v>3204</v>
      </c>
      <c r="K132" s="123">
        <v>3195</v>
      </c>
      <c r="L132" s="123">
        <v>3185</v>
      </c>
      <c r="M132" s="123">
        <v>3176</v>
      </c>
      <c r="N132" s="123">
        <v>3166</v>
      </c>
      <c r="O132" s="123">
        <v>3157</v>
      </c>
      <c r="P132" s="123">
        <v>3147</v>
      </c>
      <c r="Q132" s="123">
        <v>3137</v>
      </c>
      <c r="R132" s="123">
        <v>3128</v>
      </c>
      <c r="S132" s="123">
        <v>3118</v>
      </c>
      <c r="T132" s="123">
        <v>3108</v>
      </c>
      <c r="U132" s="123">
        <v>3098</v>
      </c>
      <c r="V132" s="123">
        <v>3089</v>
      </c>
      <c r="W132" s="123">
        <v>3079</v>
      </c>
      <c r="X132" s="123">
        <v>3069</v>
      </c>
      <c r="Y132" s="123">
        <v>3059</v>
      </c>
      <c r="Z132" s="123">
        <v>3049</v>
      </c>
      <c r="AA132" s="123">
        <v>3040</v>
      </c>
      <c r="AB132" s="123">
        <v>3030</v>
      </c>
      <c r="AC132" s="123">
        <v>3020</v>
      </c>
      <c r="AD132" s="123">
        <v>3010</v>
      </c>
      <c r="AE132" s="123">
        <v>3000</v>
      </c>
      <c r="AF132" s="120">
        <v>-2.4359999999999998E-3</v>
      </c>
      <c r="AG132" s="140"/>
      <c r="AH132"/>
      <c r="AI132"/>
      <c r="AJ132"/>
      <c r="AK132"/>
      <c r="AL132"/>
    </row>
    <row r="133" spans="1:38" ht="15" customHeight="1" x14ac:dyDescent="0.25">
      <c r="A133" s="61" t="s">
        <v>380</v>
      </c>
      <c r="B133" s="117" t="s">
        <v>40</v>
      </c>
      <c r="C133" s="125">
        <v>4234.6137699999999</v>
      </c>
      <c r="D133" s="125">
        <v>4246.6186520000001</v>
      </c>
      <c r="E133" s="125">
        <v>3976.1059570000002</v>
      </c>
      <c r="F133" s="125">
        <v>3957.180664</v>
      </c>
      <c r="G133" s="125">
        <v>3938.5415039999998</v>
      </c>
      <c r="H133" s="125">
        <v>3920.0117190000001</v>
      </c>
      <c r="I133" s="125">
        <v>3901.2561040000001</v>
      </c>
      <c r="J133" s="125">
        <v>3882.5219729999999</v>
      </c>
      <c r="K133" s="125">
        <v>3863.8103030000002</v>
      </c>
      <c r="L133" s="125">
        <v>3845.1889649999998</v>
      </c>
      <c r="M133" s="125">
        <v>3826.626221</v>
      </c>
      <c r="N133" s="125">
        <v>3807.9733890000002</v>
      </c>
      <c r="O133" s="125">
        <v>3789.4521479999999</v>
      </c>
      <c r="P133" s="125">
        <v>3770.821289</v>
      </c>
      <c r="Q133" s="125">
        <v>3752.0329590000001</v>
      </c>
      <c r="R133" s="125">
        <v>3733.780029</v>
      </c>
      <c r="S133" s="125">
        <v>3715.305664</v>
      </c>
      <c r="T133" s="125">
        <v>3696.5273440000001</v>
      </c>
      <c r="U133" s="125">
        <v>3678.117432</v>
      </c>
      <c r="V133" s="125">
        <v>3659.850586</v>
      </c>
      <c r="W133" s="125">
        <v>3641.3955080000001</v>
      </c>
      <c r="X133" s="125">
        <v>3622.8991700000001</v>
      </c>
      <c r="Y133" s="125">
        <v>3604.398682</v>
      </c>
      <c r="Z133" s="125">
        <v>3585.969482</v>
      </c>
      <c r="AA133" s="125">
        <v>3567.7004390000002</v>
      </c>
      <c r="AB133" s="125">
        <v>3549.5581050000001</v>
      </c>
      <c r="AC133" s="125">
        <v>3531.4091800000001</v>
      </c>
      <c r="AD133" s="125">
        <v>3513.482422</v>
      </c>
      <c r="AE133" s="125">
        <v>3495.6748050000001</v>
      </c>
      <c r="AF133" s="122">
        <v>-6.8250000000000003E-3</v>
      </c>
      <c r="AG133" s="140"/>
      <c r="AH133"/>
      <c r="AI133"/>
      <c r="AJ133"/>
      <c r="AK133"/>
      <c r="AL133"/>
    </row>
    <row r="134" spans="1:38" ht="15" customHeight="1" x14ac:dyDescent="0.25">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c r="AI134"/>
      <c r="AJ134"/>
      <c r="AK134"/>
      <c r="AL134"/>
    </row>
    <row r="135" spans="1:38" ht="15" customHeight="1" x14ac:dyDescent="0.25">
      <c r="B135" s="117" t="s">
        <v>41</v>
      </c>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c r="AI135"/>
      <c r="AJ135"/>
      <c r="AK135"/>
      <c r="AL135"/>
    </row>
    <row r="136" spans="1:38" ht="15" customHeight="1" x14ac:dyDescent="0.25">
      <c r="A136" s="61" t="s">
        <v>381</v>
      </c>
      <c r="B136" s="118" t="s">
        <v>31</v>
      </c>
      <c r="C136" s="123">
        <v>639</v>
      </c>
      <c r="D136" s="123">
        <v>500</v>
      </c>
      <c r="E136" s="123">
        <v>614</v>
      </c>
      <c r="F136" s="123">
        <v>621</v>
      </c>
      <c r="G136" s="123">
        <v>629</v>
      </c>
      <c r="H136" s="123">
        <v>636</v>
      </c>
      <c r="I136" s="123">
        <v>643</v>
      </c>
      <c r="J136" s="123">
        <v>651</v>
      </c>
      <c r="K136" s="123">
        <v>658</v>
      </c>
      <c r="L136" s="123">
        <v>665</v>
      </c>
      <c r="M136" s="123">
        <v>673</v>
      </c>
      <c r="N136" s="123">
        <v>680</v>
      </c>
      <c r="O136" s="123">
        <v>687</v>
      </c>
      <c r="P136" s="123">
        <v>695</v>
      </c>
      <c r="Q136" s="123">
        <v>702</v>
      </c>
      <c r="R136" s="123">
        <v>710</v>
      </c>
      <c r="S136" s="123">
        <v>717</v>
      </c>
      <c r="T136" s="123">
        <v>724</v>
      </c>
      <c r="U136" s="123">
        <v>732</v>
      </c>
      <c r="V136" s="123">
        <v>739</v>
      </c>
      <c r="W136" s="123">
        <v>747</v>
      </c>
      <c r="X136" s="123">
        <v>754</v>
      </c>
      <c r="Y136" s="123">
        <v>761</v>
      </c>
      <c r="Z136" s="123">
        <v>769</v>
      </c>
      <c r="AA136" s="123">
        <v>776</v>
      </c>
      <c r="AB136" s="123">
        <v>784</v>
      </c>
      <c r="AC136" s="123">
        <v>791</v>
      </c>
      <c r="AD136" s="123">
        <v>799</v>
      </c>
      <c r="AE136" s="123">
        <v>806</v>
      </c>
      <c r="AF136" s="120">
        <v>8.3269999999999993E-3</v>
      </c>
      <c r="AG136" s="140"/>
      <c r="AH136"/>
      <c r="AI136"/>
      <c r="AJ136"/>
      <c r="AK136"/>
      <c r="AL136"/>
    </row>
    <row r="137" spans="1:38" ht="15" customHeight="1" x14ac:dyDescent="0.25">
      <c r="A137" s="61" t="s">
        <v>382</v>
      </c>
      <c r="B137" s="118" t="s">
        <v>32</v>
      </c>
      <c r="C137" s="123">
        <v>835</v>
      </c>
      <c r="D137" s="123">
        <v>692</v>
      </c>
      <c r="E137" s="123">
        <v>864</v>
      </c>
      <c r="F137" s="123">
        <v>874</v>
      </c>
      <c r="G137" s="123">
        <v>883</v>
      </c>
      <c r="H137" s="123">
        <v>893</v>
      </c>
      <c r="I137" s="123">
        <v>902</v>
      </c>
      <c r="J137" s="123">
        <v>912</v>
      </c>
      <c r="K137" s="123">
        <v>922</v>
      </c>
      <c r="L137" s="123">
        <v>931</v>
      </c>
      <c r="M137" s="123">
        <v>941</v>
      </c>
      <c r="N137" s="123">
        <v>950</v>
      </c>
      <c r="O137" s="123">
        <v>960</v>
      </c>
      <c r="P137" s="123">
        <v>970</v>
      </c>
      <c r="Q137" s="123">
        <v>979</v>
      </c>
      <c r="R137" s="123">
        <v>989</v>
      </c>
      <c r="S137" s="123">
        <v>999</v>
      </c>
      <c r="T137" s="123">
        <v>1008</v>
      </c>
      <c r="U137" s="123">
        <v>1018</v>
      </c>
      <c r="V137" s="123">
        <v>1027</v>
      </c>
      <c r="W137" s="123">
        <v>1037</v>
      </c>
      <c r="X137" s="123">
        <v>1047</v>
      </c>
      <c r="Y137" s="123">
        <v>1056</v>
      </c>
      <c r="Z137" s="123">
        <v>1066</v>
      </c>
      <c r="AA137" s="123">
        <v>1076</v>
      </c>
      <c r="AB137" s="123">
        <v>1085</v>
      </c>
      <c r="AC137" s="123">
        <v>1095</v>
      </c>
      <c r="AD137" s="123">
        <v>1104</v>
      </c>
      <c r="AE137" s="123">
        <v>1114</v>
      </c>
      <c r="AF137" s="120">
        <v>1.0349000000000001E-2</v>
      </c>
      <c r="AG137" s="140"/>
      <c r="AH137"/>
      <c r="AI137"/>
      <c r="AJ137"/>
      <c r="AK137"/>
      <c r="AL137"/>
    </row>
    <row r="138" spans="1:38" ht="15" customHeight="1" x14ac:dyDescent="0.25">
      <c r="A138" s="61" t="s">
        <v>383</v>
      </c>
      <c r="B138" s="118" t="s">
        <v>33</v>
      </c>
      <c r="C138" s="123">
        <v>813</v>
      </c>
      <c r="D138" s="123">
        <v>752</v>
      </c>
      <c r="E138" s="123">
        <v>892</v>
      </c>
      <c r="F138" s="123">
        <v>900</v>
      </c>
      <c r="G138" s="123">
        <v>908</v>
      </c>
      <c r="H138" s="123">
        <v>916</v>
      </c>
      <c r="I138" s="123">
        <v>924</v>
      </c>
      <c r="J138" s="123">
        <v>932</v>
      </c>
      <c r="K138" s="123">
        <v>939</v>
      </c>
      <c r="L138" s="123">
        <v>947</v>
      </c>
      <c r="M138" s="123">
        <v>955</v>
      </c>
      <c r="N138" s="123">
        <v>963</v>
      </c>
      <c r="O138" s="123">
        <v>971</v>
      </c>
      <c r="P138" s="123">
        <v>979</v>
      </c>
      <c r="Q138" s="123">
        <v>987</v>
      </c>
      <c r="R138" s="123">
        <v>994</v>
      </c>
      <c r="S138" s="123">
        <v>1002</v>
      </c>
      <c r="T138" s="123">
        <v>1010</v>
      </c>
      <c r="U138" s="123">
        <v>1018</v>
      </c>
      <c r="V138" s="123">
        <v>1026</v>
      </c>
      <c r="W138" s="123">
        <v>1034</v>
      </c>
      <c r="X138" s="123">
        <v>1042</v>
      </c>
      <c r="Y138" s="123">
        <v>1050</v>
      </c>
      <c r="Z138" s="123">
        <v>1058</v>
      </c>
      <c r="AA138" s="123">
        <v>1066</v>
      </c>
      <c r="AB138" s="123">
        <v>1073</v>
      </c>
      <c r="AC138" s="123">
        <v>1081</v>
      </c>
      <c r="AD138" s="123">
        <v>1089</v>
      </c>
      <c r="AE138" s="123">
        <v>1097</v>
      </c>
      <c r="AF138" s="120">
        <v>1.0758E-2</v>
      </c>
      <c r="AG138" s="140"/>
      <c r="AH138"/>
      <c r="AI138"/>
      <c r="AJ138"/>
      <c r="AK138"/>
      <c r="AL138"/>
    </row>
    <row r="139" spans="1:38" ht="15" customHeight="1" x14ac:dyDescent="0.25">
      <c r="A139" s="61" t="s">
        <v>384</v>
      </c>
      <c r="B139" s="118" t="s">
        <v>34</v>
      </c>
      <c r="C139" s="123">
        <v>1050</v>
      </c>
      <c r="D139" s="123">
        <v>944</v>
      </c>
      <c r="E139" s="123">
        <v>1069</v>
      </c>
      <c r="F139" s="123">
        <v>1077</v>
      </c>
      <c r="G139" s="123">
        <v>1084</v>
      </c>
      <c r="H139" s="123">
        <v>1091</v>
      </c>
      <c r="I139" s="123">
        <v>1099</v>
      </c>
      <c r="J139" s="123">
        <v>1106</v>
      </c>
      <c r="K139" s="123">
        <v>1114</v>
      </c>
      <c r="L139" s="123">
        <v>1121</v>
      </c>
      <c r="M139" s="123">
        <v>1129</v>
      </c>
      <c r="N139" s="123">
        <v>1136</v>
      </c>
      <c r="O139" s="123">
        <v>1144</v>
      </c>
      <c r="P139" s="123">
        <v>1151</v>
      </c>
      <c r="Q139" s="123">
        <v>1159</v>
      </c>
      <c r="R139" s="123">
        <v>1166</v>
      </c>
      <c r="S139" s="123">
        <v>1174</v>
      </c>
      <c r="T139" s="123">
        <v>1182</v>
      </c>
      <c r="U139" s="123">
        <v>1189</v>
      </c>
      <c r="V139" s="123">
        <v>1197</v>
      </c>
      <c r="W139" s="123">
        <v>1204</v>
      </c>
      <c r="X139" s="123">
        <v>1212</v>
      </c>
      <c r="Y139" s="123">
        <v>1220</v>
      </c>
      <c r="Z139" s="123">
        <v>1227</v>
      </c>
      <c r="AA139" s="123">
        <v>1235</v>
      </c>
      <c r="AB139" s="123">
        <v>1243</v>
      </c>
      <c r="AC139" s="123">
        <v>1250</v>
      </c>
      <c r="AD139" s="123">
        <v>1258</v>
      </c>
      <c r="AE139" s="123">
        <v>1266</v>
      </c>
      <c r="AF139" s="120">
        <v>6.7029999999999998E-3</v>
      </c>
      <c r="AG139" s="140"/>
      <c r="AH139"/>
      <c r="AI139"/>
      <c r="AJ139"/>
      <c r="AK139"/>
      <c r="AL139"/>
    </row>
    <row r="140" spans="1:38" ht="15" customHeight="1" x14ac:dyDescent="0.25">
      <c r="A140" s="61" t="s">
        <v>385</v>
      </c>
      <c r="B140" s="118" t="s">
        <v>35</v>
      </c>
      <c r="C140" s="123">
        <v>2264</v>
      </c>
      <c r="D140" s="123">
        <v>2150</v>
      </c>
      <c r="E140" s="123">
        <v>2408</v>
      </c>
      <c r="F140" s="123">
        <v>2426</v>
      </c>
      <c r="G140" s="123">
        <v>2442</v>
      </c>
      <c r="H140" s="123">
        <v>2459</v>
      </c>
      <c r="I140" s="123">
        <v>2476</v>
      </c>
      <c r="J140" s="123">
        <v>2494</v>
      </c>
      <c r="K140" s="123">
        <v>2511</v>
      </c>
      <c r="L140" s="123">
        <v>2528</v>
      </c>
      <c r="M140" s="123">
        <v>2545</v>
      </c>
      <c r="N140" s="123">
        <v>2562</v>
      </c>
      <c r="O140" s="123">
        <v>2579</v>
      </c>
      <c r="P140" s="123">
        <v>2597</v>
      </c>
      <c r="Q140" s="123">
        <v>2614</v>
      </c>
      <c r="R140" s="123">
        <v>2632</v>
      </c>
      <c r="S140" s="123">
        <v>2649</v>
      </c>
      <c r="T140" s="123">
        <v>2666</v>
      </c>
      <c r="U140" s="123">
        <v>2684</v>
      </c>
      <c r="V140" s="123">
        <v>2701</v>
      </c>
      <c r="W140" s="123">
        <v>2719</v>
      </c>
      <c r="X140" s="123">
        <v>2736</v>
      </c>
      <c r="Y140" s="123">
        <v>2754</v>
      </c>
      <c r="Z140" s="123">
        <v>2771</v>
      </c>
      <c r="AA140" s="123">
        <v>2789</v>
      </c>
      <c r="AB140" s="123">
        <v>2806</v>
      </c>
      <c r="AC140" s="123">
        <v>2824</v>
      </c>
      <c r="AD140" s="123">
        <v>2842</v>
      </c>
      <c r="AE140" s="123">
        <v>2859</v>
      </c>
      <c r="AF140" s="120">
        <v>8.3680000000000004E-3</v>
      </c>
      <c r="AG140" s="140"/>
      <c r="AH140"/>
      <c r="AI140"/>
      <c r="AJ140"/>
      <c r="AK140"/>
      <c r="AL140"/>
    </row>
    <row r="141" spans="1:38" x14ac:dyDescent="0.25">
      <c r="A141" s="61" t="s">
        <v>386</v>
      </c>
      <c r="B141" s="118" t="s">
        <v>36</v>
      </c>
      <c r="C141" s="123">
        <v>1730</v>
      </c>
      <c r="D141" s="123">
        <v>1637</v>
      </c>
      <c r="E141" s="123">
        <v>1805</v>
      </c>
      <c r="F141" s="123">
        <v>1814</v>
      </c>
      <c r="G141" s="123">
        <v>1824</v>
      </c>
      <c r="H141" s="123">
        <v>1834</v>
      </c>
      <c r="I141" s="123">
        <v>1844</v>
      </c>
      <c r="J141" s="123">
        <v>1854</v>
      </c>
      <c r="K141" s="123">
        <v>1864</v>
      </c>
      <c r="L141" s="123">
        <v>1874</v>
      </c>
      <c r="M141" s="123">
        <v>1884</v>
      </c>
      <c r="N141" s="123">
        <v>1894</v>
      </c>
      <c r="O141" s="123">
        <v>1904</v>
      </c>
      <c r="P141" s="123">
        <v>1914</v>
      </c>
      <c r="Q141" s="123">
        <v>1924</v>
      </c>
      <c r="R141" s="123">
        <v>1934</v>
      </c>
      <c r="S141" s="123">
        <v>1944</v>
      </c>
      <c r="T141" s="123">
        <v>1954</v>
      </c>
      <c r="U141" s="123">
        <v>1964</v>
      </c>
      <c r="V141" s="123">
        <v>1974</v>
      </c>
      <c r="W141" s="123">
        <v>1984</v>
      </c>
      <c r="X141" s="123">
        <v>1994</v>
      </c>
      <c r="Y141" s="123">
        <v>2004</v>
      </c>
      <c r="Z141" s="123">
        <v>2014</v>
      </c>
      <c r="AA141" s="123">
        <v>2024</v>
      </c>
      <c r="AB141" s="123">
        <v>2034</v>
      </c>
      <c r="AC141" s="123">
        <v>2044</v>
      </c>
      <c r="AD141" s="123">
        <v>2054</v>
      </c>
      <c r="AE141" s="123">
        <v>2064</v>
      </c>
      <c r="AF141" s="120">
        <v>6.3239999999999998E-3</v>
      </c>
      <c r="AG141" s="140"/>
      <c r="AH141"/>
      <c r="AI141"/>
      <c r="AJ141"/>
      <c r="AK141"/>
      <c r="AL141"/>
    </row>
    <row r="142" spans="1:38" x14ac:dyDescent="0.25">
      <c r="A142" s="61" t="s">
        <v>387</v>
      </c>
      <c r="B142" s="118" t="s">
        <v>37</v>
      </c>
      <c r="C142" s="123">
        <v>3000</v>
      </c>
      <c r="D142" s="123">
        <v>2658</v>
      </c>
      <c r="E142" s="123">
        <v>2860</v>
      </c>
      <c r="F142" s="123">
        <v>2874</v>
      </c>
      <c r="G142" s="123">
        <v>2887</v>
      </c>
      <c r="H142" s="123">
        <v>2901</v>
      </c>
      <c r="I142" s="123">
        <v>2915</v>
      </c>
      <c r="J142" s="123">
        <v>2928</v>
      </c>
      <c r="K142" s="123">
        <v>2942</v>
      </c>
      <c r="L142" s="123">
        <v>2955</v>
      </c>
      <c r="M142" s="123">
        <v>2969</v>
      </c>
      <c r="N142" s="123">
        <v>2982</v>
      </c>
      <c r="O142" s="123">
        <v>2996</v>
      </c>
      <c r="P142" s="123">
        <v>3009</v>
      </c>
      <c r="Q142" s="123">
        <v>3023</v>
      </c>
      <c r="R142" s="123">
        <v>3036</v>
      </c>
      <c r="S142" s="123">
        <v>3050</v>
      </c>
      <c r="T142" s="123">
        <v>3063</v>
      </c>
      <c r="U142" s="123">
        <v>3076</v>
      </c>
      <c r="V142" s="123">
        <v>3090</v>
      </c>
      <c r="W142" s="123">
        <v>3103</v>
      </c>
      <c r="X142" s="123">
        <v>3117</v>
      </c>
      <c r="Y142" s="123">
        <v>3130</v>
      </c>
      <c r="Z142" s="123">
        <v>3144</v>
      </c>
      <c r="AA142" s="123">
        <v>3157</v>
      </c>
      <c r="AB142" s="123">
        <v>3170</v>
      </c>
      <c r="AC142" s="123">
        <v>3184</v>
      </c>
      <c r="AD142" s="123">
        <v>3197</v>
      </c>
      <c r="AE142" s="123">
        <v>3210</v>
      </c>
      <c r="AF142" s="120">
        <v>2.4190000000000001E-3</v>
      </c>
      <c r="AG142" s="140"/>
      <c r="AH142"/>
      <c r="AI142"/>
      <c r="AJ142"/>
      <c r="AK142"/>
      <c r="AL142"/>
    </row>
    <row r="143" spans="1:38" x14ac:dyDescent="0.25">
      <c r="A143" s="61" t="s">
        <v>388</v>
      </c>
      <c r="B143" s="118" t="s">
        <v>38</v>
      </c>
      <c r="C143" s="123">
        <v>1578</v>
      </c>
      <c r="D143" s="123">
        <v>1415</v>
      </c>
      <c r="E143" s="123">
        <v>1580</v>
      </c>
      <c r="F143" s="123">
        <v>1589</v>
      </c>
      <c r="G143" s="123">
        <v>1599</v>
      </c>
      <c r="H143" s="123">
        <v>1608</v>
      </c>
      <c r="I143" s="123">
        <v>1618</v>
      </c>
      <c r="J143" s="123">
        <v>1628</v>
      </c>
      <c r="K143" s="123">
        <v>1638</v>
      </c>
      <c r="L143" s="123">
        <v>1647</v>
      </c>
      <c r="M143" s="123">
        <v>1657</v>
      </c>
      <c r="N143" s="123">
        <v>1667</v>
      </c>
      <c r="O143" s="123">
        <v>1677</v>
      </c>
      <c r="P143" s="123">
        <v>1687</v>
      </c>
      <c r="Q143" s="123">
        <v>1697</v>
      </c>
      <c r="R143" s="123">
        <v>1706</v>
      </c>
      <c r="S143" s="123">
        <v>1716</v>
      </c>
      <c r="T143" s="123">
        <v>1726</v>
      </c>
      <c r="U143" s="123">
        <v>1735</v>
      </c>
      <c r="V143" s="123">
        <v>1745</v>
      </c>
      <c r="W143" s="123">
        <v>1755</v>
      </c>
      <c r="X143" s="123">
        <v>1764</v>
      </c>
      <c r="Y143" s="123">
        <v>1774</v>
      </c>
      <c r="Z143" s="123">
        <v>1783</v>
      </c>
      <c r="AA143" s="123">
        <v>1793</v>
      </c>
      <c r="AB143" s="123">
        <v>1802</v>
      </c>
      <c r="AC143" s="123">
        <v>1812</v>
      </c>
      <c r="AD143" s="123">
        <v>1822</v>
      </c>
      <c r="AE143" s="123">
        <v>1831</v>
      </c>
      <c r="AF143" s="120">
        <v>5.3249999999999999E-3</v>
      </c>
      <c r="AG143" s="140"/>
      <c r="AH143"/>
      <c r="AI143"/>
      <c r="AJ143"/>
      <c r="AK143"/>
      <c r="AL143"/>
    </row>
    <row r="144" spans="1:38" x14ac:dyDescent="0.25">
      <c r="A144" s="61" t="s">
        <v>389</v>
      </c>
      <c r="B144" s="118" t="s">
        <v>39</v>
      </c>
      <c r="C144" s="123">
        <v>1098</v>
      </c>
      <c r="D144" s="123">
        <v>825</v>
      </c>
      <c r="E144" s="123">
        <v>1006</v>
      </c>
      <c r="F144" s="123">
        <v>1013</v>
      </c>
      <c r="G144" s="123">
        <v>1020</v>
      </c>
      <c r="H144" s="123">
        <v>1028</v>
      </c>
      <c r="I144" s="123">
        <v>1035</v>
      </c>
      <c r="J144" s="123">
        <v>1043</v>
      </c>
      <c r="K144" s="123">
        <v>1050</v>
      </c>
      <c r="L144" s="123">
        <v>1058</v>
      </c>
      <c r="M144" s="123">
        <v>1066</v>
      </c>
      <c r="N144" s="123">
        <v>1073</v>
      </c>
      <c r="O144" s="123">
        <v>1081</v>
      </c>
      <c r="P144" s="123">
        <v>1088</v>
      </c>
      <c r="Q144" s="123">
        <v>1096</v>
      </c>
      <c r="R144" s="123">
        <v>1104</v>
      </c>
      <c r="S144" s="123">
        <v>1111</v>
      </c>
      <c r="T144" s="123">
        <v>1119</v>
      </c>
      <c r="U144" s="123">
        <v>1127</v>
      </c>
      <c r="V144" s="123">
        <v>1134</v>
      </c>
      <c r="W144" s="123">
        <v>1142</v>
      </c>
      <c r="X144" s="123">
        <v>1150</v>
      </c>
      <c r="Y144" s="123">
        <v>1157</v>
      </c>
      <c r="Z144" s="123">
        <v>1165</v>
      </c>
      <c r="AA144" s="123">
        <v>1173</v>
      </c>
      <c r="AB144" s="123">
        <v>1181</v>
      </c>
      <c r="AC144" s="123">
        <v>1188</v>
      </c>
      <c r="AD144" s="123">
        <v>1196</v>
      </c>
      <c r="AE144" s="123">
        <v>1204</v>
      </c>
      <c r="AF144" s="120">
        <v>3.297E-3</v>
      </c>
      <c r="AG144" s="140"/>
      <c r="AH144"/>
      <c r="AI144"/>
      <c r="AJ144"/>
      <c r="AK144"/>
      <c r="AL144"/>
    </row>
    <row r="145" spans="1:38" x14ac:dyDescent="0.25">
      <c r="A145" s="61" t="s">
        <v>390</v>
      </c>
      <c r="B145" s="117" t="s">
        <v>40</v>
      </c>
      <c r="C145" s="125">
        <v>1549.955811</v>
      </c>
      <c r="D145" s="125">
        <v>1383.8479</v>
      </c>
      <c r="E145" s="125">
        <v>1570.0424800000001</v>
      </c>
      <c r="F145" s="125">
        <v>1583.3448490000001</v>
      </c>
      <c r="G145" s="125">
        <v>1596.1142580000001</v>
      </c>
      <c r="H145" s="125">
        <v>1609.38501</v>
      </c>
      <c r="I145" s="125">
        <v>1622.5207519999999</v>
      </c>
      <c r="J145" s="125">
        <v>1636.0070800000001</v>
      </c>
      <c r="K145" s="125">
        <v>1649.149048</v>
      </c>
      <c r="L145" s="125">
        <v>1662.2188719999999</v>
      </c>
      <c r="M145" s="125">
        <v>1675.7426760000001</v>
      </c>
      <c r="N145" s="125">
        <v>1688.762207</v>
      </c>
      <c r="O145" s="125">
        <v>1702.278198</v>
      </c>
      <c r="P145" s="125">
        <v>1715.7017820000001</v>
      </c>
      <c r="Q145" s="125">
        <v>1729.1450199999999</v>
      </c>
      <c r="R145" s="125">
        <v>1742.5604249999999</v>
      </c>
      <c r="S145" s="125">
        <v>1755.9835210000001</v>
      </c>
      <c r="T145" s="125">
        <v>1769.3446039999999</v>
      </c>
      <c r="U145" s="125">
        <v>1782.940063</v>
      </c>
      <c r="V145" s="125">
        <v>1796.302124</v>
      </c>
      <c r="W145" s="125">
        <v>1810.015259</v>
      </c>
      <c r="X145" s="125">
        <v>1823.60437</v>
      </c>
      <c r="Y145" s="125">
        <v>1837.094971</v>
      </c>
      <c r="Z145" s="125">
        <v>1850.6906739999999</v>
      </c>
      <c r="AA145" s="125">
        <v>1864.471436</v>
      </c>
      <c r="AB145" s="125">
        <v>1877.7441409999999</v>
      </c>
      <c r="AC145" s="125">
        <v>1891.3885499999999</v>
      </c>
      <c r="AD145" s="125">
        <v>1904.9642329999999</v>
      </c>
      <c r="AE145" s="125">
        <v>1918.225586</v>
      </c>
      <c r="AF145" s="122">
        <v>7.6420000000000004E-3</v>
      </c>
      <c r="AG145" s="140"/>
      <c r="AH145"/>
      <c r="AI145"/>
      <c r="AJ145"/>
      <c r="AK145"/>
      <c r="AL145"/>
    </row>
    <row r="146" spans="1:38" ht="15.75" thickBot="1" x14ac:dyDescent="0.3">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0"/>
      <c r="AF146" s="140"/>
      <c r="AG146" s="140"/>
      <c r="AH146"/>
      <c r="AI146"/>
      <c r="AJ146"/>
      <c r="AK146"/>
      <c r="AL146"/>
    </row>
    <row r="147" spans="1:38" x14ac:dyDescent="0.25">
      <c r="B147" s="142" t="s">
        <v>507</v>
      </c>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143"/>
      <c r="AI147"/>
      <c r="AJ147"/>
      <c r="AK147"/>
      <c r="AL147"/>
    </row>
    <row r="148" spans="1:38" x14ac:dyDescent="0.25">
      <c r="B148" s="58" t="s">
        <v>662</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c r="AI148"/>
      <c r="AJ148"/>
      <c r="AK148"/>
      <c r="AL148"/>
    </row>
    <row r="149" spans="1:38" x14ac:dyDescent="0.25">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c r="AI149"/>
      <c r="AJ149"/>
      <c r="AK149"/>
      <c r="AL149"/>
    </row>
    <row r="150" spans="1:38" ht="15" customHeight="1" x14ac:dyDescent="0.25">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c r="AI150"/>
      <c r="AJ150"/>
      <c r="AK150"/>
      <c r="AL150"/>
    </row>
    <row r="151" spans="1:38" ht="15" customHeight="1" x14ac:dyDescent="0.25">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c r="AI151"/>
      <c r="AJ151"/>
      <c r="AK151"/>
      <c r="AL151"/>
    </row>
    <row r="152" spans="1:38" ht="15" customHeight="1" x14ac:dyDescent="0.25">
      <c r="B152" s="58" t="s">
        <v>663</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c r="AI152"/>
      <c r="AJ152"/>
      <c r="AK152"/>
      <c r="AL152"/>
    </row>
    <row r="153" spans="1:38" ht="15" customHeight="1" x14ac:dyDescent="0.25">
      <c r="B153" s="58" t="s">
        <v>664</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c r="AI153"/>
      <c r="AJ153"/>
      <c r="AK153"/>
      <c r="AL153"/>
    </row>
    <row r="154" spans="1:38" ht="15" customHeight="1" x14ac:dyDescent="0.25">
      <c r="B154" s="58" t="s">
        <v>665</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c r="AI154"/>
      <c r="AJ154"/>
      <c r="AK154"/>
      <c r="AL154"/>
    </row>
    <row r="155" spans="1:38" ht="15" customHeight="1" x14ac:dyDescent="0.25">
      <c r="B155" s="58" t="s">
        <v>666</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c r="AI155"/>
      <c r="AJ155"/>
      <c r="AK155"/>
      <c r="AL155"/>
    </row>
    <row r="156" spans="1:38" ht="15" customHeight="1" x14ac:dyDescent="0.25">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c r="AI156"/>
      <c r="AJ156"/>
      <c r="AK156"/>
      <c r="AL156"/>
    </row>
    <row r="157" spans="1:38" ht="15" customHeight="1" x14ac:dyDescent="0.25">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c r="AI157"/>
      <c r="AJ157"/>
      <c r="AK157"/>
      <c r="AL157"/>
    </row>
    <row r="158" spans="1:38" ht="15" customHeight="1" x14ac:dyDescent="0.25">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c r="AI158"/>
      <c r="AJ158"/>
      <c r="AK158"/>
      <c r="AL158"/>
    </row>
    <row r="159" spans="1:38" ht="15" customHeight="1" x14ac:dyDescent="0.25">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c r="AI159"/>
      <c r="AJ159"/>
      <c r="AK159"/>
      <c r="AL159"/>
    </row>
    <row r="160" spans="1:38" ht="15" customHeight="1" x14ac:dyDescent="0.25">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c r="AI160"/>
      <c r="AJ160"/>
      <c r="AK160"/>
      <c r="AL160"/>
    </row>
    <row r="161" spans="2:38" ht="15" customHeight="1" x14ac:dyDescent="0.25">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c r="AI161"/>
      <c r="AJ161"/>
      <c r="AK161"/>
      <c r="AL161"/>
    </row>
    <row r="162" spans="2:38" ht="15" customHeight="1" x14ac:dyDescent="0.25">
      <c r="B162" s="58" t="s">
        <v>667</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c r="AI162"/>
      <c r="AJ162"/>
      <c r="AK162"/>
      <c r="AL162"/>
    </row>
    <row r="163" spans="2:38" ht="15" customHeight="1" x14ac:dyDescent="0.25">
      <c r="B163" s="58" t="s">
        <v>668</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c r="AI163"/>
      <c r="AJ163"/>
      <c r="AK163"/>
      <c r="AL163"/>
    </row>
    <row r="164" spans="2:38" ht="15" customHeight="1" x14ac:dyDescent="0.25">
      <c r="B164" s="58" t="s">
        <v>669</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c r="AI164"/>
      <c r="AJ164"/>
      <c r="AK164"/>
      <c r="AL164"/>
    </row>
    <row r="165" spans="2:38" x14ac:dyDescent="0.25">
      <c r="B165" s="58" t="s">
        <v>670</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c r="AI165"/>
      <c r="AJ165"/>
      <c r="AK165"/>
      <c r="AL165"/>
    </row>
    <row r="166" spans="2:38" ht="15" customHeight="1" x14ac:dyDescent="0.25">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c r="AI166"/>
      <c r="AJ166"/>
      <c r="AK166"/>
      <c r="AL166"/>
    </row>
    <row r="167" spans="2:38" ht="15" customHeight="1" x14ac:dyDescent="0.25">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c r="AI167"/>
      <c r="AJ167"/>
      <c r="AK167"/>
      <c r="AL167"/>
    </row>
    <row r="168" spans="2:38" ht="15" customHeight="1" x14ac:dyDescent="0.25">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c r="AI168"/>
      <c r="AJ168"/>
      <c r="AK168"/>
      <c r="AL168"/>
    </row>
    <row r="169" spans="2:38" ht="15" customHeight="1" x14ac:dyDescent="0.25">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c r="AI169"/>
      <c r="AJ169"/>
      <c r="AK169"/>
      <c r="AL169"/>
    </row>
    <row r="170" spans="2:38" ht="15" customHeight="1" x14ac:dyDescent="0.25">
      <c r="B170" s="58" t="s">
        <v>671</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c r="AI170"/>
      <c r="AJ170"/>
      <c r="AK170"/>
      <c r="AL170"/>
    </row>
    <row r="171" spans="2:38" ht="15" customHeight="1" x14ac:dyDescent="0.25">
      <c r="B171" s="140" t="s">
        <v>715</v>
      </c>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c r="AC171" s="140"/>
      <c r="AD171" s="140"/>
      <c r="AE171" s="140"/>
      <c r="AF171" s="140"/>
      <c r="AG171" s="140"/>
      <c r="AH171"/>
      <c r="AI171"/>
      <c r="AJ171"/>
      <c r="AK171"/>
      <c r="AL171"/>
    </row>
    <row r="172" spans="2:38" ht="15" customHeight="1" x14ac:dyDescent="0.25">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c r="AC172" s="140"/>
      <c r="AD172" s="140"/>
      <c r="AE172" s="140"/>
      <c r="AF172" s="140"/>
      <c r="AG172" s="140"/>
      <c r="AH172"/>
      <c r="AI172"/>
      <c r="AJ172"/>
      <c r="AK172"/>
      <c r="AL172"/>
    </row>
    <row r="173" spans="2:38" ht="15" customHeight="1" x14ac:dyDescent="0.25">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0"/>
      <c r="AF173" s="140"/>
      <c r="AG173" s="140"/>
      <c r="AH173"/>
      <c r="AI173"/>
      <c r="AJ173"/>
      <c r="AK173"/>
      <c r="AL173"/>
    </row>
    <row r="174" spans="2:38" ht="15" customHeight="1" x14ac:dyDescent="0.25">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0"/>
      <c r="AF174" s="140"/>
      <c r="AG174" s="140"/>
      <c r="AH174"/>
      <c r="AI174"/>
      <c r="AJ174"/>
      <c r="AK174"/>
      <c r="AL174"/>
    </row>
    <row r="175" spans="2:38" ht="15" customHeight="1" x14ac:dyDescent="0.25">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0"/>
      <c r="AF175" s="140"/>
      <c r="AG175" s="140"/>
      <c r="AH175"/>
      <c r="AI175"/>
      <c r="AJ175"/>
      <c r="AK175"/>
      <c r="AL175"/>
    </row>
    <row r="176" spans="2:38" ht="15" customHeight="1" x14ac:dyDescent="0.25">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c r="AC176" s="140"/>
      <c r="AD176" s="140"/>
      <c r="AE176" s="140"/>
      <c r="AF176" s="140"/>
      <c r="AG176" s="140"/>
      <c r="AH176"/>
      <c r="AI176"/>
      <c r="AJ176"/>
      <c r="AK176"/>
      <c r="AL176"/>
    </row>
    <row r="177" spans="2:38" ht="15" customHeight="1" x14ac:dyDescent="0.25">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c r="AC177" s="140"/>
      <c r="AD177" s="140"/>
      <c r="AE177" s="140"/>
      <c r="AF177" s="140"/>
      <c r="AG177" s="140"/>
      <c r="AH177"/>
      <c r="AI177"/>
      <c r="AJ177"/>
      <c r="AK177"/>
      <c r="AL177"/>
    </row>
    <row r="178" spans="2:38" ht="15" customHeight="1" x14ac:dyDescent="0.25">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40"/>
      <c r="AD178" s="140"/>
      <c r="AE178" s="140"/>
      <c r="AF178" s="140"/>
      <c r="AG178" s="140"/>
      <c r="AH178"/>
      <c r="AI178"/>
      <c r="AJ178"/>
      <c r="AK178"/>
      <c r="AL178"/>
    </row>
    <row r="179" spans="2:38" ht="15" customHeight="1" x14ac:dyDescent="0.25">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40"/>
      <c r="AD179" s="140"/>
      <c r="AE179" s="140"/>
      <c r="AF179" s="140"/>
      <c r="AG179" s="140"/>
      <c r="AH179"/>
      <c r="AI179"/>
      <c r="AJ179"/>
      <c r="AK179"/>
      <c r="AL179"/>
    </row>
    <row r="180" spans="2:38" x14ac:dyDescent="0.25">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c r="AC180" s="140"/>
      <c r="AD180" s="140"/>
      <c r="AE180" s="140"/>
      <c r="AF180" s="140"/>
      <c r="AG180" s="140"/>
      <c r="AH180"/>
      <c r="AI180"/>
      <c r="AJ180"/>
      <c r="AK180"/>
      <c r="AL180"/>
    </row>
    <row r="181" spans="2:38" ht="15" customHeight="1" x14ac:dyDescent="0.25">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c r="AC181" s="140"/>
      <c r="AD181" s="140"/>
      <c r="AE181" s="140"/>
      <c r="AF181" s="140"/>
      <c r="AG181" s="140"/>
      <c r="AH181"/>
      <c r="AI181"/>
      <c r="AJ181"/>
      <c r="AK181"/>
      <c r="AL181"/>
    </row>
    <row r="182" spans="2:38" ht="15" customHeight="1" x14ac:dyDescent="0.25">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c r="AC182" s="140"/>
      <c r="AD182" s="140"/>
      <c r="AE182" s="140"/>
      <c r="AF182" s="140"/>
      <c r="AG182" s="140"/>
      <c r="AH182"/>
      <c r="AI182"/>
      <c r="AJ182"/>
      <c r="AK182"/>
      <c r="AL182"/>
    </row>
    <row r="183" spans="2:38" ht="15" customHeight="1" x14ac:dyDescent="0.25">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c r="AC183" s="140"/>
      <c r="AD183" s="140"/>
      <c r="AE183" s="140"/>
      <c r="AF183" s="140"/>
      <c r="AG183" s="140"/>
      <c r="AH183"/>
      <c r="AI183"/>
      <c r="AJ183"/>
      <c r="AK183"/>
      <c r="AL183"/>
    </row>
    <row r="184" spans="2:38" ht="15" customHeight="1" x14ac:dyDescent="0.25">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c r="AC184" s="140"/>
      <c r="AD184" s="140"/>
      <c r="AE184" s="140"/>
      <c r="AF184" s="140"/>
      <c r="AG184" s="140"/>
      <c r="AH184"/>
      <c r="AI184"/>
      <c r="AJ184"/>
      <c r="AK184"/>
      <c r="AL184"/>
    </row>
    <row r="185" spans="2:38" ht="15" customHeight="1" x14ac:dyDescent="0.25">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c r="AC185" s="140"/>
      <c r="AD185" s="140"/>
      <c r="AE185" s="140"/>
      <c r="AF185" s="140"/>
      <c r="AG185" s="140"/>
      <c r="AH185"/>
      <c r="AI185"/>
      <c r="AJ185"/>
      <c r="AK185"/>
      <c r="AL185"/>
    </row>
    <row r="186" spans="2:38" ht="15" customHeight="1" x14ac:dyDescent="0.25">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0"/>
      <c r="AE186" s="140"/>
      <c r="AF186" s="140"/>
      <c r="AG186" s="140"/>
      <c r="AH186"/>
      <c r="AI186"/>
      <c r="AJ186"/>
      <c r="AK186"/>
      <c r="AL186"/>
    </row>
    <row r="187" spans="2:38" ht="15" customHeight="1" x14ac:dyDescent="0.25">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c r="AC187" s="140"/>
      <c r="AD187" s="140"/>
      <c r="AE187" s="140"/>
      <c r="AF187" s="140"/>
      <c r="AG187" s="140"/>
      <c r="AH187"/>
      <c r="AI187"/>
      <c r="AJ187"/>
      <c r="AK187"/>
      <c r="AL187"/>
    </row>
    <row r="188" spans="2:38" ht="15" customHeight="1" x14ac:dyDescent="0.25">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c r="AC188" s="140"/>
      <c r="AD188" s="140"/>
      <c r="AE188" s="140"/>
      <c r="AF188" s="140"/>
      <c r="AG188" s="140"/>
      <c r="AH188"/>
      <c r="AI188"/>
      <c r="AJ188"/>
      <c r="AK188"/>
      <c r="AL188"/>
    </row>
    <row r="189" spans="2:38" ht="15" customHeight="1" x14ac:dyDescent="0.25">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c r="AC189" s="140"/>
      <c r="AD189" s="140"/>
      <c r="AE189" s="140"/>
      <c r="AF189" s="140"/>
      <c r="AG189" s="140"/>
      <c r="AH189"/>
      <c r="AI189"/>
      <c r="AJ189"/>
      <c r="AK189"/>
      <c r="AL189"/>
    </row>
    <row r="190" spans="2:38" ht="15" customHeight="1" x14ac:dyDescent="0.25">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c r="AC190" s="140"/>
      <c r="AD190" s="140"/>
      <c r="AE190" s="140"/>
      <c r="AF190" s="140"/>
      <c r="AG190" s="140"/>
      <c r="AH190"/>
      <c r="AI190"/>
      <c r="AJ190"/>
      <c r="AK190"/>
      <c r="AL190"/>
    </row>
    <row r="191" spans="2:38" ht="15" customHeight="1" x14ac:dyDescent="0.25">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c r="AC191" s="140"/>
      <c r="AD191" s="140"/>
      <c r="AE191" s="140"/>
      <c r="AF191" s="140"/>
      <c r="AG191" s="140"/>
      <c r="AH191"/>
      <c r="AI191"/>
      <c r="AJ191"/>
      <c r="AK191"/>
      <c r="AL191"/>
    </row>
    <row r="192" spans="2:38" ht="15" customHeight="1" x14ac:dyDescent="0.25">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c r="AC192" s="140"/>
      <c r="AD192" s="140"/>
      <c r="AE192" s="140"/>
      <c r="AF192" s="140"/>
      <c r="AG192" s="140"/>
      <c r="AH192"/>
      <c r="AI192"/>
      <c r="AJ192"/>
      <c r="AK192"/>
      <c r="AL192"/>
    </row>
    <row r="193" spans="2:38" ht="15" customHeight="1" x14ac:dyDescent="0.25">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c r="AC193" s="140"/>
      <c r="AD193" s="140"/>
      <c r="AE193" s="140"/>
      <c r="AF193" s="140"/>
      <c r="AG193" s="140"/>
      <c r="AH193"/>
      <c r="AI193"/>
      <c r="AJ193"/>
      <c r="AK193"/>
      <c r="AL193"/>
    </row>
    <row r="194" spans="2:38" ht="15" customHeight="1" x14ac:dyDescent="0.25">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c r="AC194" s="140"/>
      <c r="AD194" s="140"/>
      <c r="AE194" s="140"/>
      <c r="AF194" s="140"/>
      <c r="AG194" s="140"/>
      <c r="AH194"/>
      <c r="AI194"/>
      <c r="AJ194"/>
      <c r="AK194"/>
      <c r="AL194"/>
    </row>
    <row r="195" spans="2:38" ht="15" customHeight="1" x14ac:dyDescent="0.25">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c r="AC195" s="140"/>
      <c r="AD195" s="140"/>
      <c r="AE195" s="140"/>
      <c r="AF195" s="140"/>
      <c r="AG195" s="140"/>
      <c r="AH195"/>
      <c r="AI195"/>
      <c r="AJ195"/>
      <c r="AK195"/>
      <c r="AL195"/>
    </row>
    <row r="196" spans="2:38" ht="15" customHeight="1" x14ac:dyDescent="0.25">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0"/>
      <c r="AE196" s="140"/>
      <c r="AF196" s="140"/>
      <c r="AG196" s="140"/>
      <c r="AH196"/>
      <c r="AI196"/>
      <c r="AJ196"/>
      <c r="AK196"/>
      <c r="AL196"/>
    </row>
    <row r="197" spans="2:38" ht="15" customHeight="1" x14ac:dyDescent="0.25">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c r="AC197" s="140"/>
      <c r="AD197" s="140"/>
      <c r="AE197" s="140"/>
      <c r="AF197" s="140"/>
      <c r="AG197" s="140"/>
      <c r="AH197"/>
      <c r="AI197"/>
      <c r="AJ197"/>
      <c r="AK197"/>
      <c r="AL197"/>
    </row>
    <row r="198" spans="2:38" ht="15" customHeight="1" x14ac:dyDescent="0.25">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c r="AC198" s="140"/>
      <c r="AD198" s="140"/>
      <c r="AE198" s="140"/>
      <c r="AF198" s="140"/>
      <c r="AG198" s="140"/>
      <c r="AH198"/>
      <c r="AI198"/>
      <c r="AJ198"/>
      <c r="AK198"/>
      <c r="AL198"/>
    </row>
    <row r="199" spans="2:38" ht="15" customHeight="1" x14ac:dyDescent="0.25">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c r="AC199" s="140"/>
      <c r="AD199" s="140"/>
      <c r="AE199" s="140"/>
      <c r="AF199" s="140"/>
      <c r="AG199" s="140"/>
      <c r="AH199"/>
      <c r="AI199"/>
      <c r="AJ199"/>
      <c r="AK199"/>
      <c r="AL199"/>
    </row>
    <row r="200" spans="2:38" ht="15" customHeight="1" x14ac:dyDescent="0.25">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c r="AC200" s="140"/>
      <c r="AD200" s="140"/>
      <c r="AE200" s="140"/>
      <c r="AF200" s="140"/>
      <c r="AG200" s="140"/>
      <c r="AH200"/>
      <c r="AI200"/>
      <c r="AJ200"/>
      <c r="AK200"/>
      <c r="AL200"/>
    </row>
    <row r="201" spans="2:38" ht="15" customHeight="1" x14ac:dyDescent="0.25">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c r="AC201" s="140"/>
      <c r="AD201" s="140"/>
      <c r="AE201" s="140"/>
      <c r="AF201" s="140"/>
      <c r="AG201" s="140"/>
      <c r="AH201"/>
      <c r="AI201"/>
      <c r="AJ201"/>
      <c r="AK201"/>
      <c r="AL201"/>
    </row>
    <row r="202" spans="2:38" ht="15" customHeight="1" x14ac:dyDescent="0.25">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c r="AC202" s="140"/>
      <c r="AD202" s="140"/>
      <c r="AE202" s="140"/>
      <c r="AF202" s="140"/>
      <c r="AG202" s="140"/>
      <c r="AH202"/>
      <c r="AI202"/>
      <c r="AJ202"/>
      <c r="AK202"/>
      <c r="AL202"/>
    </row>
    <row r="203" spans="2:38" ht="15" customHeight="1" x14ac:dyDescent="0.25">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c r="AC203" s="140"/>
      <c r="AD203" s="140"/>
      <c r="AE203" s="140"/>
      <c r="AF203" s="140"/>
      <c r="AG203" s="140"/>
      <c r="AH203"/>
      <c r="AI203"/>
      <c r="AJ203"/>
      <c r="AK203"/>
      <c r="AL203"/>
    </row>
    <row r="204" spans="2:38" ht="15" customHeight="1" x14ac:dyDescent="0.25">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c r="AC204" s="140"/>
      <c r="AD204" s="140"/>
      <c r="AE204" s="140"/>
      <c r="AF204" s="140"/>
      <c r="AG204" s="140"/>
      <c r="AH204"/>
      <c r="AI204"/>
      <c r="AJ204"/>
      <c r="AK204"/>
      <c r="AL204"/>
    </row>
    <row r="205" spans="2:38" x14ac:dyDescent="0.25">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c r="AC205" s="140"/>
      <c r="AD205" s="140"/>
      <c r="AE205" s="140"/>
      <c r="AF205" s="140"/>
      <c r="AG205" s="140"/>
      <c r="AH205"/>
      <c r="AI205"/>
      <c r="AJ205"/>
      <c r="AK205"/>
      <c r="AL205"/>
    </row>
    <row r="206" spans="2:38" x14ac:dyDescent="0.25">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c r="AC206" s="140"/>
      <c r="AD206" s="140"/>
      <c r="AE206" s="140"/>
      <c r="AF206" s="140"/>
      <c r="AG206" s="140"/>
      <c r="AH206"/>
      <c r="AI206"/>
      <c r="AJ206"/>
      <c r="AK206"/>
      <c r="AL206"/>
    </row>
    <row r="207" spans="2:38" ht="15" customHeight="1" x14ac:dyDescent="0.25">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c r="AC207" s="140"/>
      <c r="AD207" s="140"/>
      <c r="AE207" s="140"/>
      <c r="AF207" s="140"/>
      <c r="AG207" s="140"/>
      <c r="AH207"/>
      <c r="AI207"/>
      <c r="AJ207"/>
      <c r="AK207"/>
      <c r="AL207"/>
    </row>
    <row r="208" spans="2:38" ht="15" customHeight="1" x14ac:dyDescent="0.25">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c r="AC208" s="140"/>
      <c r="AD208" s="140"/>
      <c r="AE208" s="140"/>
      <c r="AF208" s="140"/>
      <c r="AG208" s="140"/>
      <c r="AH208"/>
      <c r="AI208"/>
      <c r="AJ208"/>
      <c r="AK208"/>
      <c r="AL208"/>
    </row>
    <row r="209" spans="2:38" ht="15" customHeight="1" x14ac:dyDescent="0.25">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2:38" ht="15" customHeight="1" x14ac:dyDescent="0.25">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2:38" ht="15" customHeight="1" x14ac:dyDescent="0.25">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2:38" ht="15" customHeight="1" x14ac:dyDescent="0.25">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2:38" ht="15" customHeight="1" x14ac:dyDescent="0.25">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2:38" ht="15" customHeight="1" x14ac:dyDescent="0.25">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2:38" ht="15" customHeight="1" x14ac:dyDescent="0.2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2:38" ht="15" customHeight="1" x14ac:dyDescent="0.25">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2:38" ht="15" customHeight="1" x14ac:dyDescent="0.25">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2:38" ht="15" customHeight="1" x14ac:dyDescent="0.25">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2:38" ht="15" customHeight="1" x14ac:dyDescent="0.25">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2:38" ht="15" customHeight="1" x14ac:dyDescent="0.25">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2:38" ht="15" customHeight="1" x14ac:dyDescent="0.25">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2:38" ht="15" customHeight="1" x14ac:dyDescent="0.25">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2:38" ht="15" customHeight="1" x14ac:dyDescent="0.25">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2:38" ht="15" customHeight="1" x14ac:dyDescent="0.25">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2:38" ht="15" customHeight="1" x14ac:dyDescent="0.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2:38" ht="15" customHeight="1" x14ac:dyDescent="0.25">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2:38" ht="15" customHeight="1" x14ac:dyDescent="0.25">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2:38" ht="15" customHeight="1" x14ac:dyDescent="0.25">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2:38" ht="15" customHeight="1" x14ac:dyDescent="0.25">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2:38" ht="15" customHeight="1" x14ac:dyDescent="0.25">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2:38" ht="15" customHeight="1" x14ac:dyDescent="0.25">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2:38" ht="15" customHeight="1" x14ac:dyDescent="0.25">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2:38" ht="15" customHeight="1" x14ac:dyDescent="0.25">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2:38" ht="15" customHeight="1" x14ac:dyDescent="0.25">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2:38" ht="15" customHeight="1" x14ac:dyDescent="0.2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2:38" ht="15" customHeight="1" x14ac:dyDescent="0.25">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2:38" ht="15" customHeight="1" x14ac:dyDescent="0.25">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2:38" ht="15" customHeight="1" x14ac:dyDescent="0.25">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2:38" ht="15" customHeight="1" x14ac:dyDescent="0.25">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2:38" ht="15" customHeight="1" x14ac:dyDescent="0.25">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2:38" ht="15" customHeight="1" x14ac:dyDescent="0.25">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2:38" ht="15" customHeight="1" x14ac:dyDescent="0.25">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2:38" ht="15" customHeight="1" x14ac:dyDescent="0.25">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2:38" ht="15" customHeight="1" x14ac:dyDescent="0.25">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2:38" ht="15" customHeight="1" x14ac:dyDescent="0.2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2:38" ht="15" customHeight="1" x14ac:dyDescent="0.25">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2:38" ht="15" customHeight="1" x14ac:dyDescent="0.25">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2:38" ht="15" customHeight="1" x14ac:dyDescent="0.25">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2:38" ht="15" customHeight="1" x14ac:dyDescent="0.25">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2:38" ht="15" customHeight="1" x14ac:dyDescent="0.25">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2:38" ht="15" customHeight="1" x14ac:dyDescent="0.25">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2:38" ht="15" customHeight="1" x14ac:dyDescent="0.25">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2:38" ht="15" customHeight="1" x14ac:dyDescent="0.25">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2:38" ht="15" customHeight="1" x14ac:dyDescent="0.25">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2:38" ht="15" customHeight="1" x14ac:dyDescent="0.2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2:38" ht="15" customHeight="1" x14ac:dyDescent="0.25">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2:38" ht="15" customHeight="1" x14ac:dyDescent="0.25">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2:38" ht="15" customHeight="1" x14ac:dyDescent="0.25">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2:38" ht="15" customHeight="1" x14ac:dyDescent="0.25">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2:38" ht="15" customHeight="1" x14ac:dyDescent="0.25">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2:38" ht="15" customHeight="1" x14ac:dyDescent="0.25">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2:38" ht="15" customHeight="1" x14ac:dyDescent="0.25">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2:38" ht="15" customHeight="1" x14ac:dyDescent="0.25">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2:38" ht="15" customHeight="1" x14ac:dyDescent="0.25">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2:38" ht="15" customHeight="1" x14ac:dyDescent="0.2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2:38" ht="15" customHeight="1" x14ac:dyDescent="0.25">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2:38" ht="15" customHeight="1" x14ac:dyDescent="0.25">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2:38" ht="15" customHeight="1" x14ac:dyDescent="0.25">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2:38" ht="15" customHeight="1" x14ac:dyDescent="0.25">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2:38" ht="15" customHeight="1" x14ac:dyDescent="0.25">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2:38" ht="15" customHeight="1" x14ac:dyDescent="0.25">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2:38" ht="15" customHeight="1" x14ac:dyDescent="0.25">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2:38" ht="15" customHeight="1" x14ac:dyDescent="0.25">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2:38" ht="15" customHeight="1" x14ac:dyDescent="0.25">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2:38" ht="15" customHeight="1" x14ac:dyDescent="0.2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2:38" ht="15" customHeight="1" x14ac:dyDescent="0.25">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2:38" ht="15" customHeight="1" x14ac:dyDescent="0.25">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2:38" ht="15" customHeight="1" x14ac:dyDescent="0.25">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2:38" ht="15" customHeight="1" x14ac:dyDescent="0.25">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2:38" ht="15" customHeight="1" x14ac:dyDescent="0.25">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2:38" ht="15" customHeight="1" x14ac:dyDescent="0.25">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2:38" ht="15" customHeight="1" x14ac:dyDescent="0.25">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row>
    <row r="307" spans="2:32" ht="15" customHeight="1" x14ac:dyDescent="0.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row>
    <row r="510" spans="2:32" ht="15" customHeight="1" x14ac:dyDescent="0.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row>
    <row r="711" spans="2:32" ht="15" customHeight="1" x14ac:dyDescent="0.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row>
    <row r="886" spans="2:32" ht="15" customHeight="1" x14ac:dyDescent="0.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row>
    <row r="1100" spans="2:32" ht="15" customHeight="1" x14ac:dyDescent="0.2">
      <c r="B1100" s="132"/>
      <c r="C1100" s="132"/>
      <c r="D1100" s="132"/>
      <c r="E1100" s="132"/>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32"/>
      <c r="AC1100" s="132"/>
      <c r="AD1100" s="132"/>
      <c r="AE1100" s="132"/>
      <c r="AF1100" s="132"/>
    </row>
    <row r="1228" spans="2:32" ht="15" customHeight="1" x14ac:dyDescent="0.2">
      <c r="B1228" s="132"/>
      <c r="C1228" s="132"/>
      <c r="D1228" s="132"/>
      <c r="E1228" s="132"/>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c r="AB1228" s="132"/>
      <c r="AC1228" s="132"/>
      <c r="AD1228" s="132"/>
      <c r="AE1228" s="132"/>
      <c r="AF1228" s="132"/>
    </row>
    <row r="1389" spans="2:32" ht="15" customHeight="1" x14ac:dyDescent="0.2">
      <c r="B1389" s="132"/>
      <c r="C1389" s="132"/>
      <c r="D1389" s="132"/>
      <c r="E1389" s="132"/>
      <c r="F1389" s="132"/>
      <c r="G1389" s="132"/>
      <c r="H1389" s="132"/>
      <c r="I1389" s="132"/>
      <c r="J1389" s="132"/>
      <c r="K1389" s="132"/>
      <c r="L1389" s="132"/>
      <c r="M1389" s="132"/>
      <c r="N1389" s="132"/>
      <c r="O1389" s="132"/>
      <c r="P1389" s="132"/>
      <c r="Q1389" s="132"/>
      <c r="R1389" s="132"/>
      <c r="S1389" s="132"/>
      <c r="T1389" s="132"/>
      <c r="U1389" s="132"/>
      <c r="V1389" s="132"/>
      <c r="W1389" s="132"/>
      <c r="X1389" s="132"/>
      <c r="Y1389" s="132"/>
      <c r="Z1389" s="132"/>
      <c r="AA1389" s="132"/>
      <c r="AB1389" s="132"/>
      <c r="AC1389" s="132"/>
      <c r="AD1389" s="132"/>
      <c r="AE1389" s="132"/>
      <c r="AF1389" s="132"/>
    </row>
    <row r="1501" spans="2:32" ht="15" customHeight="1" x14ac:dyDescent="0.2">
      <c r="B1501" s="132"/>
      <c r="C1501" s="132"/>
      <c r="D1501" s="132"/>
      <c r="E1501" s="132"/>
      <c r="F1501" s="132"/>
      <c r="G1501" s="132"/>
      <c r="H1501" s="132"/>
      <c r="I1501" s="132"/>
      <c r="J1501" s="132"/>
      <c r="K1501" s="132"/>
      <c r="L1501" s="132"/>
      <c r="M1501" s="132"/>
      <c r="N1501" s="132"/>
      <c r="O1501" s="132"/>
      <c r="P1501" s="132"/>
      <c r="Q1501" s="132"/>
      <c r="R1501" s="132"/>
      <c r="S1501" s="132"/>
      <c r="T1501" s="132"/>
      <c r="U1501" s="132"/>
      <c r="V1501" s="132"/>
      <c r="W1501" s="132"/>
      <c r="X1501" s="132"/>
      <c r="Y1501" s="132"/>
      <c r="Z1501" s="132"/>
      <c r="AA1501" s="132"/>
      <c r="AB1501" s="132"/>
      <c r="AC1501" s="132"/>
      <c r="AD1501" s="132"/>
      <c r="AE1501" s="132"/>
      <c r="AF1501" s="132"/>
    </row>
    <row r="1603" spans="2:32" ht="15" customHeight="1" x14ac:dyDescent="0.2">
      <c r="B1603" s="132"/>
      <c r="C1603" s="132"/>
      <c r="D1603" s="132"/>
      <c r="E1603" s="132"/>
      <c r="F1603" s="132"/>
      <c r="G1603" s="132"/>
      <c r="H1603" s="132"/>
      <c r="I1603" s="132"/>
      <c r="J1603" s="132"/>
      <c r="K1603" s="132"/>
      <c r="L1603" s="132"/>
      <c r="M1603" s="132"/>
      <c r="N1603" s="132"/>
      <c r="O1603" s="132"/>
      <c r="P1603" s="132"/>
      <c r="Q1603" s="132"/>
      <c r="R1603" s="132"/>
      <c r="S1603" s="132"/>
      <c r="T1603" s="132"/>
      <c r="U1603" s="132"/>
      <c r="V1603" s="132"/>
      <c r="W1603" s="132"/>
      <c r="X1603" s="132"/>
      <c r="Y1603" s="132"/>
      <c r="Z1603" s="132"/>
      <c r="AA1603" s="132"/>
      <c r="AB1603" s="132"/>
      <c r="AC1603" s="132"/>
      <c r="AD1603" s="132"/>
      <c r="AE1603" s="132"/>
      <c r="AF1603" s="132"/>
    </row>
    <row r="1698" spans="2:32" ht="15" customHeight="1" x14ac:dyDescent="0.2">
      <c r="B1698" s="132"/>
      <c r="C1698" s="132"/>
      <c r="D1698" s="132"/>
      <c r="E1698" s="132"/>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32"/>
      <c r="AC1698" s="132"/>
      <c r="AD1698" s="132"/>
      <c r="AE1698" s="132"/>
      <c r="AF1698" s="132"/>
    </row>
    <row r="1944" spans="2:32" ht="15" customHeight="1" x14ac:dyDescent="0.2">
      <c r="B1944" s="132"/>
      <c r="C1944" s="132"/>
      <c r="D1944" s="132"/>
      <c r="E1944" s="132"/>
      <c r="F1944" s="132"/>
      <c r="G1944" s="132"/>
      <c r="H1944" s="132"/>
      <c r="I1944" s="132"/>
      <c r="J1944" s="132"/>
      <c r="K1944" s="132"/>
      <c r="L1944" s="132"/>
      <c r="M1944" s="132"/>
      <c r="N1944" s="132"/>
      <c r="O1944" s="132"/>
      <c r="P1944" s="132"/>
      <c r="Q1944" s="132"/>
      <c r="R1944" s="132"/>
      <c r="S1944" s="132"/>
      <c r="T1944" s="132"/>
      <c r="U1944" s="132"/>
      <c r="V1944" s="132"/>
      <c r="W1944" s="132"/>
      <c r="X1944" s="132"/>
      <c r="Y1944" s="132"/>
      <c r="Z1944" s="132"/>
      <c r="AA1944" s="132"/>
      <c r="AB1944" s="132"/>
      <c r="AC1944" s="132"/>
      <c r="AD1944" s="132"/>
      <c r="AE1944" s="132"/>
      <c r="AF1944" s="132"/>
    </row>
    <row r="2030" spans="2:32" ht="15" customHeight="1" x14ac:dyDescent="0.2">
      <c r="B2030" s="132"/>
      <c r="C2030" s="132"/>
      <c r="D2030" s="132"/>
      <c r="E2030" s="132"/>
      <c r="F2030" s="132"/>
      <c r="G2030" s="132"/>
      <c r="H2030" s="132"/>
      <c r="I2030" s="132"/>
      <c r="J2030" s="132"/>
      <c r="K2030" s="132"/>
      <c r="L2030" s="132"/>
      <c r="M2030" s="132"/>
      <c r="N2030" s="132"/>
      <c r="O2030" s="132"/>
      <c r="P2030" s="132"/>
      <c r="Q2030" s="132"/>
      <c r="R2030" s="132"/>
      <c r="S2030" s="132"/>
      <c r="T2030" s="132"/>
      <c r="U2030" s="132"/>
      <c r="V2030" s="132"/>
      <c r="W2030" s="132"/>
      <c r="X2030" s="132"/>
      <c r="Y2030" s="132"/>
      <c r="Z2030" s="132"/>
      <c r="AA2030" s="132"/>
      <c r="AB2030" s="132"/>
      <c r="AC2030" s="132"/>
      <c r="AD2030" s="132"/>
      <c r="AE2030" s="132"/>
      <c r="AF2030" s="132"/>
    </row>
    <row r="2152" spans="2:32" ht="15" customHeight="1" x14ac:dyDescent="0.2">
      <c r="B2152" s="132"/>
      <c r="C2152" s="132"/>
      <c r="D2152" s="132"/>
      <c r="E2152" s="132"/>
      <c r="F2152" s="132"/>
      <c r="G2152" s="132"/>
      <c r="H2152" s="132"/>
      <c r="I2152" s="132"/>
      <c r="J2152" s="132"/>
      <c r="K2152" s="132"/>
      <c r="L2152" s="132"/>
      <c r="M2152" s="132"/>
      <c r="N2152" s="132"/>
      <c r="O2152" s="132"/>
      <c r="P2152" s="132"/>
      <c r="Q2152" s="132"/>
      <c r="R2152" s="132"/>
      <c r="S2152" s="132"/>
      <c r="T2152" s="132"/>
      <c r="U2152" s="132"/>
      <c r="V2152" s="132"/>
      <c r="W2152" s="132"/>
      <c r="X2152" s="132"/>
      <c r="Y2152" s="132"/>
      <c r="Z2152" s="132"/>
      <c r="AA2152" s="132"/>
      <c r="AB2152" s="132"/>
      <c r="AC2152" s="132"/>
      <c r="AD2152" s="132"/>
      <c r="AE2152" s="132"/>
      <c r="AF2152" s="132"/>
    </row>
    <row r="2316" spans="2:32" ht="15" customHeight="1" x14ac:dyDescent="0.2">
      <c r="B2316" s="132"/>
      <c r="C2316" s="132"/>
      <c r="D2316" s="132"/>
      <c r="E2316" s="132"/>
      <c r="F2316" s="132"/>
      <c r="G2316" s="132"/>
      <c r="H2316" s="132"/>
      <c r="I2316" s="132"/>
      <c r="J2316" s="132"/>
      <c r="K2316" s="132"/>
      <c r="L2316" s="132"/>
      <c r="M2316" s="132"/>
      <c r="N2316" s="132"/>
      <c r="O2316" s="132"/>
      <c r="P2316" s="132"/>
      <c r="Q2316" s="132"/>
      <c r="R2316" s="132"/>
      <c r="S2316" s="132"/>
      <c r="T2316" s="132"/>
      <c r="U2316" s="132"/>
      <c r="V2316" s="132"/>
      <c r="W2316" s="132"/>
      <c r="X2316" s="132"/>
      <c r="Y2316" s="132"/>
      <c r="Z2316" s="132"/>
      <c r="AA2316" s="132"/>
      <c r="AB2316" s="132"/>
      <c r="AC2316" s="132"/>
      <c r="AD2316" s="132"/>
      <c r="AE2316" s="132"/>
      <c r="AF2316" s="132"/>
    </row>
    <row r="2418" spans="2:32" ht="15" customHeight="1" x14ac:dyDescent="0.2">
      <c r="B2418" s="132"/>
      <c r="C2418" s="132"/>
      <c r="D2418" s="132"/>
      <c r="E2418" s="132"/>
      <c r="F2418" s="132"/>
      <c r="G2418" s="132"/>
      <c r="H2418" s="132"/>
      <c r="I2418" s="132"/>
      <c r="J2418" s="132"/>
      <c r="K2418" s="132"/>
      <c r="L2418" s="132"/>
      <c r="M2418" s="132"/>
      <c r="N2418" s="132"/>
      <c r="O2418" s="132"/>
      <c r="P2418" s="132"/>
      <c r="Q2418" s="132"/>
      <c r="R2418" s="132"/>
      <c r="S2418" s="132"/>
      <c r="T2418" s="132"/>
      <c r="U2418" s="132"/>
      <c r="V2418" s="132"/>
      <c r="W2418" s="132"/>
      <c r="X2418" s="132"/>
      <c r="Y2418" s="132"/>
      <c r="Z2418" s="132"/>
      <c r="AA2418" s="132"/>
      <c r="AB2418" s="132"/>
      <c r="AC2418" s="132"/>
      <c r="AD2418" s="132"/>
      <c r="AE2418" s="132"/>
      <c r="AF2418" s="132"/>
    </row>
    <row r="2508" spans="2:32" ht="15" customHeight="1" x14ac:dyDescent="0.2">
      <c r="B2508" s="132"/>
      <c r="C2508" s="132"/>
      <c r="D2508" s="132"/>
      <c r="E2508" s="132"/>
      <c r="F2508" s="132"/>
      <c r="G2508" s="132"/>
      <c r="H2508" s="132"/>
      <c r="I2508" s="132"/>
      <c r="J2508" s="132"/>
      <c r="K2508" s="132"/>
      <c r="L2508" s="132"/>
      <c r="M2508" s="132"/>
      <c r="N2508" s="132"/>
      <c r="O2508" s="132"/>
      <c r="P2508" s="132"/>
      <c r="Q2508" s="132"/>
      <c r="R2508" s="132"/>
      <c r="S2508" s="132"/>
      <c r="T2508" s="132"/>
      <c r="U2508" s="132"/>
      <c r="V2508" s="132"/>
      <c r="W2508" s="132"/>
      <c r="X2508" s="132"/>
      <c r="Y2508" s="132"/>
      <c r="Z2508" s="132"/>
      <c r="AA2508" s="132"/>
      <c r="AB2508" s="132"/>
      <c r="AC2508" s="132"/>
      <c r="AD2508" s="132"/>
      <c r="AE2508" s="132"/>
      <c r="AF2508" s="132"/>
    </row>
    <row r="2597" spans="2:32" ht="15" customHeight="1" x14ac:dyDescent="0.2">
      <c r="B2597" s="132"/>
      <c r="C2597" s="132"/>
      <c r="D2597" s="132"/>
      <c r="E2597" s="132"/>
      <c r="F2597" s="132"/>
      <c r="G2597" s="132"/>
      <c r="H2597" s="132"/>
      <c r="I2597" s="132"/>
      <c r="J2597" s="132"/>
      <c r="K2597" s="132"/>
      <c r="L2597" s="132"/>
      <c r="M2597" s="132"/>
      <c r="N2597" s="132"/>
      <c r="O2597" s="132"/>
      <c r="P2597" s="132"/>
      <c r="Q2597" s="132"/>
      <c r="R2597" s="132"/>
      <c r="S2597" s="132"/>
      <c r="T2597" s="132"/>
      <c r="U2597" s="132"/>
      <c r="V2597" s="132"/>
      <c r="W2597" s="132"/>
      <c r="X2597" s="132"/>
      <c r="Y2597" s="132"/>
      <c r="Z2597" s="132"/>
      <c r="AA2597" s="132"/>
      <c r="AB2597" s="132"/>
      <c r="AC2597" s="132"/>
      <c r="AD2597" s="132"/>
      <c r="AE2597" s="132"/>
      <c r="AF2597" s="132"/>
    </row>
    <row r="2718" spans="2:32" ht="15" customHeight="1" x14ac:dyDescent="0.2">
      <c r="B2718" s="132"/>
      <c r="C2718" s="132"/>
      <c r="D2718" s="132"/>
      <c r="E2718" s="132"/>
      <c r="F2718" s="132"/>
      <c r="G2718" s="132"/>
      <c r="H2718" s="132"/>
      <c r="I2718" s="132"/>
      <c r="J2718" s="132"/>
      <c r="K2718" s="132"/>
      <c r="L2718" s="132"/>
      <c r="M2718" s="132"/>
      <c r="N2718" s="132"/>
      <c r="O2718" s="132"/>
      <c r="P2718" s="132"/>
      <c r="Q2718" s="132"/>
      <c r="R2718" s="132"/>
      <c r="S2718" s="132"/>
      <c r="T2718" s="132"/>
      <c r="U2718" s="132"/>
      <c r="V2718" s="132"/>
      <c r="W2718" s="132"/>
      <c r="X2718" s="132"/>
      <c r="Y2718" s="132"/>
      <c r="Z2718" s="132"/>
      <c r="AA2718" s="132"/>
      <c r="AB2718" s="132"/>
      <c r="AC2718" s="132"/>
      <c r="AD2718" s="132"/>
      <c r="AE2718" s="132"/>
      <c r="AF2718" s="132"/>
    </row>
    <row r="2836" spans="2:33" ht="15" customHeight="1" x14ac:dyDescent="0.2">
      <c r="B2836" s="132"/>
      <c r="C2836" s="132"/>
      <c r="D2836" s="132"/>
      <c r="E2836" s="132"/>
      <c r="F2836" s="132"/>
      <c r="G2836" s="132"/>
      <c r="H2836" s="132"/>
      <c r="I2836" s="132"/>
      <c r="J2836" s="132"/>
      <c r="K2836" s="132"/>
      <c r="L2836" s="132"/>
      <c r="M2836" s="132"/>
      <c r="N2836" s="132"/>
      <c r="O2836" s="132"/>
      <c r="P2836" s="132"/>
      <c r="Q2836" s="132"/>
      <c r="R2836" s="132"/>
      <c r="S2836" s="132"/>
      <c r="T2836" s="132"/>
      <c r="U2836" s="132"/>
      <c r="V2836" s="132"/>
      <c r="W2836" s="132"/>
      <c r="X2836" s="132"/>
      <c r="Y2836" s="132"/>
      <c r="Z2836" s="132"/>
      <c r="AA2836" s="132"/>
      <c r="AB2836" s="132"/>
      <c r="AC2836" s="132"/>
      <c r="AD2836" s="132"/>
      <c r="AE2836" s="132"/>
      <c r="AF2836" s="132"/>
    </row>
    <row r="2837" spans="2:33" ht="15" customHeight="1" x14ac:dyDescent="0.2">
      <c r="B2837" s="132"/>
      <c r="C2837" s="132"/>
      <c r="D2837" s="132"/>
      <c r="E2837" s="132"/>
      <c r="F2837" s="132"/>
      <c r="G2837" s="132"/>
      <c r="H2837" s="132"/>
      <c r="I2837" s="132"/>
      <c r="J2837" s="132"/>
      <c r="K2837" s="132"/>
      <c r="L2837" s="132"/>
      <c r="M2837" s="132"/>
      <c r="N2837" s="132"/>
      <c r="O2837" s="132"/>
      <c r="P2837" s="132"/>
      <c r="Q2837" s="132"/>
      <c r="R2837" s="132"/>
      <c r="S2837" s="132"/>
      <c r="T2837" s="132"/>
      <c r="U2837" s="132"/>
      <c r="V2837" s="132"/>
      <c r="W2837" s="132"/>
      <c r="X2837" s="132"/>
      <c r="Y2837" s="132"/>
      <c r="Z2837" s="132"/>
      <c r="AA2837" s="132"/>
      <c r="AB2837" s="132"/>
      <c r="AC2837" s="132"/>
      <c r="AD2837" s="132"/>
      <c r="AE2837" s="132"/>
      <c r="AF2837" s="132"/>
      <c r="AG2837" s="132"/>
    </row>
  </sheetData>
  <mergeCells count="2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 ref="B307:AF307"/>
    <mergeCell ref="B510:AF510"/>
    <mergeCell ref="B711:AF711"/>
    <mergeCell ref="B886:AF886"/>
    <mergeCell ref="B1100:AF110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2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2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2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2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x14ac:dyDescent="0.2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x14ac:dyDescent="0.2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x14ac:dyDescent="0.2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x14ac:dyDescent="0.2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x14ac:dyDescent="0.2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x14ac:dyDescent="0.2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x14ac:dyDescent="0.2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x14ac:dyDescent="0.2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x14ac:dyDescent="0.2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71" customFormat="1" x14ac:dyDescent="0.2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x14ac:dyDescent="0.2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x14ac:dyDescent="0.2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x14ac:dyDescent="0.2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x14ac:dyDescent="0.2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x14ac:dyDescent="0.2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2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2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2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2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2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2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2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2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2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x14ac:dyDescent="0.2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2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2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2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2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2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x14ac:dyDescent="0.2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2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x14ac:dyDescent="0.2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2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2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2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2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2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2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2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2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2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2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x14ac:dyDescent="0.2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x14ac:dyDescent="0.2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2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2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2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2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2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2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2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2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2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2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2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2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2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59" t="s">
        <v>507</v>
      </c>
    </row>
    <row r="123" spans="1:33" ht="15" customHeight="1" x14ac:dyDescent="0.2">
      <c r="B123" s="58" t="s">
        <v>508</v>
      </c>
    </row>
    <row r="124" spans="1:33" ht="15" customHeight="1" x14ac:dyDescent="0.2">
      <c r="B124" s="58" t="s">
        <v>537</v>
      </c>
    </row>
    <row r="125" spans="1:33" ht="15" customHeight="1" x14ac:dyDescent="0.2">
      <c r="B125" s="58" t="s">
        <v>538</v>
      </c>
    </row>
    <row r="126" spans="1:33" ht="15" customHeight="1" x14ac:dyDescent="0.2">
      <c r="B126" s="58" t="s">
        <v>42</v>
      </c>
    </row>
    <row r="127" spans="1:33" ht="15" customHeight="1" x14ac:dyDescent="0.2">
      <c r="B127" s="58" t="s">
        <v>539</v>
      </c>
    </row>
    <row r="128" spans="1:33" ht="15" customHeight="1" x14ac:dyDescent="0.2">
      <c r="B128" s="58" t="s">
        <v>43</v>
      </c>
    </row>
    <row r="129" spans="2:2" ht="15" customHeight="1" x14ac:dyDescent="0.2">
      <c r="B129" s="58" t="s">
        <v>540</v>
      </c>
    </row>
    <row r="130" spans="2:2" ht="15" customHeight="1" x14ac:dyDescent="0.2">
      <c r="B130" s="58" t="s">
        <v>541</v>
      </c>
    </row>
    <row r="131" spans="2:2" ht="15" customHeight="1" x14ac:dyDescent="0.2">
      <c r="B131" s="58" t="s">
        <v>542</v>
      </c>
    </row>
    <row r="132" spans="2:2" ht="15" customHeight="1" x14ac:dyDescent="0.2">
      <c r="B132" s="58" t="s">
        <v>119</v>
      </c>
    </row>
    <row r="133" spans="2:2" ht="15" customHeight="1" x14ac:dyDescent="0.2">
      <c r="B133" s="58" t="s">
        <v>276</v>
      </c>
    </row>
    <row r="134" spans="2:2" ht="15" customHeight="1" x14ac:dyDescent="0.2">
      <c r="B134" s="58" t="s">
        <v>277</v>
      </c>
    </row>
    <row r="135" spans="2:2" ht="15" customHeight="1" x14ac:dyDescent="0.2">
      <c r="B135" s="58" t="s">
        <v>543</v>
      </c>
    </row>
    <row r="136" spans="2:2" ht="15" customHeight="1" x14ac:dyDescent="0.2">
      <c r="B136" s="58" t="s">
        <v>519</v>
      </c>
    </row>
    <row r="137" spans="2:2" ht="15" customHeight="1" x14ac:dyDescent="0.2">
      <c r="B137" s="58" t="s">
        <v>520</v>
      </c>
    </row>
    <row r="138" spans="2:2" ht="15" customHeight="1" x14ac:dyDescent="0.2">
      <c r="B138" s="58" t="s">
        <v>521</v>
      </c>
    </row>
    <row r="139" spans="2:2" ht="15" customHeight="1" x14ac:dyDescent="0.2">
      <c r="B139" s="58" t="s">
        <v>638</v>
      </c>
    </row>
    <row r="140" spans="2:2" ht="15" customHeight="1" x14ac:dyDescent="0.2">
      <c r="B140" s="58" t="s">
        <v>637</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row>
    <row r="511" spans="2:33" ht="15" customHeight="1" x14ac:dyDescent="0.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row>
    <row r="712" spans="2:33" ht="15" customHeight="1" x14ac:dyDescent="0.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row>
    <row r="887" spans="2:33" ht="15" customHeight="1" x14ac:dyDescent="0.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row>
    <row r="1100" spans="2:33" ht="15" customHeight="1" x14ac:dyDescent="0.2">
      <c r="B1100" s="132"/>
      <c r="C1100" s="132"/>
      <c r="D1100" s="132"/>
      <c r="E1100" s="132"/>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32"/>
      <c r="AC1100" s="132"/>
      <c r="AD1100" s="132"/>
      <c r="AE1100" s="132"/>
      <c r="AF1100" s="132"/>
      <c r="AG1100" s="132"/>
    </row>
    <row r="1227" spans="2:33" ht="15" customHeight="1" x14ac:dyDescent="0.2">
      <c r="B1227" s="132"/>
      <c r="C1227" s="132"/>
      <c r="D1227" s="132"/>
      <c r="E1227" s="132"/>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c r="AB1227" s="132"/>
      <c r="AC1227" s="132"/>
      <c r="AD1227" s="132"/>
      <c r="AE1227" s="132"/>
      <c r="AF1227" s="132"/>
      <c r="AG1227" s="132"/>
    </row>
    <row r="1390" spans="2:33" ht="15" customHeight="1" x14ac:dyDescent="0.2">
      <c r="B1390" s="132"/>
      <c r="C1390" s="132"/>
      <c r="D1390" s="132"/>
      <c r="E1390" s="132"/>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32"/>
      <c r="AC1390" s="132"/>
      <c r="AD1390" s="132"/>
      <c r="AE1390" s="132"/>
      <c r="AF1390" s="132"/>
      <c r="AG1390" s="132"/>
    </row>
    <row r="1502" spans="2:33" ht="15" customHeight="1" x14ac:dyDescent="0.2">
      <c r="B1502" s="132"/>
      <c r="C1502" s="132"/>
      <c r="D1502" s="132"/>
      <c r="E1502" s="132"/>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32"/>
      <c r="AC1502" s="132"/>
      <c r="AD1502" s="132"/>
      <c r="AE1502" s="132"/>
      <c r="AF1502" s="132"/>
      <c r="AG1502" s="132"/>
    </row>
    <row r="1604" spans="2:33" ht="15" customHeight="1" x14ac:dyDescent="0.2">
      <c r="B1604" s="132"/>
      <c r="C1604" s="132"/>
      <c r="D1604" s="132"/>
      <c r="E1604" s="132"/>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32"/>
      <c r="AC1604" s="132"/>
      <c r="AD1604" s="132"/>
      <c r="AE1604" s="132"/>
      <c r="AF1604" s="132"/>
      <c r="AG1604" s="132"/>
    </row>
    <row r="1698" spans="2:33" ht="15" customHeight="1" x14ac:dyDescent="0.2">
      <c r="B1698" s="132"/>
      <c r="C1698" s="132"/>
      <c r="D1698" s="132"/>
      <c r="E1698" s="132"/>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32"/>
      <c r="AC1698" s="132"/>
      <c r="AD1698" s="132"/>
      <c r="AE1698" s="132"/>
      <c r="AF1698" s="132"/>
      <c r="AG1698" s="132"/>
    </row>
    <row r="1945" spans="2:33" ht="15" customHeight="1" x14ac:dyDescent="0.2">
      <c r="B1945" s="132"/>
      <c r="C1945" s="132"/>
      <c r="D1945" s="132"/>
      <c r="E1945" s="132"/>
      <c r="F1945" s="132"/>
      <c r="G1945" s="132"/>
      <c r="H1945" s="132"/>
      <c r="I1945" s="132"/>
      <c r="J1945" s="132"/>
      <c r="K1945" s="132"/>
      <c r="L1945" s="132"/>
      <c r="M1945" s="132"/>
      <c r="N1945" s="132"/>
      <c r="O1945" s="132"/>
      <c r="P1945" s="132"/>
      <c r="Q1945" s="132"/>
      <c r="R1945" s="132"/>
      <c r="S1945" s="132"/>
      <c r="T1945" s="132"/>
      <c r="U1945" s="132"/>
      <c r="V1945" s="132"/>
      <c r="W1945" s="132"/>
      <c r="X1945" s="132"/>
      <c r="Y1945" s="132"/>
      <c r="Z1945" s="132"/>
      <c r="AA1945" s="132"/>
      <c r="AB1945" s="132"/>
      <c r="AC1945" s="132"/>
      <c r="AD1945" s="132"/>
      <c r="AE1945" s="132"/>
      <c r="AF1945" s="132"/>
      <c r="AG1945" s="132"/>
    </row>
    <row r="2031" spans="2:33" ht="15" customHeight="1" x14ac:dyDescent="0.2">
      <c r="B2031" s="132"/>
      <c r="C2031" s="132"/>
      <c r="D2031" s="132"/>
      <c r="E2031" s="132"/>
      <c r="F2031" s="132"/>
      <c r="G2031" s="132"/>
      <c r="H2031" s="132"/>
      <c r="I2031" s="132"/>
      <c r="J2031" s="132"/>
      <c r="K2031" s="132"/>
      <c r="L2031" s="132"/>
      <c r="M2031" s="132"/>
      <c r="N2031" s="132"/>
      <c r="O2031" s="132"/>
      <c r="P2031" s="132"/>
      <c r="Q2031" s="132"/>
      <c r="R2031" s="132"/>
      <c r="S2031" s="132"/>
      <c r="T2031" s="132"/>
      <c r="U2031" s="132"/>
      <c r="V2031" s="132"/>
      <c r="W2031" s="132"/>
      <c r="X2031" s="132"/>
      <c r="Y2031" s="132"/>
      <c r="Z2031" s="132"/>
      <c r="AA2031" s="132"/>
      <c r="AB2031" s="132"/>
      <c r="AC2031" s="132"/>
      <c r="AD2031" s="132"/>
      <c r="AE2031" s="132"/>
      <c r="AF2031" s="132"/>
      <c r="AG2031" s="132"/>
    </row>
    <row r="2153" spans="2:33" ht="15" customHeight="1" x14ac:dyDescent="0.2">
      <c r="B2153" s="132"/>
      <c r="C2153" s="132"/>
      <c r="D2153" s="132"/>
      <c r="E2153" s="132"/>
      <c r="F2153" s="132"/>
      <c r="G2153" s="132"/>
      <c r="H2153" s="132"/>
      <c r="I2153" s="132"/>
      <c r="J2153" s="132"/>
      <c r="K2153" s="132"/>
      <c r="L2153" s="132"/>
      <c r="M2153" s="132"/>
      <c r="N2153" s="132"/>
      <c r="O2153" s="132"/>
      <c r="P2153" s="132"/>
      <c r="Q2153" s="132"/>
      <c r="R2153" s="132"/>
      <c r="S2153" s="132"/>
      <c r="T2153" s="132"/>
      <c r="U2153" s="132"/>
      <c r="V2153" s="132"/>
      <c r="W2153" s="132"/>
      <c r="X2153" s="132"/>
      <c r="Y2153" s="132"/>
      <c r="Z2153" s="132"/>
      <c r="AA2153" s="132"/>
      <c r="AB2153" s="132"/>
      <c r="AC2153" s="132"/>
      <c r="AD2153" s="132"/>
      <c r="AE2153" s="132"/>
      <c r="AF2153" s="132"/>
      <c r="AG2153" s="132"/>
    </row>
    <row r="2317" spans="2:33" ht="15" customHeight="1" x14ac:dyDescent="0.2">
      <c r="B2317" s="132"/>
      <c r="C2317" s="132"/>
      <c r="D2317" s="132"/>
      <c r="E2317" s="132"/>
      <c r="F2317" s="132"/>
      <c r="G2317" s="132"/>
      <c r="H2317" s="132"/>
      <c r="I2317" s="132"/>
      <c r="J2317" s="132"/>
      <c r="K2317" s="132"/>
      <c r="L2317" s="132"/>
      <c r="M2317" s="132"/>
      <c r="N2317" s="132"/>
      <c r="O2317" s="132"/>
      <c r="P2317" s="132"/>
      <c r="Q2317" s="132"/>
      <c r="R2317" s="132"/>
      <c r="S2317" s="132"/>
      <c r="T2317" s="132"/>
      <c r="U2317" s="132"/>
      <c r="V2317" s="132"/>
      <c r="W2317" s="132"/>
      <c r="X2317" s="132"/>
      <c r="Y2317" s="132"/>
      <c r="Z2317" s="132"/>
      <c r="AA2317" s="132"/>
      <c r="AB2317" s="132"/>
      <c r="AC2317" s="132"/>
      <c r="AD2317" s="132"/>
      <c r="AE2317" s="132"/>
      <c r="AF2317" s="132"/>
      <c r="AG2317" s="132"/>
    </row>
    <row r="2419" spans="2:33" ht="15" customHeight="1" x14ac:dyDescent="0.2">
      <c r="B2419" s="132"/>
      <c r="C2419" s="132"/>
      <c r="D2419" s="132"/>
      <c r="E2419" s="132"/>
      <c r="F2419" s="132"/>
      <c r="G2419" s="132"/>
      <c r="H2419" s="132"/>
      <c r="I2419" s="132"/>
      <c r="J2419" s="132"/>
      <c r="K2419" s="132"/>
      <c r="L2419" s="132"/>
      <c r="M2419" s="132"/>
      <c r="N2419" s="132"/>
      <c r="O2419" s="132"/>
      <c r="P2419" s="132"/>
      <c r="Q2419" s="132"/>
      <c r="R2419" s="132"/>
      <c r="S2419" s="132"/>
      <c r="T2419" s="132"/>
      <c r="U2419" s="132"/>
      <c r="V2419" s="132"/>
      <c r="W2419" s="132"/>
      <c r="X2419" s="132"/>
      <c r="Y2419" s="132"/>
      <c r="Z2419" s="132"/>
      <c r="AA2419" s="132"/>
      <c r="AB2419" s="132"/>
      <c r="AC2419" s="132"/>
      <c r="AD2419" s="132"/>
      <c r="AE2419" s="132"/>
      <c r="AF2419" s="132"/>
      <c r="AG2419" s="132"/>
    </row>
    <row r="2509" spans="2:33" ht="15" customHeight="1" x14ac:dyDescent="0.2">
      <c r="B2509" s="132"/>
      <c r="C2509" s="132"/>
      <c r="D2509" s="132"/>
      <c r="E2509" s="132"/>
      <c r="F2509" s="132"/>
      <c r="G2509" s="132"/>
      <c r="H2509" s="132"/>
      <c r="I2509" s="132"/>
      <c r="J2509" s="132"/>
      <c r="K2509" s="132"/>
      <c r="L2509" s="132"/>
      <c r="M2509" s="132"/>
      <c r="N2509" s="132"/>
      <c r="O2509" s="132"/>
      <c r="P2509" s="132"/>
      <c r="Q2509" s="132"/>
      <c r="R2509" s="132"/>
      <c r="S2509" s="132"/>
      <c r="T2509" s="132"/>
      <c r="U2509" s="132"/>
      <c r="V2509" s="132"/>
      <c r="W2509" s="132"/>
      <c r="X2509" s="132"/>
      <c r="Y2509" s="132"/>
      <c r="Z2509" s="132"/>
      <c r="AA2509" s="132"/>
      <c r="AB2509" s="132"/>
      <c r="AC2509" s="132"/>
      <c r="AD2509" s="132"/>
      <c r="AE2509" s="132"/>
      <c r="AF2509" s="132"/>
      <c r="AG2509" s="132"/>
    </row>
    <row r="2598" spans="2:33" ht="15" customHeight="1" x14ac:dyDescent="0.2">
      <c r="B2598" s="132"/>
      <c r="C2598" s="132"/>
      <c r="D2598" s="132"/>
      <c r="E2598" s="132"/>
      <c r="F2598" s="132"/>
      <c r="G2598" s="132"/>
      <c r="H2598" s="132"/>
      <c r="I2598" s="132"/>
      <c r="J2598" s="132"/>
      <c r="K2598" s="132"/>
      <c r="L2598" s="132"/>
      <c r="M2598" s="132"/>
      <c r="N2598" s="132"/>
      <c r="O2598" s="132"/>
      <c r="P2598" s="132"/>
      <c r="Q2598" s="132"/>
      <c r="R2598" s="132"/>
      <c r="S2598" s="132"/>
      <c r="T2598" s="132"/>
      <c r="U2598" s="132"/>
      <c r="V2598" s="132"/>
      <c r="W2598" s="132"/>
      <c r="X2598" s="132"/>
      <c r="Y2598" s="132"/>
      <c r="Z2598" s="132"/>
      <c r="AA2598" s="132"/>
      <c r="AB2598" s="132"/>
      <c r="AC2598" s="132"/>
      <c r="AD2598" s="132"/>
      <c r="AE2598" s="132"/>
      <c r="AF2598" s="132"/>
      <c r="AG2598" s="132"/>
    </row>
    <row r="2719" spans="2:33" ht="15" customHeight="1" x14ac:dyDescent="0.2">
      <c r="B2719" s="132"/>
      <c r="C2719" s="132"/>
      <c r="D2719" s="132"/>
      <c r="E2719" s="132"/>
      <c r="F2719" s="132"/>
      <c r="G2719" s="132"/>
      <c r="H2719" s="132"/>
      <c r="I2719" s="132"/>
      <c r="J2719" s="132"/>
      <c r="K2719" s="132"/>
      <c r="L2719" s="132"/>
      <c r="M2719" s="132"/>
      <c r="N2719" s="132"/>
      <c r="O2719" s="132"/>
      <c r="P2719" s="132"/>
      <c r="Q2719" s="132"/>
      <c r="R2719" s="132"/>
      <c r="S2719" s="132"/>
      <c r="T2719" s="132"/>
      <c r="U2719" s="132"/>
      <c r="V2719" s="132"/>
      <c r="W2719" s="132"/>
      <c r="X2719" s="132"/>
      <c r="Y2719" s="132"/>
      <c r="Z2719" s="132"/>
      <c r="AA2719" s="132"/>
      <c r="AB2719" s="132"/>
      <c r="AC2719" s="132"/>
      <c r="AD2719" s="132"/>
      <c r="AE2719" s="132"/>
      <c r="AF2719" s="132"/>
      <c r="AG2719" s="132"/>
    </row>
    <row r="2837" spans="2:33" ht="15" customHeight="1" x14ac:dyDescent="0.2">
      <c r="B2837" s="132"/>
      <c r="C2837" s="132"/>
      <c r="D2837" s="132"/>
      <c r="E2837" s="132"/>
      <c r="F2837" s="132"/>
      <c r="G2837" s="132"/>
      <c r="H2837" s="132"/>
      <c r="I2837" s="132"/>
      <c r="J2837" s="132"/>
      <c r="K2837" s="132"/>
      <c r="L2837" s="132"/>
      <c r="M2837" s="132"/>
      <c r="N2837" s="132"/>
      <c r="O2837" s="132"/>
      <c r="P2837" s="132"/>
      <c r="Q2837" s="132"/>
      <c r="R2837" s="132"/>
      <c r="S2837" s="132"/>
      <c r="T2837" s="132"/>
      <c r="U2837" s="132"/>
      <c r="V2837" s="132"/>
      <c r="W2837" s="132"/>
      <c r="X2837" s="132"/>
      <c r="Y2837" s="132"/>
      <c r="Z2837" s="132"/>
      <c r="AA2837" s="132"/>
      <c r="AB2837" s="132"/>
      <c r="AC2837" s="132"/>
      <c r="AD2837" s="132"/>
      <c r="AE2837" s="132"/>
      <c r="AF2837" s="132"/>
      <c r="AG2837" s="132"/>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L2837"/>
  <sheetViews>
    <sheetView tabSelected="1" workbookViewId="0">
      <pane xSplit="2" ySplit="1" topLeftCell="C2" activePane="bottomRight" state="frozen"/>
      <selection pane="topRight" activeCell="C1" sqref="C1"/>
      <selection pane="bottomLeft" activeCell="A2" sqref="A2"/>
      <selection pane="bottomRight" activeCell="G20" sqref="G20"/>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8" ht="15" customHeight="1" thickBot="1" x14ac:dyDescent="0.3">
      <c r="B1" s="112" t="s">
        <v>712</v>
      </c>
      <c r="C1" s="111">
        <v>2022</v>
      </c>
      <c r="D1" s="111">
        <v>2023</v>
      </c>
      <c r="E1" s="111">
        <v>2024</v>
      </c>
      <c r="F1" s="111">
        <v>2025</v>
      </c>
      <c r="G1" s="111">
        <v>2026</v>
      </c>
      <c r="H1" s="111">
        <v>2027</v>
      </c>
      <c r="I1" s="111">
        <v>2028</v>
      </c>
      <c r="J1" s="111">
        <v>2029</v>
      </c>
      <c r="K1" s="111">
        <v>2030</v>
      </c>
      <c r="L1" s="111">
        <v>2031</v>
      </c>
      <c r="M1" s="111">
        <v>2032</v>
      </c>
      <c r="N1" s="111">
        <v>2033</v>
      </c>
      <c r="O1" s="111">
        <v>2034</v>
      </c>
      <c r="P1" s="111">
        <v>2035</v>
      </c>
      <c r="Q1" s="111">
        <v>2036</v>
      </c>
      <c r="R1" s="111">
        <v>2037</v>
      </c>
      <c r="S1" s="111">
        <v>2038</v>
      </c>
      <c r="T1" s="111">
        <v>2039</v>
      </c>
      <c r="U1" s="111">
        <v>2040</v>
      </c>
      <c r="V1" s="111">
        <v>2041</v>
      </c>
      <c r="W1" s="111">
        <v>2042</v>
      </c>
      <c r="X1" s="111">
        <v>2043</v>
      </c>
      <c r="Y1" s="111">
        <v>2044</v>
      </c>
      <c r="Z1" s="111">
        <v>2045</v>
      </c>
      <c r="AA1" s="111">
        <v>2046</v>
      </c>
      <c r="AB1" s="111">
        <v>2047</v>
      </c>
      <c r="AC1" s="111">
        <v>2048</v>
      </c>
      <c r="AD1" s="111">
        <v>2049</v>
      </c>
      <c r="AE1" s="111">
        <v>2050</v>
      </c>
      <c r="AF1"/>
      <c r="AG1"/>
      <c r="AH1"/>
      <c r="AI1"/>
      <c r="AJ1"/>
      <c r="AK1"/>
      <c r="AL1"/>
    </row>
    <row r="2" spans="1:38" ht="15" customHeight="1" thickTop="1" x14ac:dyDescent="0.25">
      <c r="B2"/>
      <c r="C2"/>
      <c r="D2"/>
      <c r="E2"/>
      <c r="F2"/>
      <c r="G2"/>
      <c r="H2"/>
      <c r="I2"/>
      <c r="J2"/>
      <c r="K2"/>
      <c r="L2"/>
      <c r="M2"/>
      <c r="N2"/>
      <c r="O2"/>
      <c r="P2"/>
      <c r="Q2"/>
      <c r="R2"/>
      <c r="S2"/>
      <c r="T2"/>
      <c r="U2"/>
      <c r="V2"/>
      <c r="W2"/>
      <c r="X2"/>
      <c r="Y2"/>
      <c r="Z2"/>
      <c r="AA2"/>
      <c r="AB2"/>
      <c r="AC2"/>
      <c r="AD2"/>
      <c r="AE2"/>
      <c r="AF2"/>
      <c r="AG2"/>
      <c r="AH2"/>
      <c r="AI2"/>
      <c r="AJ2"/>
      <c r="AK2"/>
      <c r="AL2"/>
    </row>
    <row r="3" spans="1:38" ht="15" customHeight="1" x14ac:dyDescent="0.25">
      <c r="B3"/>
      <c r="C3" s="126" t="s">
        <v>164</v>
      </c>
      <c r="D3" s="126" t="s">
        <v>656</v>
      </c>
      <c r="E3" s="68"/>
      <c r="F3" s="68"/>
      <c r="G3" s="68"/>
      <c r="H3"/>
      <c r="I3"/>
      <c r="J3"/>
      <c r="K3"/>
      <c r="L3"/>
      <c r="M3"/>
      <c r="N3"/>
      <c r="O3"/>
      <c r="P3"/>
      <c r="Q3"/>
      <c r="R3"/>
      <c r="S3"/>
      <c r="T3"/>
      <c r="U3"/>
      <c r="V3"/>
      <c r="W3"/>
      <c r="X3"/>
      <c r="Y3"/>
      <c r="Z3"/>
      <c r="AA3"/>
      <c r="AB3"/>
      <c r="AC3"/>
      <c r="AD3"/>
      <c r="AE3"/>
      <c r="AF3"/>
      <c r="AG3"/>
      <c r="AH3"/>
      <c r="AI3"/>
      <c r="AJ3"/>
      <c r="AK3"/>
      <c r="AL3"/>
    </row>
    <row r="4" spans="1:38" ht="15" customHeight="1" x14ac:dyDescent="0.25">
      <c r="B4"/>
      <c r="C4" s="126" t="s">
        <v>163</v>
      </c>
      <c r="D4" s="126" t="s">
        <v>713</v>
      </c>
      <c r="E4" s="68"/>
      <c r="F4" s="68"/>
      <c r="G4" s="126" t="s">
        <v>714</v>
      </c>
      <c r="H4"/>
      <c r="I4"/>
      <c r="J4"/>
      <c r="K4"/>
      <c r="L4"/>
      <c r="M4"/>
      <c r="N4"/>
      <c r="O4"/>
      <c r="P4"/>
      <c r="Q4"/>
      <c r="R4"/>
      <c r="S4"/>
      <c r="T4"/>
      <c r="U4"/>
      <c r="V4"/>
      <c r="W4"/>
      <c r="X4"/>
      <c r="Y4"/>
      <c r="Z4"/>
      <c r="AA4"/>
      <c r="AB4"/>
      <c r="AC4"/>
      <c r="AD4"/>
      <c r="AE4"/>
      <c r="AF4"/>
      <c r="AG4"/>
      <c r="AH4"/>
      <c r="AI4"/>
      <c r="AJ4"/>
      <c r="AK4"/>
      <c r="AL4"/>
    </row>
    <row r="5" spans="1:38" ht="15" customHeight="1" x14ac:dyDescent="0.25">
      <c r="B5"/>
      <c r="C5" s="126" t="s">
        <v>162</v>
      </c>
      <c r="D5" s="126" t="s">
        <v>657</v>
      </c>
      <c r="E5" s="68"/>
      <c r="F5" s="68"/>
      <c r="G5" s="68"/>
      <c r="H5"/>
      <c r="I5"/>
      <c r="J5"/>
      <c r="K5"/>
      <c r="L5"/>
      <c r="M5"/>
      <c r="N5"/>
      <c r="O5"/>
      <c r="P5"/>
      <c r="Q5"/>
      <c r="R5"/>
      <c r="S5"/>
      <c r="T5"/>
      <c r="U5"/>
      <c r="V5"/>
      <c r="W5"/>
      <c r="X5"/>
      <c r="Y5"/>
      <c r="Z5"/>
      <c r="AA5"/>
      <c r="AB5"/>
      <c r="AC5"/>
      <c r="AD5"/>
      <c r="AE5"/>
      <c r="AF5"/>
      <c r="AG5"/>
      <c r="AH5"/>
      <c r="AI5"/>
      <c r="AJ5"/>
      <c r="AK5"/>
      <c r="AL5"/>
    </row>
    <row r="6" spans="1:38" ht="15" customHeight="1" x14ac:dyDescent="0.25">
      <c r="B6"/>
      <c r="C6" s="126" t="s">
        <v>161</v>
      </c>
      <c r="D6" s="68"/>
      <c r="E6" s="126" t="s">
        <v>658</v>
      </c>
      <c r="F6" s="68"/>
      <c r="G6" s="68"/>
      <c r="H6"/>
      <c r="I6"/>
      <c r="J6"/>
      <c r="K6"/>
      <c r="L6"/>
      <c r="M6"/>
      <c r="N6"/>
      <c r="O6"/>
      <c r="P6"/>
      <c r="Q6"/>
      <c r="R6"/>
      <c r="S6"/>
      <c r="T6"/>
      <c r="U6"/>
      <c r="V6"/>
      <c r="W6"/>
      <c r="X6"/>
      <c r="Y6"/>
      <c r="Z6"/>
      <c r="AA6"/>
      <c r="AB6"/>
      <c r="AC6"/>
      <c r="AD6"/>
      <c r="AE6"/>
      <c r="AF6"/>
      <c r="AG6"/>
      <c r="AH6"/>
      <c r="AI6"/>
      <c r="AJ6"/>
      <c r="AK6"/>
      <c r="AL6"/>
    </row>
    <row r="7" spans="1:38" x14ac:dyDescent="0.25">
      <c r="B7"/>
      <c r="C7"/>
      <c r="D7"/>
      <c r="E7"/>
      <c r="F7"/>
      <c r="G7"/>
      <c r="H7"/>
      <c r="I7"/>
      <c r="J7"/>
      <c r="K7"/>
      <c r="L7"/>
      <c r="M7"/>
      <c r="N7"/>
      <c r="O7"/>
      <c r="P7"/>
      <c r="Q7"/>
      <c r="R7"/>
      <c r="S7"/>
      <c r="T7"/>
      <c r="U7"/>
      <c r="V7"/>
      <c r="W7"/>
      <c r="X7"/>
      <c r="Y7"/>
      <c r="Z7"/>
      <c r="AA7"/>
      <c r="AB7"/>
      <c r="AC7"/>
      <c r="AD7"/>
      <c r="AE7"/>
      <c r="AF7"/>
      <c r="AG7"/>
      <c r="AH7"/>
      <c r="AI7"/>
      <c r="AJ7"/>
      <c r="AK7"/>
      <c r="AL7"/>
    </row>
    <row r="8" spans="1:38" x14ac:dyDescent="0.25">
      <c r="B8"/>
      <c r="C8"/>
      <c r="D8"/>
      <c r="E8"/>
      <c r="F8"/>
      <c r="G8"/>
      <c r="H8"/>
      <c r="I8"/>
      <c r="J8"/>
      <c r="K8"/>
      <c r="L8"/>
      <c r="M8"/>
      <c r="N8"/>
      <c r="O8"/>
      <c r="P8"/>
      <c r="Q8"/>
      <c r="R8"/>
      <c r="S8"/>
      <c r="T8"/>
      <c r="U8"/>
      <c r="V8"/>
      <c r="W8"/>
      <c r="X8"/>
      <c r="Y8"/>
      <c r="Z8"/>
      <c r="AA8"/>
      <c r="AB8"/>
      <c r="AC8"/>
      <c r="AD8"/>
      <c r="AE8"/>
      <c r="AF8"/>
      <c r="AG8"/>
      <c r="AH8"/>
      <c r="AI8"/>
      <c r="AJ8"/>
      <c r="AK8"/>
      <c r="AL8"/>
    </row>
    <row r="9" spans="1:38" x14ac:dyDescent="0.25">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c r="AI9"/>
      <c r="AJ9"/>
      <c r="AK9"/>
      <c r="AL9"/>
    </row>
    <row r="10" spans="1:38" ht="15" customHeight="1" x14ac:dyDescent="0.25">
      <c r="A10" s="61" t="s">
        <v>391</v>
      </c>
      <c r="B10" s="113" t="s">
        <v>1</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79" t="s">
        <v>643</v>
      </c>
      <c r="AG10" s="140"/>
      <c r="AH10"/>
      <c r="AI10"/>
      <c r="AJ10"/>
      <c r="AK10"/>
      <c r="AL10"/>
    </row>
    <row r="11" spans="1:38" ht="15" customHeight="1" x14ac:dyDescent="0.25">
      <c r="B11" s="114" t="s">
        <v>2</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79" t="s">
        <v>642</v>
      </c>
      <c r="AG11" s="140"/>
      <c r="AH11"/>
      <c r="AI11"/>
      <c r="AJ11"/>
      <c r="AK11"/>
      <c r="AL11"/>
    </row>
    <row r="12" spans="1:38" ht="15" customHeight="1" x14ac:dyDescent="0.25">
      <c r="B12" s="114"/>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79" t="s">
        <v>641</v>
      </c>
      <c r="AG12" s="140"/>
      <c r="AH12"/>
      <c r="AI12"/>
      <c r="AJ12"/>
      <c r="AK12"/>
      <c r="AL12"/>
    </row>
    <row r="13" spans="1:38" ht="15" customHeight="1" thickBot="1" x14ac:dyDescent="0.3">
      <c r="B13" s="115" t="s">
        <v>4</v>
      </c>
      <c r="C13" s="115">
        <v>2022</v>
      </c>
      <c r="D13" s="115">
        <v>2023</v>
      </c>
      <c r="E13" s="115">
        <v>2024</v>
      </c>
      <c r="F13" s="115">
        <v>2025</v>
      </c>
      <c r="G13" s="115">
        <v>2026</v>
      </c>
      <c r="H13" s="115">
        <v>2027</v>
      </c>
      <c r="I13" s="115">
        <v>2028</v>
      </c>
      <c r="J13" s="115">
        <v>2029</v>
      </c>
      <c r="K13" s="115">
        <v>2030</v>
      </c>
      <c r="L13" s="115">
        <v>2031</v>
      </c>
      <c r="M13" s="115">
        <v>2032</v>
      </c>
      <c r="N13" s="115">
        <v>2033</v>
      </c>
      <c r="O13" s="115">
        <v>2034</v>
      </c>
      <c r="P13" s="115">
        <v>2035</v>
      </c>
      <c r="Q13" s="115">
        <v>2036</v>
      </c>
      <c r="R13" s="115">
        <v>2037</v>
      </c>
      <c r="S13" s="115">
        <v>2038</v>
      </c>
      <c r="T13" s="115">
        <v>2039</v>
      </c>
      <c r="U13" s="115">
        <v>2040</v>
      </c>
      <c r="V13" s="115">
        <v>2041</v>
      </c>
      <c r="W13" s="115">
        <v>2042</v>
      </c>
      <c r="X13" s="115">
        <v>2043</v>
      </c>
      <c r="Y13" s="115">
        <v>2044</v>
      </c>
      <c r="Z13" s="115">
        <v>2045</v>
      </c>
      <c r="AA13" s="115">
        <v>2046</v>
      </c>
      <c r="AB13" s="115">
        <v>2047</v>
      </c>
      <c r="AC13" s="115">
        <v>2048</v>
      </c>
      <c r="AD13" s="115">
        <v>2049</v>
      </c>
      <c r="AE13" s="115">
        <v>2050</v>
      </c>
      <c r="AF13" s="116" t="s">
        <v>659</v>
      </c>
      <c r="AG13" s="140"/>
      <c r="AH13"/>
      <c r="AI13"/>
      <c r="AJ13"/>
      <c r="AK13"/>
      <c r="AL13"/>
    </row>
    <row r="14" spans="1:38" ht="15" customHeight="1" thickTop="1" x14ac:dyDescent="0.25">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c r="AI14"/>
      <c r="AJ14"/>
      <c r="AK14"/>
      <c r="AL14"/>
    </row>
    <row r="15" spans="1:38" ht="15" customHeight="1" x14ac:dyDescent="0.25">
      <c r="B15" s="117" t="s">
        <v>5</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c r="AI15"/>
      <c r="AJ15"/>
      <c r="AK15"/>
      <c r="AL15"/>
    </row>
    <row r="16" spans="1:38" ht="15" customHeight="1" x14ac:dyDescent="0.25">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c r="AI16"/>
      <c r="AJ16"/>
      <c r="AK16"/>
      <c r="AL16"/>
    </row>
    <row r="17" spans="1:38" ht="15" customHeight="1" x14ac:dyDescent="0.25">
      <c r="B17" s="117" t="s">
        <v>6</v>
      </c>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c r="AI17"/>
      <c r="AJ17"/>
      <c r="AK17"/>
      <c r="AL17"/>
    </row>
    <row r="18" spans="1:38" ht="15" customHeight="1" x14ac:dyDescent="0.25">
      <c r="A18" s="61" t="s">
        <v>392</v>
      </c>
      <c r="B18" s="118" t="s">
        <v>7</v>
      </c>
      <c r="C18" s="124">
        <v>93.44426</v>
      </c>
      <c r="D18" s="124">
        <v>94.366943000000006</v>
      </c>
      <c r="E18" s="124">
        <v>95.261948000000004</v>
      </c>
      <c r="F18" s="124">
        <v>96.233695999999995</v>
      </c>
      <c r="G18" s="124">
        <v>97.372681</v>
      </c>
      <c r="H18" s="124">
        <v>98.426238999999995</v>
      </c>
      <c r="I18" s="124">
        <v>99.435837000000006</v>
      </c>
      <c r="J18" s="124">
        <v>100.540588</v>
      </c>
      <c r="K18" s="124">
        <v>101.747238</v>
      </c>
      <c r="L18" s="124">
        <v>103.031937</v>
      </c>
      <c r="M18" s="124">
        <v>104.36438800000001</v>
      </c>
      <c r="N18" s="124">
        <v>105.67115800000001</v>
      </c>
      <c r="O18" s="124">
        <v>106.90464</v>
      </c>
      <c r="P18" s="124">
        <v>108.064949</v>
      </c>
      <c r="Q18" s="124">
        <v>109.148827</v>
      </c>
      <c r="R18" s="124">
        <v>110.16222399999999</v>
      </c>
      <c r="S18" s="124">
        <v>111.118996</v>
      </c>
      <c r="T18" s="124">
        <v>112.02248400000001</v>
      </c>
      <c r="U18" s="124">
        <v>112.878952</v>
      </c>
      <c r="V18" s="124">
        <v>113.69973</v>
      </c>
      <c r="W18" s="124">
        <v>114.495079</v>
      </c>
      <c r="X18" s="124">
        <v>115.27697000000001</v>
      </c>
      <c r="Y18" s="124">
        <v>116.05735</v>
      </c>
      <c r="Z18" s="124">
        <v>116.844925</v>
      </c>
      <c r="AA18" s="124">
        <v>117.64614899999999</v>
      </c>
      <c r="AB18" s="124">
        <v>118.46553</v>
      </c>
      <c r="AC18" s="124">
        <v>119.305115</v>
      </c>
      <c r="AD18" s="124">
        <v>120.165375</v>
      </c>
      <c r="AE18" s="124">
        <v>121.045486</v>
      </c>
      <c r="AF18" s="120">
        <v>9.2860000000000009E-3</v>
      </c>
      <c r="AG18" s="140"/>
      <c r="AH18"/>
      <c r="AI18"/>
      <c r="AJ18"/>
      <c r="AK18"/>
      <c r="AL18"/>
    </row>
    <row r="19" spans="1:38" ht="15" customHeight="1" x14ac:dyDescent="0.25">
      <c r="A19" s="61" t="s">
        <v>393</v>
      </c>
      <c r="B19" s="118" t="s">
        <v>8</v>
      </c>
      <c r="C19" s="124">
        <v>2.0272770000000002</v>
      </c>
      <c r="D19" s="124">
        <v>2.0085120000000001</v>
      </c>
      <c r="E19" s="124">
        <v>2.0945999999999998</v>
      </c>
      <c r="F19" s="124">
        <v>2.2721680000000002</v>
      </c>
      <c r="G19" s="124">
        <v>2.1971470000000002</v>
      </c>
      <c r="H19" s="124">
        <v>2.1634509999999998</v>
      </c>
      <c r="I19" s="124">
        <v>2.269371</v>
      </c>
      <c r="J19" s="124">
        <v>2.382768</v>
      </c>
      <c r="K19" s="124">
        <v>2.473055</v>
      </c>
      <c r="L19" s="124">
        <v>2.5336780000000001</v>
      </c>
      <c r="M19" s="124">
        <v>2.5211169999999998</v>
      </c>
      <c r="N19" s="124">
        <v>2.4608279999999998</v>
      </c>
      <c r="O19" s="124">
        <v>2.4002910000000002</v>
      </c>
      <c r="P19" s="124">
        <v>2.3361079999999999</v>
      </c>
      <c r="Q19" s="124">
        <v>2.2773340000000002</v>
      </c>
      <c r="R19" s="124">
        <v>2.2319089999999999</v>
      </c>
      <c r="S19" s="124">
        <v>2.1893440000000002</v>
      </c>
      <c r="T19" s="124">
        <v>2.1525660000000002</v>
      </c>
      <c r="U19" s="124">
        <v>2.1266379999999998</v>
      </c>
      <c r="V19" s="124">
        <v>2.1106319999999998</v>
      </c>
      <c r="W19" s="124">
        <v>2.106252</v>
      </c>
      <c r="X19" s="124">
        <v>2.1136330000000001</v>
      </c>
      <c r="Y19" s="124">
        <v>2.129588</v>
      </c>
      <c r="Z19" s="124">
        <v>2.1519349999999999</v>
      </c>
      <c r="AA19" s="124">
        <v>2.1788129999999999</v>
      </c>
      <c r="AB19" s="124">
        <v>2.2077830000000001</v>
      </c>
      <c r="AC19" s="124">
        <v>2.2373090000000002</v>
      </c>
      <c r="AD19" s="124">
        <v>2.2661419999999999</v>
      </c>
      <c r="AE19" s="124">
        <v>2.2929360000000001</v>
      </c>
      <c r="AF19" s="120">
        <v>4.4079999999999996E-3</v>
      </c>
      <c r="AG19" s="140"/>
      <c r="AH19"/>
      <c r="AI19"/>
      <c r="AJ19"/>
      <c r="AK19"/>
      <c r="AL19"/>
    </row>
    <row r="20" spans="1:38" ht="15" customHeight="1" x14ac:dyDescent="0.25">
      <c r="A20" s="61" t="s">
        <v>394</v>
      </c>
      <c r="B20" s="117" t="s">
        <v>9</v>
      </c>
      <c r="C20" s="129">
        <v>95.471535000000003</v>
      </c>
      <c r="D20" s="129">
        <v>96.375457999999995</v>
      </c>
      <c r="E20" s="129">
        <v>97.356544</v>
      </c>
      <c r="F20" s="129">
        <v>98.505866999999995</v>
      </c>
      <c r="G20" s="129">
        <v>99.569823999999997</v>
      </c>
      <c r="H20" s="129">
        <v>100.589691</v>
      </c>
      <c r="I20" s="129">
        <v>101.705208</v>
      </c>
      <c r="J20" s="129">
        <v>102.923355</v>
      </c>
      <c r="K20" s="129">
        <v>104.220291</v>
      </c>
      <c r="L20" s="129">
        <v>105.565613</v>
      </c>
      <c r="M20" s="129">
        <v>106.88550600000001</v>
      </c>
      <c r="N20" s="129">
        <v>108.131989</v>
      </c>
      <c r="O20" s="129">
        <v>109.30493199999999</v>
      </c>
      <c r="P20" s="129">
        <v>110.401054</v>
      </c>
      <c r="Q20" s="129">
        <v>111.426163</v>
      </c>
      <c r="R20" s="129">
        <v>112.39413500000001</v>
      </c>
      <c r="S20" s="129">
        <v>113.308342</v>
      </c>
      <c r="T20" s="129">
        <v>114.175049</v>
      </c>
      <c r="U20" s="129">
        <v>115.00559199999999</v>
      </c>
      <c r="V20" s="129">
        <v>115.81036400000001</v>
      </c>
      <c r="W20" s="129">
        <v>116.60133399999999</v>
      </c>
      <c r="X20" s="129">
        <v>117.390602</v>
      </c>
      <c r="Y20" s="129">
        <v>118.18693500000001</v>
      </c>
      <c r="Z20" s="129">
        <v>118.99685700000001</v>
      </c>
      <c r="AA20" s="129">
        <v>119.82495900000001</v>
      </c>
      <c r="AB20" s="129">
        <v>120.673317</v>
      </c>
      <c r="AC20" s="129">
        <v>121.542419</v>
      </c>
      <c r="AD20" s="129">
        <v>122.43151899999999</v>
      </c>
      <c r="AE20" s="129">
        <v>123.338425</v>
      </c>
      <c r="AF20" s="122">
        <v>9.1889999999999993E-3</v>
      </c>
      <c r="AG20" s="140"/>
      <c r="AH20"/>
      <c r="AI20"/>
      <c r="AJ20"/>
      <c r="AK20"/>
      <c r="AL20"/>
    </row>
    <row r="21" spans="1:38" ht="15" customHeight="1" x14ac:dyDescent="0.25">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c r="AI21"/>
      <c r="AJ21"/>
      <c r="AK21"/>
      <c r="AL21"/>
    </row>
    <row r="22" spans="1:38" ht="15" customHeight="1" x14ac:dyDescent="0.25">
      <c r="B22" s="117" t="s">
        <v>10</v>
      </c>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c r="AI22"/>
      <c r="AJ22"/>
      <c r="AK22"/>
      <c r="AL22"/>
    </row>
    <row r="23" spans="1:38" ht="15" customHeight="1" x14ac:dyDescent="0.25">
      <c r="B23" s="117" t="s">
        <v>11</v>
      </c>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c r="AI23"/>
      <c r="AJ23"/>
      <c r="AK23"/>
      <c r="AL23"/>
    </row>
    <row r="24" spans="1:38" ht="15" customHeight="1" x14ac:dyDescent="0.25">
      <c r="A24" s="61" t="s">
        <v>395</v>
      </c>
      <c r="B24" s="118" t="s">
        <v>474</v>
      </c>
      <c r="C24" s="124">
        <v>97.781418000000002</v>
      </c>
      <c r="D24" s="124">
        <v>96.383392000000001</v>
      </c>
      <c r="E24" s="124">
        <v>94.708420000000004</v>
      </c>
      <c r="F24" s="124">
        <v>94.449966000000003</v>
      </c>
      <c r="G24" s="124">
        <v>94.047707000000003</v>
      </c>
      <c r="H24" s="124">
        <v>93.376075999999998</v>
      </c>
      <c r="I24" s="124">
        <v>92.978836000000001</v>
      </c>
      <c r="J24" s="124">
        <v>92.388267999999997</v>
      </c>
      <c r="K24" s="124">
        <v>91.589500000000001</v>
      </c>
      <c r="L24" s="124">
        <v>90.797020000000003</v>
      </c>
      <c r="M24" s="124">
        <v>90.044539999999998</v>
      </c>
      <c r="N24" s="124">
        <v>89.295379999999994</v>
      </c>
      <c r="O24" s="124">
        <v>88.627594000000002</v>
      </c>
      <c r="P24" s="124">
        <v>88.041923999999995</v>
      </c>
      <c r="Q24" s="124">
        <v>87.532059000000004</v>
      </c>
      <c r="R24" s="124">
        <v>87.000916000000004</v>
      </c>
      <c r="S24" s="124">
        <v>86.410942000000006</v>
      </c>
      <c r="T24" s="124">
        <v>85.810378999999998</v>
      </c>
      <c r="U24" s="124">
        <v>85.312850999999995</v>
      </c>
      <c r="V24" s="124">
        <v>84.903396999999998</v>
      </c>
      <c r="W24" s="124">
        <v>84.553184999999999</v>
      </c>
      <c r="X24" s="124">
        <v>84.250191000000001</v>
      </c>
      <c r="Y24" s="124">
        <v>83.936760000000007</v>
      </c>
      <c r="Z24" s="124">
        <v>83.636047000000005</v>
      </c>
      <c r="AA24" s="124">
        <v>83.357605000000007</v>
      </c>
      <c r="AB24" s="124">
        <v>83.077820000000003</v>
      </c>
      <c r="AC24" s="124">
        <v>82.811797999999996</v>
      </c>
      <c r="AD24" s="124">
        <v>82.542450000000002</v>
      </c>
      <c r="AE24" s="124">
        <v>82.310242000000002</v>
      </c>
      <c r="AF24" s="120">
        <v>-6.1320000000000003E-3</v>
      </c>
      <c r="AG24" s="140"/>
      <c r="AH24"/>
      <c r="AI24"/>
      <c r="AJ24"/>
      <c r="AK24"/>
      <c r="AL24"/>
    </row>
    <row r="25" spans="1:38" ht="15" customHeight="1" x14ac:dyDescent="0.25">
      <c r="A25" s="61" t="s">
        <v>396</v>
      </c>
      <c r="B25" s="118" t="s">
        <v>12</v>
      </c>
      <c r="C25" s="124">
        <v>96.518242000000001</v>
      </c>
      <c r="D25" s="124">
        <v>94.916809000000001</v>
      </c>
      <c r="E25" s="124">
        <v>93.087569999999999</v>
      </c>
      <c r="F25" s="124">
        <v>92.731353999999996</v>
      </c>
      <c r="G25" s="124">
        <v>92.261414000000002</v>
      </c>
      <c r="H25" s="124">
        <v>91.496368000000004</v>
      </c>
      <c r="I25" s="124">
        <v>91.057570999999996</v>
      </c>
      <c r="J25" s="124">
        <v>90.372307000000006</v>
      </c>
      <c r="K25" s="124">
        <v>89.506827999999999</v>
      </c>
      <c r="L25" s="124">
        <v>88.644965999999997</v>
      </c>
      <c r="M25" s="124">
        <v>87.854232999999994</v>
      </c>
      <c r="N25" s="124">
        <v>87.037032999999994</v>
      </c>
      <c r="O25" s="124">
        <v>86.298630000000003</v>
      </c>
      <c r="P25" s="124">
        <v>85.670638999999994</v>
      </c>
      <c r="Q25" s="124">
        <v>85.100662</v>
      </c>
      <c r="R25" s="124">
        <v>84.513458</v>
      </c>
      <c r="S25" s="124">
        <v>83.855423000000002</v>
      </c>
      <c r="T25" s="124">
        <v>83.184296000000003</v>
      </c>
      <c r="U25" s="124">
        <v>82.63279</v>
      </c>
      <c r="V25" s="124">
        <v>82.193213999999998</v>
      </c>
      <c r="W25" s="124">
        <v>81.841269999999994</v>
      </c>
      <c r="X25" s="124">
        <v>81.535415999999998</v>
      </c>
      <c r="Y25" s="124">
        <v>81.200164999999998</v>
      </c>
      <c r="Z25" s="124">
        <v>80.896172000000007</v>
      </c>
      <c r="AA25" s="124">
        <v>80.584511000000006</v>
      </c>
      <c r="AB25" s="124">
        <v>80.303787</v>
      </c>
      <c r="AC25" s="124">
        <v>80.031700000000001</v>
      </c>
      <c r="AD25" s="124">
        <v>79.763289999999998</v>
      </c>
      <c r="AE25" s="124">
        <v>79.539664999999999</v>
      </c>
      <c r="AF25" s="120">
        <v>-6.8859999999999998E-3</v>
      </c>
      <c r="AG25" s="140"/>
      <c r="AH25"/>
      <c r="AI25"/>
      <c r="AJ25"/>
      <c r="AK25"/>
      <c r="AL25"/>
    </row>
    <row r="26" spans="1:38" ht="15" customHeight="1" x14ac:dyDescent="0.25">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c r="AI26"/>
      <c r="AJ26"/>
      <c r="AK26"/>
      <c r="AL26"/>
    </row>
    <row r="27" spans="1:38" ht="15" customHeight="1" x14ac:dyDescent="0.25">
      <c r="B27" s="117" t="s">
        <v>475</v>
      </c>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c r="AI27"/>
      <c r="AJ27"/>
      <c r="AK27"/>
      <c r="AL27"/>
    </row>
    <row r="28" spans="1:38" ht="15" customHeight="1" x14ac:dyDescent="0.25">
      <c r="B28" s="117" t="s">
        <v>476</v>
      </c>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c r="AI28"/>
      <c r="AJ28"/>
      <c r="AK28"/>
      <c r="AL28"/>
    </row>
    <row r="29" spans="1:38" s="71" customFormat="1" ht="15" customHeight="1" x14ac:dyDescent="0.25">
      <c r="A29" s="61" t="s">
        <v>397</v>
      </c>
      <c r="B29" s="118" t="s">
        <v>522</v>
      </c>
      <c r="C29" s="119">
        <v>0.11926299999999999</v>
      </c>
      <c r="D29" s="119">
        <v>0.118301</v>
      </c>
      <c r="E29" s="119">
        <v>0.11103200000000001</v>
      </c>
      <c r="F29" s="119">
        <v>0.111507</v>
      </c>
      <c r="G29" s="119">
        <v>0.111633</v>
      </c>
      <c r="H29" s="119">
        <v>0.11124000000000001</v>
      </c>
      <c r="I29" s="119">
        <v>0.11070199999999999</v>
      </c>
      <c r="J29" s="119">
        <v>0.110024</v>
      </c>
      <c r="K29" s="119">
        <v>0.109234</v>
      </c>
      <c r="L29" s="119">
        <v>0.108485</v>
      </c>
      <c r="M29" s="119">
        <v>0.107664</v>
      </c>
      <c r="N29" s="119">
        <v>0.10666299999999999</v>
      </c>
      <c r="O29" s="119">
        <v>0.10552599999999999</v>
      </c>
      <c r="P29" s="119">
        <v>0.10442</v>
      </c>
      <c r="Q29" s="119">
        <v>0.103336</v>
      </c>
      <c r="R29" s="119">
        <v>0.102149</v>
      </c>
      <c r="S29" s="119">
        <v>0.100809</v>
      </c>
      <c r="T29" s="119">
        <v>9.9371000000000001E-2</v>
      </c>
      <c r="U29" s="119">
        <v>9.7925999999999999E-2</v>
      </c>
      <c r="V29" s="119">
        <v>9.6597000000000002E-2</v>
      </c>
      <c r="W29" s="119">
        <v>9.5394000000000007E-2</v>
      </c>
      <c r="X29" s="119">
        <v>9.4255000000000005E-2</v>
      </c>
      <c r="Y29" s="119">
        <v>9.3050999999999995E-2</v>
      </c>
      <c r="Z29" s="119">
        <v>9.1826000000000005E-2</v>
      </c>
      <c r="AA29" s="119">
        <v>9.0618000000000004E-2</v>
      </c>
      <c r="AB29" s="119">
        <v>8.9441000000000007E-2</v>
      </c>
      <c r="AC29" s="119">
        <v>8.8272000000000003E-2</v>
      </c>
      <c r="AD29" s="119">
        <v>8.7097999999999995E-2</v>
      </c>
      <c r="AE29" s="119">
        <v>8.5955000000000004E-2</v>
      </c>
      <c r="AF29" s="120">
        <v>-1.1629E-2</v>
      </c>
      <c r="AG29" s="140"/>
      <c r="AH29"/>
      <c r="AI29"/>
      <c r="AJ29"/>
      <c r="AK29"/>
      <c r="AL29"/>
    </row>
    <row r="30" spans="1:38" s="71" customFormat="1" ht="15" customHeight="1" x14ac:dyDescent="0.25">
      <c r="A30" s="61" t="s">
        <v>398</v>
      </c>
      <c r="B30" s="118" t="s">
        <v>523</v>
      </c>
      <c r="C30" s="119">
        <v>0.54278999999999999</v>
      </c>
      <c r="D30" s="119">
        <v>0.47717100000000001</v>
      </c>
      <c r="E30" s="119">
        <v>0.55196199999999995</v>
      </c>
      <c r="F30" s="119">
        <v>0.562666</v>
      </c>
      <c r="G30" s="119">
        <v>0.57088899999999998</v>
      </c>
      <c r="H30" s="119">
        <v>0.57758799999999999</v>
      </c>
      <c r="I30" s="119">
        <v>0.58454899999999999</v>
      </c>
      <c r="J30" s="119">
        <v>0.59127600000000002</v>
      </c>
      <c r="K30" s="119">
        <v>0.596885</v>
      </c>
      <c r="L30" s="119">
        <v>0.60272800000000004</v>
      </c>
      <c r="M30" s="119">
        <v>0.60899400000000004</v>
      </c>
      <c r="N30" s="119">
        <v>0.61381399999999997</v>
      </c>
      <c r="O30" s="119">
        <v>0.61841400000000002</v>
      </c>
      <c r="P30" s="119">
        <v>0.62367399999999995</v>
      </c>
      <c r="Q30" s="119">
        <v>0.62918300000000005</v>
      </c>
      <c r="R30" s="119">
        <v>0.63416600000000001</v>
      </c>
      <c r="S30" s="119">
        <v>0.63840300000000005</v>
      </c>
      <c r="T30" s="119">
        <v>0.64222900000000005</v>
      </c>
      <c r="U30" s="119">
        <v>0.64579699999999995</v>
      </c>
      <c r="V30" s="119">
        <v>0.65021499999999999</v>
      </c>
      <c r="W30" s="119">
        <v>0.65599300000000005</v>
      </c>
      <c r="X30" s="119">
        <v>0.66237599999999996</v>
      </c>
      <c r="Y30" s="119">
        <v>0.66846799999999995</v>
      </c>
      <c r="Z30" s="119">
        <v>0.67527099999999995</v>
      </c>
      <c r="AA30" s="119">
        <v>0.68293800000000005</v>
      </c>
      <c r="AB30" s="119">
        <v>0.69068300000000005</v>
      </c>
      <c r="AC30" s="119">
        <v>0.69886199999999998</v>
      </c>
      <c r="AD30" s="119">
        <v>0.70714999999999995</v>
      </c>
      <c r="AE30" s="119">
        <v>0.715943</v>
      </c>
      <c r="AF30" s="120">
        <v>9.9380000000000007E-3</v>
      </c>
      <c r="AG30" s="140"/>
      <c r="AH30"/>
      <c r="AI30"/>
      <c r="AJ30"/>
      <c r="AK30"/>
      <c r="AL30"/>
    </row>
    <row r="31" spans="1:38" s="71" customFormat="1" x14ac:dyDescent="0.25">
      <c r="A31" s="61" t="s">
        <v>399</v>
      </c>
      <c r="B31" s="118" t="s">
        <v>524</v>
      </c>
      <c r="C31" s="119">
        <v>2.4211E-2</v>
      </c>
      <c r="D31" s="119">
        <v>2.3540999999999999E-2</v>
      </c>
      <c r="E31" s="119">
        <v>2.3171000000000001E-2</v>
      </c>
      <c r="F31" s="119">
        <v>2.2969E-2</v>
      </c>
      <c r="G31" s="119">
        <v>2.2752999999999999E-2</v>
      </c>
      <c r="H31" s="119">
        <v>2.2655999999999999E-2</v>
      </c>
      <c r="I31" s="119">
        <v>2.2547999999999999E-2</v>
      </c>
      <c r="J31" s="119">
        <v>2.2418E-2</v>
      </c>
      <c r="K31" s="119">
        <v>2.2259999999999999E-2</v>
      </c>
      <c r="L31" s="119">
        <v>2.2099000000000001E-2</v>
      </c>
      <c r="M31" s="119">
        <v>2.1932E-2</v>
      </c>
      <c r="N31" s="119">
        <v>2.1722000000000002E-2</v>
      </c>
      <c r="O31" s="119">
        <v>2.1493999999999999E-2</v>
      </c>
      <c r="P31" s="119">
        <v>2.1288000000000001E-2</v>
      </c>
      <c r="Q31" s="119">
        <v>2.1089E-2</v>
      </c>
      <c r="R31" s="119">
        <v>2.0865999999999999E-2</v>
      </c>
      <c r="S31" s="119">
        <v>2.0614E-2</v>
      </c>
      <c r="T31" s="119">
        <v>2.0348999999999999E-2</v>
      </c>
      <c r="U31" s="119">
        <v>2.009E-2</v>
      </c>
      <c r="V31" s="119">
        <v>1.9866000000000002E-2</v>
      </c>
      <c r="W31" s="119">
        <v>1.967E-2</v>
      </c>
      <c r="X31" s="119">
        <v>1.9484999999999999E-2</v>
      </c>
      <c r="Y31" s="119">
        <v>1.9292E-2</v>
      </c>
      <c r="Z31" s="119">
        <v>1.9106000000000001E-2</v>
      </c>
      <c r="AA31" s="119">
        <v>1.8935E-2</v>
      </c>
      <c r="AB31" s="119">
        <v>1.8772E-2</v>
      </c>
      <c r="AC31" s="119">
        <v>1.8613999999999999E-2</v>
      </c>
      <c r="AD31" s="119">
        <v>1.8459E-2</v>
      </c>
      <c r="AE31" s="119">
        <v>1.8314E-2</v>
      </c>
      <c r="AF31" s="120">
        <v>-9.92E-3</v>
      </c>
      <c r="AG31" s="140"/>
      <c r="AH31"/>
      <c r="AI31"/>
      <c r="AJ31"/>
      <c r="AK31"/>
      <c r="AL31"/>
    </row>
    <row r="32" spans="1:38" s="71" customFormat="1" x14ac:dyDescent="0.25">
      <c r="A32" s="61" t="s">
        <v>400</v>
      </c>
      <c r="B32" s="118" t="s">
        <v>13</v>
      </c>
      <c r="C32" s="119">
        <v>0.418688</v>
      </c>
      <c r="D32" s="119">
        <v>0.407719</v>
      </c>
      <c r="E32" s="119">
        <v>0.400723</v>
      </c>
      <c r="F32" s="119">
        <v>0.39585300000000001</v>
      </c>
      <c r="G32" s="119">
        <v>0.38994299999999998</v>
      </c>
      <c r="H32" s="119">
        <v>0.382629</v>
      </c>
      <c r="I32" s="119">
        <v>0.37512899999999999</v>
      </c>
      <c r="J32" s="119">
        <v>0.367392</v>
      </c>
      <c r="K32" s="119">
        <v>0.35909600000000003</v>
      </c>
      <c r="L32" s="119">
        <v>0.35107100000000002</v>
      </c>
      <c r="M32" s="119">
        <v>0.34328900000000001</v>
      </c>
      <c r="N32" s="119">
        <v>0.33525100000000002</v>
      </c>
      <c r="O32" s="119">
        <v>0.32726499999999997</v>
      </c>
      <c r="P32" s="119">
        <v>0.31974799999999998</v>
      </c>
      <c r="Q32" s="119">
        <v>0.31267099999999998</v>
      </c>
      <c r="R32" s="119">
        <v>0.30554300000000001</v>
      </c>
      <c r="S32" s="119">
        <v>0.298288</v>
      </c>
      <c r="T32" s="119">
        <v>0.29109800000000002</v>
      </c>
      <c r="U32" s="119">
        <v>0.284194</v>
      </c>
      <c r="V32" s="119">
        <v>0.27786100000000002</v>
      </c>
      <c r="W32" s="119">
        <v>0.27210499999999999</v>
      </c>
      <c r="X32" s="119">
        <v>0.26671</v>
      </c>
      <c r="Y32" s="119">
        <v>0.261326</v>
      </c>
      <c r="Z32" s="119">
        <v>0.256104</v>
      </c>
      <c r="AA32" s="119">
        <v>0.25115500000000002</v>
      </c>
      <c r="AB32" s="119">
        <v>0.24646799999999999</v>
      </c>
      <c r="AC32" s="119">
        <v>0.24200099999999999</v>
      </c>
      <c r="AD32" s="119">
        <v>0.23768800000000001</v>
      </c>
      <c r="AE32" s="119">
        <v>0.233653</v>
      </c>
      <c r="AF32" s="120">
        <v>-2.0615999999999999E-2</v>
      </c>
      <c r="AG32" s="140"/>
      <c r="AH32"/>
      <c r="AI32"/>
      <c r="AJ32"/>
      <c r="AK32"/>
      <c r="AL32"/>
    </row>
    <row r="33" spans="1:38" s="71" customFormat="1" x14ac:dyDescent="0.25">
      <c r="A33" s="61" t="s">
        <v>401</v>
      </c>
      <c r="B33" s="118" t="s">
        <v>14</v>
      </c>
      <c r="C33" s="119">
        <v>8.2363000000000006E-2</v>
      </c>
      <c r="D33" s="119">
        <v>8.1677E-2</v>
      </c>
      <c r="E33" s="119">
        <v>8.1919000000000006E-2</v>
      </c>
      <c r="F33" s="119">
        <v>8.2611000000000004E-2</v>
      </c>
      <c r="G33" s="119">
        <v>8.2997000000000001E-2</v>
      </c>
      <c r="H33" s="119">
        <v>8.3005999999999996E-2</v>
      </c>
      <c r="I33" s="119">
        <v>8.2942000000000002E-2</v>
      </c>
      <c r="J33" s="119">
        <v>8.2808000000000007E-2</v>
      </c>
      <c r="K33" s="119">
        <v>8.2568000000000003E-2</v>
      </c>
      <c r="L33" s="119">
        <v>8.2322999999999993E-2</v>
      </c>
      <c r="M33" s="119">
        <v>8.2055000000000003E-2</v>
      </c>
      <c r="N33" s="119">
        <v>8.1631999999999996E-2</v>
      </c>
      <c r="O33" s="119">
        <v>8.1131999999999996E-2</v>
      </c>
      <c r="P33" s="119">
        <v>8.0683000000000005E-2</v>
      </c>
      <c r="Q33" s="119">
        <v>8.0236000000000002E-2</v>
      </c>
      <c r="R33" s="119">
        <v>7.9687999999999995E-2</v>
      </c>
      <c r="S33" s="119">
        <v>7.9018000000000005E-2</v>
      </c>
      <c r="T33" s="119">
        <v>7.8284999999999993E-2</v>
      </c>
      <c r="U33" s="119">
        <v>7.7554999999999999E-2</v>
      </c>
      <c r="V33" s="119">
        <v>7.6954999999999996E-2</v>
      </c>
      <c r="W33" s="119">
        <v>7.6446E-2</v>
      </c>
      <c r="X33" s="119">
        <v>7.5976000000000002E-2</v>
      </c>
      <c r="Y33" s="119">
        <v>7.5466000000000005E-2</v>
      </c>
      <c r="Z33" s="119">
        <v>7.4972999999999998E-2</v>
      </c>
      <c r="AA33" s="119">
        <v>7.4517E-2</v>
      </c>
      <c r="AB33" s="119">
        <v>7.4079999999999993E-2</v>
      </c>
      <c r="AC33" s="119">
        <v>7.3648000000000005E-2</v>
      </c>
      <c r="AD33" s="119">
        <v>7.3216000000000003E-2</v>
      </c>
      <c r="AE33" s="119">
        <v>7.2808999999999999E-2</v>
      </c>
      <c r="AF33" s="120">
        <v>-4.3940000000000003E-3</v>
      </c>
      <c r="AG33" s="140"/>
      <c r="AH33"/>
      <c r="AI33"/>
      <c r="AJ33"/>
      <c r="AK33"/>
      <c r="AL33"/>
    </row>
    <row r="34" spans="1:38" s="71" customFormat="1" x14ac:dyDescent="0.25">
      <c r="A34" s="61" t="s">
        <v>402</v>
      </c>
      <c r="B34" s="118" t="s">
        <v>15</v>
      </c>
      <c r="C34" s="119">
        <v>0.49718000000000001</v>
      </c>
      <c r="D34" s="119">
        <v>0.48835499999999998</v>
      </c>
      <c r="E34" s="119">
        <v>0.48676900000000001</v>
      </c>
      <c r="F34" s="119">
        <v>0.48966199999999999</v>
      </c>
      <c r="G34" s="119">
        <v>0.49183300000000002</v>
      </c>
      <c r="H34" s="119">
        <v>0.49258600000000002</v>
      </c>
      <c r="I34" s="119">
        <v>0.493751</v>
      </c>
      <c r="J34" s="119">
        <v>0.49506299999999998</v>
      </c>
      <c r="K34" s="119">
        <v>0.492114</v>
      </c>
      <c r="L34" s="119">
        <v>0.48966799999999999</v>
      </c>
      <c r="M34" s="119">
        <v>0.48752499999999999</v>
      </c>
      <c r="N34" s="119">
        <v>0.48482199999999998</v>
      </c>
      <c r="O34" s="119">
        <v>0.481929</v>
      </c>
      <c r="P34" s="119">
        <v>0.47920000000000001</v>
      </c>
      <c r="Q34" s="119">
        <v>0.47665999999999997</v>
      </c>
      <c r="R34" s="119">
        <v>0.47287299999999999</v>
      </c>
      <c r="S34" s="119">
        <v>0.46818399999999999</v>
      </c>
      <c r="T34" s="119">
        <v>0.46213199999999999</v>
      </c>
      <c r="U34" s="119">
        <v>0.46015600000000001</v>
      </c>
      <c r="V34" s="119">
        <v>0.45929700000000001</v>
      </c>
      <c r="W34" s="119">
        <v>0.45929500000000001</v>
      </c>
      <c r="X34" s="119">
        <v>0.45980500000000002</v>
      </c>
      <c r="Y34" s="119">
        <v>0.46025700000000003</v>
      </c>
      <c r="Z34" s="119">
        <v>0.46099499999999999</v>
      </c>
      <c r="AA34" s="119">
        <v>0.46211000000000002</v>
      </c>
      <c r="AB34" s="119">
        <v>0.46357399999999999</v>
      </c>
      <c r="AC34" s="119">
        <v>0.46525100000000003</v>
      </c>
      <c r="AD34" s="119">
        <v>0.467113</v>
      </c>
      <c r="AE34" s="119">
        <v>0.46934100000000001</v>
      </c>
      <c r="AF34" s="120">
        <v>-2.0560000000000001E-3</v>
      </c>
      <c r="AG34" s="140"/>
      <c r="AH34"/>
      <c r="AI34"/>
      <c r="AJ34"/>
      <c r="AK34"/>
      <c r="AL34"/>
    </row>
    <row r="35" spans="1:38" s="71" customFormat="1" x14ac:dyDescent="0.25">
      <c r="A35" s="61" t="s">
        <v>403</v>
      </c>
      <c r="B35" s="118" t="s">
        <v>16</v>
      </c>
      <c r="C35" s="119">
        <v>0.603294</v>
      </c>
      <c r="D35" s="119">
        <v>0.60124200000000005</v>
      </c>
      <c r="E35" s="119">
        <v>0.60309999999999997</v>
      </c>
      <c r="F35" s="119">
        <v>0.60740499999999997</v>
      </c>
      <c r="G35" s="119">
        <v>0.610819</v>
      </c>
      <c r="H35" s="119">
        <v>0.61319000000000001</v>
      </c>
      <c r="I35" s="119">
        <v>0.61595699999999998</v>
      </c>
      <c r="J35" s="119">
        <v>0.61908200000000002</v>
      </c>
      <c r="K35" s="119">
        <v>0.62120900000000001</v>
      </c>
      <c r="L35" s="119">
        <v>0.62420699999999996</v>
      </c>
      <c r="M35" s="119">
        <v>0.62726300000000001</v>
      </c>
      <c r="N35" s="119">
        <v>0.629714</v>
      </c>
      <c r="O35" s="119">
        <v>0.63176900000000002</v>
      </c>
      <c r="P35" s="119">
        <v>0.63375599999999999</v>
      </c>
      <c r="Q35" s="119">
        <v>0.63564600000000004</v>
      </c>
      <c r="R35" s="119">
        <v>0.63707800000000003</v>
      </c>
      <c r="S35" s="119">
        <v>0.63797599999999999</v>
      </c>
      <c r="T35" s="119">
        <v>0.63853800000000005</v>
      </c>
      <c r="U35" s="119">
        <v>0.63900800000000002</v>
      </c>
      <c r="V35" s="119">
        <v>0.640266</v>
      </c>
      <c r="W35" s="119">
        <v>0.64180499999999996</v>
      </c>
      <c r="X35" s="119">
        <v>0.64349199999999995</v>
      </c>
      <c r="Y35" s="119">
        <v>0.64505400000000002</v>
      </c>
      <c r="Z35" s="119">
        <v>0.64665099999999998</v>
      </c>
      <c r="AA35" s="119">
        <v>0.64842299999999997</v>
      </c>
      <c r="AB35" s="119">
        <v>0.65034999999999998</v>
      </c>
      <c r="AC35" s="119">
        <v>0.65237800000000001</v>
      </c>
      <c r="AD35" s="119">
        <v>0.65447</v>
      </c>
      <c r="AE35" s="119">
        <v>0.65674200000000005</v>
      </c>
      <c r="AF35" s="120">
        <v>3.0360000000000001E-3</v>
      </c>
      <c r="AG35" s="140"/>
      <c r="AH35"/>
      <c r="AI35"/>
      <c r="AJ35"/>
      <c r="AK35"/>
      <c r="AL35"/>
    </row>
    <row r="36" spans="1:38" s="71" customFormat="1" x14ac:dyDescent="0.25">
      <c r="A36" s="61" t="s">
        <v>404</v>
      </c>
      <c r="B36" s="118" t="s">
        <v>169</v>
      </c>
      <c r="C36" s="119">
        <v>0.43071999999999999</v>
      </c>
      <c r="D36" s="119">
        <v>0.43455199999999999</v>
      </c>
      <c r="E36" s="119">
        <v>0.44009100000000001</v>
      </c>
      <c r="F36" s="119">
        <v>0.44773099999999999</v>
      </c>
      <c r="G36" s="119">
        <v>0.454787</v>
      </c>
      <c r="H36" s="119">
        <v>0.46132600000000001</v>
      </c>
      <c r="I36" s="119">
        <v>0.46916000000000002</v>
      </c>
      <c r="J36" s="119">
        <v>0.47738700000000001</v>
      </c>
      <c r="K36" s="119">
        <v>0.48636600000000002</v>
      </c>
      <c r="L36" s="119">
        <v>0.49551800000000001</v>
      </c>
      <c r="M36" s="119">
        <v>0.505131</v>
      </c>
      <c r="N36" s="119">
        <v>0.51436300000000001</v>
      </c>
      <c r="O36" s="119">
        <v>0.52379299999999995</v>
      </c>
      <c r="P36" s="119">
        <v>0.53303500000000004</v>
      </c>
      <c r="Q36" s="119">
        <v>0.54311900000000002</v>
      </c>
      <c r="R36" s="119">
        <v>0.55240400000000001</v>
      </c>
      <c r="S36" s="119">
        <v>0.56240999999999997</v>
      </c>
      <c r="T36" s="119">
        <v>0.57220599999999999</v>
      </c>
      <c r="U36" s="119">
        <v>0.58194299999999999</v>
      </c>
      <c r="V36" s="119">
        <v>0.59171099999999999</v>
      </c>
      <c r="W36" s="119">
        <v>0.60216899999999995</v>
      </c>
      <c r="X36" s="119">
        <v>0.61329900000000004</v>
      </c>
      <c r="Y36" s="119">
        <v>0.62394400000000005</v>
      </c>
      <c r="Z36" s="119">
        <v>0.63530200000000003</v>
      </c>
      <c r="AA36" s="119">
        <v>0.647451</v>
      </c>
      <c r="AB36" s="119">
        <v>0.65929499999999996</v>
      </c>
      <c r="AC36" s="119">
        <v>0.67191199999999995</v>
      </c>
      <c r="AD36" s="119">
        <v>0.68473899999999999</v>
      </c>
      <c r="AE36" s="119">
        <v>0.69783899999999999</v>
      </c>
      <c r="AF36" s="120">
        <v>1.7382999999999999E-2</v>
      </c>
      <c r="AG36" s="140"/>
      <c r="AH36"/>
      <c r="AI36"/>
      <c r="AJ36"/>
      <c r="AK36"/>
      <c r="AL36"/>
    </row>
    <row r="37" spans="1:38" s="71" customFormat="1" x14ac:dyDescent="0.25">
      <c r="A37" s="61" t="s">
        <v>405</v>
      </c>
      <c r="B37" s="118" t="s">
        <v>170</v>
      </c>
      <c r="C37" s="119">
        <v>0.174702</v>
      </c>
      <c r="D37" s="119">
        <v>0.17324700000000001</v>
      </c>
      <c r="E37" s="119">
        <v>0.17283399999999999</v>
      </c>
      <c r="F37" s="119">
        <v>0.17332600000000001</v>
      </c>
      <c r="G37" s="119">
        <v>0.17402100000000001</v>
      </c>
      <c r="H37" s="119">
        <v>0.17471900000000001</v>
      </c>
      <c r="I37" s="119">
        <v>0.17576600000000001</v>
      </c>
      <c r="J37" s="119">
        <v>0.17718400000000001</v>
      </c>
      <c r="K37" s="119">
        <v>0.17893000000000001</v>
      </c>
      <c r="L37" s="119">
        <v>0.180705</v>
      </c>
      <c r="M37" s="119">
        <v>0.1827</v>
      </c>
      <c r="N37" s="119">
        <v>0.18451899999999999</v>
      </c>
      <c r="O37" s="119">
        <v>0.185919</v>
      </c>
      <c r="P37" s="119">
        <v>0.18750500000000001</v>
      </c>
      <c r="Q37" s="119">
        <v>0.18870799999999999</v>
      </c>
      <c r="R37" s="119">
        <v>0.189774</v>
      </c>
      <c r="S37" s="119">
        <v>0.19069700000000001</v>
      </c>
      <c r="T37" s="119">
        <v>0.19092999999999999</v>
      </c>
      <c r="U37" s="119">
        <v>0.191106</v>
      </c>
      <c r="V37" s="119">
        <v>0.19096099999999999</v>
      </c>
      <c r="W37" s="119">
        <v>0.19022600000000001</v>
      </c>
      <c r="X37" s="119">
        <v>0.18917800000000001</v>
      </c>
      <c r="Y37" s="119">
        <v>0.187782</v>
      </c>
      <c r="Z37" s="119">
        <v>0.18576400000000001</v>
      </c>
      <c r="AA37" s="119">
        <v>0.18343599999999999</v>
      </c>
      <c r="AB37" s="119">
        <v>0.180474</v>
      </c>
      <c r="AC37" s="119">
        <v>0.17685600000000001</v>
      </c>
      <c r="AD37" s="119">
        <v>0.17256199999999999</v>
      </c>
      <c r="AE37" s="119">
        <v>0.167267</v>
      </c>
      <c r="AF37" s="120">
        <v>-1.552E-3</v>
      </c>
      <c r="AG37" s="140"/>
      <c r="AH37"/>
      <c r="AI37"/>
      <c r="AJ37"/>
      <c r="AK37"/>
      <c r="AL37"/>
    </row>
    <row r="38" spans="1:38" s="71" customFormat="1" x14ac:dyDescent="0.25">
      <c r="A38" s="61" t="s">
        <v>406</v>
      </c>
      <c r="B38" s="118" t="s">
        <v>19</v>
      </c>
      <c r="C38" s="119">
        <v>1.8217179999999999</v>
      </c>
      <c r="D38" s="119">
        <v>1.8537399999999999</v>
      </c>
      <c r="E38" s="119">
        <v>1.83291</v>
      </c>
      <c r="F38" s="119">
        <v>1.821617</v>
      </c>
      <c r="G38" s="119">
        <v>1.8211349999999999</v>
      </c>
      <c r="H38" s="119">
        <v>1.8186869999999999</v>
      </c>
      <c r="I38" s="119">
        <v>1.8387450000000001</v>
      </c>
      <c r="J38" s="119">
        <v>1.8603540000000001</v>
      </c>
      <c r="K38" s="119">
        <v>1.8827970000000001</v>
      </c>
      <c r="L38" s="119">
        <v>1.9062129999999999</v>
      </c>
      <c r="M38" s="119">
        <v>1.929732</v>
      </c>
      <c r="N38" s="119">
        <v>1.952207</v>
      </c>
      <c r="O38" s="119">
        <v>1.973725</v>
      </c>
      <c r="P38" s="119">
        <v>1.9951779999999999</v>
      </c>
      <c r="Q38" s="119">
        <v>2.01675</v>
      </c>
      <c r="R38" s="119">
        <v>2.0374310000000002</v>
      </c>
      <c r="S38" s="119">
        <v>2.0576720000000002</v>
      </c>
      <c r="T38" s="119">
        <v>2.0777809999999999</v>
      </c>
      <c r="U38" s="119">
        <v>2.0978590000000001</v>
      </c>
      <c r="V38" s="119">
        <v>2.1190250000000002</v>
      </c>
      <c r="W38" s="119">
        <v>2.141168</v>
      </c>
      <c r="X38" s="119">
        <v>2.1645590000000001</v>
      </c>
      <c r="Y38" s="119">
        <v>2.1886169999999998</v>
      </c>
      <c r="Z38" s="119">
        <v>2.214162</v>
      </c>
      <c r="AA38" s="119">
        <v>2.240685</v>
      </c>
      <c r="AB38" s="119">
        <v>2.2687490000000001</v>
      </c>
      <c r="AC38" s="119">
        <v>2.2982520000000002</v>
      </c>
      <c r="AD38" s="119">
        <v>2.3288929999999999</v>
      </c>
      <c r="AE38" s="119">
        <v>2.361097</v>
      </c>
      <c r="AF38" s="120">
        <v>9.3050000000000008E-3</v>
      </c>
      <c r="AG38" s="140"/>
      <c r="AH38"/>
      <c r="AI38"/>
      <c r="AJ38"/>
      <c r="AK38"/>
      <c r="AL38"/>
    </row>
    <row r="39" spans="1:38" s="71" customFormat="1" x14ac:dyDescent="0.25">
      <c r="A39" s="61" t="s">
        <v>525</v>
      </c>
      <c r="B39" s="117" t="s">
        <v>481</v>
      </c>
      <c r="C39" s="121">
        <v>4.7149299999999998</v>
      </c>
      <c r="D39" s="121">
        <v>4.6595440000000004</v>
      </c>
      <c r="E39" s="121">
        <v>4.7045110000000001</v>
      </c>
      <c r="F39" s="121">
        <v>4.7153470000000004</v>
      </c>
      <c r="G39" s="121">
        <v>4.73081</v>
      </c>
      <c r="H39" s="121">
        <v>4.7376269999999998</v>
      </c>
      <c r="I39" s="121">
        <v>4.7692490000000003</v>
      </c>
      <c r="J39" s="121">
        <v>4.802988</v>
      </c>
      <c r="K39" s="121">
        <v>4.8314599999999999</v>
      </c>
      <c r="L39" s="121">
        <v>4.863016</v>
      </c>
      <c r="M39" s="121">
        <v>4.8962859999999999</v>
      </c>
      <c r="N39" s="121">
        <v>4.9247059999999996</v>
      </c>
      <c r="O39" s="121">
        <v>4.9509650000000001</v>
      </c>
      <c r="P39" s="121">
        <v>4.978485</v>
      </c>
      <c r="Q39" s="121">
        <v>5.0073990000000004</v>
      </c>
      <c r="R39" s="121">
        <v>5.0319710000000004</v>
      </c>
      <c r="S39" s="121">
        <v>5.0540710000000004</v>
      </c>
      <c r="T39" s="121">
        <v>5.0729199999999999</v>
      </c>
      <c r="U39" s="121">
        <v>5.0956349999999997</v>
      </c>
      <c r="V39" s="121">
        <v>5.1227549999999997</v>
      </c>
      <c r="W39" s="121">
        <v>5.1542709999999996</v>
      </c>
      <c r="X39" s="121">
        <v>5.1891350000000003</v>
      </c>
      <c r="Y39" s="121">
        <v>5.2232580000000004</v>
      </c>
      <c r="Z39" s="121">
        <v>5.260154</v>
      </c>
      <c r="AA39" s="121">
        <v>5.3002659999999997</v>
      </c>
      <c r="AB39" s="121">
        <v>5.341888</v>
      </c>
      <c r="AC39" s="121">
        <v>5.3860469999999996</v>
      </c>
      <c r="AD39" s="121">
        <v>5.4313890000000002</v>
      </c>
      <c r="AE39" s="121">
        <v>5.4789599999999998</v>
      </c>
      <c r="AF39" s="122">
        <v>5.378E-3</v>
      </c>
      <c r="AG39" s="140"/>
      <c r="AH39"/>
      <c r="AI39"/>
      <c r="AJ39"/>
      <c r="AK39"/>
      <c r="AL39"/>
    </row>
    <row r="40" spans="1:38" s="71" customFormat="1" x14ac:dyDescent="0.25">
      <c r="A40" s="61" t="s">
        <v>526</v>
      </c>
      <c r="B40" s="118" t="s">
        <v>660</v>
      </c>
      <c r="C40" s="119">
        <v>0.120598</v>
      </c>
      <c r="D40" s="119">
        <v>0.141343</v>
      </c>
      <c r="E40" s="119">
        <v>0.157801</v>
      </c>
      <c r="F40" s="119">
        <v>0.169293</v>
      </c>
      <c r="G40" s="119">
        <v>0.17785999999999999</v>
      </c>
      <c r="H40" s="119">
        <v>0.189079</v>
      </c>
      <c r="I40" s="119">
        <v>0.19540199999999999</v>
      </c>
      <c r="J40" s="119">
        <v>0.20748900000000001</v>
      </c>
      <c r="K40" s="119">
        <v>0.217057</v>
      </c>
      <c r="L40" s="119">
        <v>0.227182</v>
      </c>
      <c r="M40" s="119">
        <v>0.23411199999999999</v>
      </c>
      <c r="N40" s="119">
        <v>0.2442</v>
      </c>
      <c r="O40" s="119">
        <v>0.25456699999999999</v>
      </c>
      <c r="P40" s="119">
        <v>0.26179200000000002</v>
      </c>
      <c r="Q40" s="119">
        <v>0.27092100000000002</v>
      </c>
      <c r="R40" s="119">
        <v>0.27957599999999999</v>
      </c>
      <c r="S40" s="119">
        <v>0.28956199999999999</v>
      </c>
      <c r="T40" s="119">
        <v>0.29983399999999999</v>
      </c>
      <c r="U40" s="119">
        <v>0.308222</v>
      </c>
      <c r="V40" s="119">
        <v>0.31386799999999998</v>
      </c>
      <c r="W40" s="119">
        <v>0.31621199999999999</v>
      </c>
      <c r="X40" s="119">
        <v>0.318689</v>
      </c>
      <c r="Y40" s="119">
        <v>0.32343</v>
      </c>
      <c r="Z40" s="119">
        <v>0.32603799999999999</v>
      </c>
      <c r="AA40" s="119">
        <v>0.33228600000000003</v>
      </c>
      <c r="AB40" s="119">
        <v>0.33475199999999999</v>
      </c>
      <c r="AC40" s="119">
        <v>0.337899</v>
      </c>
      <c r="AD40" s="119">
        <v>0.34025699999999998</v>
      </c>
      <c r="AE40" s="119">
        <v>0.34171899999999999</v>
      </c>
      <c r="AF40" s="120">
        <v>3.7898000000000001E-2</v>
      </c>
      <c r="AG40" s="140"/>
      <c r="AH40"/>
      <c r="AI40"/>
      <c r="AJ40"/>
      <c r="AK40"/>
      <c r="AL40"/>
    </row>
    <row r="41" spans="1:38" s="71" customFormat="1" x14ac:dyDescent="0.25">
      <c r="A41" s="61" t="s">
        <v>527</v>
      </c>
      <c r="B41" s="117" t="s">
        <v>485</v>
      </c>
      <c r="C41" s="121">
        <v>4.5943310000000004</v>
      </c>
      <c r="D41" s="121">
        <v>4.5182010000000004</v>
      </c>
      <c r="E41" s="121">
        <v>4.54671</v>
      </c>
      <c r="F41" s="121">
        <v>4.5460539999999998</v>
      </c>
      <c r="G41" s="121">
        <v>4.5529500000000001</v>
      </c>
      <c r="H41" s="121">
        <v>4.5485480000000003</v>
      </c>
      <c r="I41" s="121">
        <v>4.5738469999999998</v>
      </c>
      <c r="J41" s="121">
        <v>4.5954990000000002</v>
      </c>
      <c r="K41" s="121">
        <v>4.6144030000000003</v>
      </c>
      <c r="L41" s="121">
        <v>4.6358329999999999</v>
      </c>
      <c r="M41" s="121">
        <v>4.6621740000000003</v>
      </c>
      <c r="N41" s="121">
        <v>4.6805060000000003</v>
      </c>
      <c r="O41" s="121">
        <v>4.6963990000000004</v>
      </c>
      <c r="P41" s="121">
        <v>4.7166920000000001</v>
      </c>
      <c r="Q41" s="121">
        <v>4.736478</v>
      </c>
      <c r="R41" s="121">
        <v>4.7523960000000001</v>
      </c>
      <c r="S41" s="121">
        <v>4.7645090000000003</v>
      </c>
      <c r="T41" s="121">
        <v>4.7730860000000002</v>
      </c>
      <c r="U41" s="121">
        <v>4.7874129999999999</v>
      </c>
      <c r="V41" s="121">
        <v>4.8088870000000004</v>
      </c>
      <c r="W41" s="121">
        <v>4.8380590000000003</v>
      </c>
      <c r="X41" s="121">
        <v>4.8704460000000003</v>
      </c>
      <c r="Y41" s="121">
        <v>4.8998280000000003</v>
      </c>
      <c r="Z41" s="121">
        <v>4.9341160000000004</v>
      </c>
      <c r="AA41" s="121">
        <v>4.9679799999999998</v>
      </c>
      <c r="AB41" s="121">
        <v>5.0071349999999999</v>
      </c>
      <c r="AC41" s="121">
        <v>5.0481490000000004</v>
      </c>
      <c r="AD41" s="121">
        <v>5.0911330000000001</v>
      </c>
      <c r="AE41" s="121">
        <v>5.1372400000000003</v>
      </c>
      <c r="AF41" s="122">
        <v>3.9969999999999997E-3</v>
      </c>
      <c r="AG41" s="140"/>
      <c r="AH41"/>
      <c r="AI41"/>
      <c r="AJ41"/>
      <c r="AK41"/>
      <c r="AL41"/>
    </row>
    <row r="42" spans="1:38" s="71" customFormat="1" x14ac:dyDescent="0.25">
      <c r="A42" s="57"/>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c r="AI42"/>
      <c r="AJ42"/>
      <c r="AK42"/>
      <c r="AL42"/>
    </row>
    <row r="43" spans="1:38" s="71" customFormat="1" x14ac:dyDescent="0.25">
      <c r="A43" s="57"/>
      <c r="B43" s="117" t="s">
        <v>18</v>
      </c>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c r="AI43"/>
      <c r="AJ43"/>
      <c r="AK43"/>
      <c r="AL43"/>
    </row>
    <row r="44" spans="1:38" s="71" customFormat="1" x14ac:dyDescent="0.25">
      <c r="A44" s="61" t="s">
        <v>407</v>
      </c>
      <c r="B44" s="118" t="s">
        <v>522</v>
      </c>
      <c r="C44" s="119">
        <v>1.8254539999999999</v>
      </c>
      <c r="D44" s="119">
        <v>1.805094</v>
      </c>
      <c r="E44" s="119">
        <v>1.725238</v>
      </c>
      <c r="F44" s="119">
        <v>1.763684</v>
      </c>
      <c r="G44" s="119">
        <v>1.7885</v>
      </c>
      <c r="H44" s="119">
        <v>1.8011269999999999</v>
      </c>
      <c r="I44" s="119">
        <v>1.8083880000000001</v>
      </c>
      <c r="J44" s="119">
        <v>1.808411</v>
      </c>
      <c r="K44" s="119">
        <v>1.8046150000000001</v>
      </c>
      <c r="L44" s="119">
        <v>1.8005450000000001</v>
      </c>
      <c r="M44" s="119">
        <v>1.7956799999999999</v>
      </c>
      <c r="N44" s="119">
        <v>1.7889949999999999</v>
      </c>
      <c r="O44" s="119">
        <v>1.783204</v>
      </c>
      <c r="P44" s="119">
        <v>1.7771889999999999</v>
      </c>
      <c r="Q44" s="119">
        <v>1.771331</v>
      </c>
      <c r="R44" s="119">
        <v>1.7635609999999999</v>
      </c>
      <c r="S44" s="119">
        <v>1.751668</v>
      </c>
      <c r="T44" s="119">
        <v>1.7382759999999999</v>
      </c>
      <c r="U44" s="119">
        <v>1.7262169999999999</v>
      </c>
      <c r="V44" s="119">
        <v>1.7149110000000001</v>
      </c>
      <c r="W44" s="119">
        <v>1.7035819999999999</v>
      </c>
      <c r="X44" s="119">
        <v>1.692739</v>
      </c>
      <c r="Y44" s="119">
        <v>1.6822060000000001</v>
      </c>
      <c r="Z44" s="119">
        <v>1.671206</v>
      </c>
      <c r="AA44" s="119">
        <v>1.6600470000000001</v>
      </c>
      <c r="AB44" s="119">
        <v>1.64855</v>
      </c>
      <c r="AC44" s="119">
        <v>1.637405</v>
      </c>
      <c r="AD44" s="119">
        <v>1.6256660000000001</v>
      </c>
      <c r="AE44" s="119">
        <v>1.6155550000000001</v>
      </c>
      <c r="AF44" s="120">
        <v>-4.3530000000000001E-3</v>
      </c>
      <c r="AG44" s="140"/>
      <c r="AH44"/>
      <c r="AI44"/>
      <c r="AJ44"/>
      <c r="AK44"/>
      <c r="AL44"/>
    </row>
    <row r="45" spans="1:38" s="71" customFormat="1" x14ac:dyDescent="0.25">
      <c r="A45" s="61" t="s">
        <v>408</v>
      </c>
      <c r="B45" s="118" t="s">
        <v>523</v>
      </c>
      <c r="C45" s="119">
        <v>2.4829E-2</v>
      </c>
      <c r="D45" s="119">
        <v>2.0038E-2</v>
      </c>
      <c r="E45" s="119">
        <v>2.5891000000000001E-2</v>
      </c>
      <c r="F45" s="119">
        <v>2.6336999999999999E-2</v>
      </c>
      <c r="G45" s="119">
        <v>2.6561999999999999E-2</v>
      </c>
      <c r="H45" s="119">
        <v>2.6662999999999999E-2</v>
      </c>
      <c r="I45" s="119">
        <v>2.6710999999999999E-2</v>
      </c>
      <c r="J45" s="119">
        <v>2.6682999999999998E-2</v>
      </c>
      <c r="K45" s="119">
        <v>2.6615E-2</v>
      </c>
      <c r="L45" s="119">
        <v>2.6551000000000002E-2</v>
      </c>
      <c r="M45" s="119">
        <v>2.6501E-2</v>
      </c>
      <c r="N45" s="119">
        <v>2.6422999999999999E-2</v>
      </c>
      <c r="O45" s="119">
        <v>2.6381000000000002E-2</v>
      </c>
      <c r="P45" s="119">
        <v>2.6345E-2</v>
      </c>
      <c r="Q45" s="119">
        <v>2.6322000000000002E-2</v>
      </c>
      <c r="R45" s="119">
        <v>2.6283999999999998E-2</v>
      </c>
      <c r="S45" s="119">
        <v>2.6200000000000001E-2</v>
      </c>
      <c r="T45" s="119">
        <v>2.6096000000000001E-2</v>
      </c>
      <c r="U45" s="119">
        <v>2.6029E-2</v>
      </c>
      <c r="V45" s="119">
        <v>2.5965999999999999E-2</v>
      </c>
      <c r="W45" s="119">
        <v>2.5923000000000002E-2</v>
      </c>
      <c r="X45" s="119">
        <v>2.5891999999999998E-2</v>
      </c>
      <c r="Y45" s="119">
        <v>2.5873E-2</v>
      </c>
      <c r="Z45" s="119">
        <v>2.5857999999999999E-2</v>
      </c>
      <c r="AA45" s="119">
        <v>2.5850999999999999E-2</v>
      </c>
      <c r="AB45" s="119">
        <v>2.5829000000000001E-2</v>
      </c>
      <c r="AC45" s="119">
        <v>2.5845E-2</v>
      </c>
      <c r="AD45" s="119">
        <v>2.5847999999999999E-2</v>
      </c>
      <c r="AE45" s="119">
        <v>2.5901E-2</v>
      </c>
      <c r="AF45" s="120">
        <v>1.511E-3</v>
      </c>
      <c r="AG45" s="140"/>
      <c r="AH45"/>
      <c r="AI45"/>
      <c r="AJ45"/>
      <c r="AK45"/>
      <c r="AL45"/>
    </row>
    <row r="46" spans="1:38" s="71" customFormat="1" x14ac:dyDescent="0.25">
      <c r="A46" s="61" t="s">
        <v>409</v>
      </c>
      <c r="B46" s="118" t="s">
        <v>524</v>
      </c>
      <c r="C46" s="119">
        <v>0.59203799999999995</v>
      </c>
      <c r="D46" s="119">
        <v>0.59046500000000002</v>
      </c>
      <c r="E46" s="119">
        <v>0.60384000000000004</v>
      </c>
      <c r="F46" s="119">
        <v>0.62123099999999998</v>
      </c>
      <c r="G46" s="119">
        <v>0.63385999999999998</v>
      </c>
      <c r="H46" s="119">
        <v>0.64280700000000002</v>
      </c>
      <c r="I46" s="119">
        <v>0.65048499999999998</v>
      </c>
      <c r="J46" s="119">
        <v>0.656335</v>
      </c>
      <c r="K46" s="119">
        <v>0.66119399999999995</v>
      </c>
      <c r="L46" s="119">
        <v>0.66598999999999997</v>
      </c>
      <c r="M46" s="119">
        <v>0.67065600000000003</v>
      </c>
      <c r="N46" s="119">
        <v>0.67476000000000003</v>
      </c>
      <c r="O46" s="119">
        <v>0.67922199999999999</v>
      </c>
      <c r="P46" s="119">
        <v>0.68365399999999998</v>
      </c>
      <c r="Q46" s="119">
        <v>0.68821500000000002</v>
      </c>
      <c r="R46" s="119">
        <v>0.69206500000000004</v>
      </c>
      <c r="S46" s="119">
        <v>0.69346099999999999</v>
      </c>
      <c r="T46" s="119">
        <v>0.69409500000000002</v>
      </c>
      <c r="U46" s="119">
        <v>0.69566700000000004</v>
      </c>
      <c r="V46" s="119">
        <v>0.69814299999999996</v>
      </c>
      <c r="W46" s="119">
        <v>0.70086899999999996</v>
      </c>
      <c r="X46" s="119">
        <v>0.70387999999999995</v>
      </c>
      <c r="Y46" s="119">
        <v>0.70693700000000004</v>
      </c>
      <c r="Z46" s="119">
        <v>0.70998499999999998</v>
      </c>
      <c r="AA46" s="119">
        <v>0.71316900000000005</v>
      </c>
      <c r="AB46" s="119">
        <v>0.71638400000000002</v>
      </c>
      <c r="AC46" s="119">
        <v>0.71984099999999995</v>
      </c>
      <c r="AD46" s="119">
        <v>0.72318700000000002</v>
      </c>
      <c r="AE46" s="119">
        <v>0.72729699999999997</v>
      </c>
      <c r="AF46" s="120">
        <v>7.3759999999999997E-3</v>
      </c>
      <c r="AG46" s="140"/>
      <c r="AH46"/>
      <c r="AI46"/>
      <c r="AJ46"/>
      <c r="AK46"/>
      <c r="AL46"/>
    </row>
    <row r="47" spans="1:38" s="71" customFormat="1" x14ac:dyDescent="0.25">
      <c r="A47" s="61" t="s">
        <v>410</v>
      </c>
      <c r="B47" s="118" t="s">
        <v>14</v>
      </c>
      <c r="C47" s="119">
        <v>0.33065699999999998</v>
      </c>
      <c r="D47" s="119">
        <v>0.33277200000000001</v>
      </c>
      <c r="E47" s="119">
        <v>0.34290700000000002</v>
      </c>
      <c r="F47" s="119">
        <v>0.35488599999999998</v>
      </c>
      <c r="G47" s="119">
        <v>0.363817</v>
      </c>
      <c r="H47" s="119">
        <v>0.37054300000000001</v>
      </c>
      <c r="I47" s="119">
        <v>0.376531</v>
      </c>
      <c r="J47" s="119">
        <v>0.38169500000000001</v>
      </c>
      <c r="K47" s="119">
        <v>0.38638699999999998</v>
      </c>
      <c r="L47" s="119">
        <v>0.39111600000000002</v>
      </c>
      <c r="M47" s="119">
        <v>0.39562900000000001</v>
      </c>
      <c r="N47" s="119">
        <v>0.39970899999999998</v>
      </c>
      <c r="O47" s="119">
        <v>0.40388499999999999</v>
      </c>
      <c r="P47" s="119">
        <v>0.40793200000000002</v>
      </c>
      <c r="Q47" s="119">
        <v>0.41191899999999998</v>
      </c>
      <c r="R47" s="119">
        <v>0.41545500000000002</v>
      </c>
      <c r="S47" s="119">
        <v>0.41732999999999998</v>
      </c>
      <c r="T47" s="119">
        <v>0.41858899999999999</v>
      </c>
      <c r="U47" s="119">
        <v>0.42041699999999999</v>
      </c>
      <c r="V47" s="119">
        <v>0.42296600000000001</v>
      </c>
      <c r="W47" s="119">
        <v>0.42566199999999998</v>
      </c>
      <c r="X47" s="119">
        <v>0.42847600000000002</v>
      </c>
      <c r="Y47" s="119">
        <v>0.43116599999999999</v>
      </c>
      <c r="Z47" s="119">
        <v>0.43385800000000002</v>
      </c>
      <c r="AA47" s="119">
        <v>0.43662099999999998</v>
      </c>
      <c r="AB47" s="119">
        <v>0.43938300000000002</v>
      </c>
      <c r="AC47" s="119">
        <v>0.442187</v>
      </c>
      <c r="AD47" s="119">
        <v>0.44494099999999998</v>
      </c>
      <c r="AE47" s="119">
        <v>0.44802599999999998</v>
      </c>
      <c r="AF47" s="120">
        <v>1.0907999999999999E-2</v>
      </c>
      <c r="AG47" s="140"/>
      <c r="AH47"/>
      <c r="AI47"/>
      <c r="AJ47"/>
      <c r="AK47"/>
      <c r="AL47"/>
    </row>
    <row r="48" spans="1:38" s="71" customFormat="1" x14ac:dyDescent="0.25">
      <c r="A48" s="61" t="s">
        <v>411</v>
      </c>
      <c r="B48" s="118" t="s">
        <v>21</v>
      </c>
      <c r="C48" s="119">
        <v>0.82970500000000003</v>
      </c>
      <c r="D48" s="119">
        <v>0.86334</v>
      </c>
      <c r="E48" s="119">
        <v>0.81289400000000001</v>
      </c>
      <c r="F48" s="119">
        <v>0.81149099999999996</v>
      </c>
      <c r="G48" s="119">
        <v>0.80688000000000004</v>
      </c>
      <c r="H48" s="119">
        <v>0.79810999999999999</v>
      </c>
      <c r="I48" s="119">
        <v>0.80273700000000003</v>
      </c>
      <c r="J48" s="119">
        <v>0.80528299999999997</v>
      </c>
      <c r="K48" s="119">
        <v>0.80658200000000002</v>
      </c>
      <c r="L48" s="119">
        <v>0.807419</v>
      </c>
      <c r="M48" s="119">
        <v>0.80794100000000002</v>
      </c>
      <c r="N48" s="119">
        <v>0.80844300000000002</v>
      </c>
      <c r="O48" s="119">
        <v>0.80958799999999997</v>
      </c>
      <c r="P48" s="119">
        <v>0.811164</v>
      </c>
      <c r="Q48" s="119">
        <v>0.81281400000000004</v>
      </c>
      <c r="R48" s="119">
        <v>0.81423999999999996</v>
      </c>
      <c r="S48" s="119">
        <v>0.81464499999999995</v>
      </c>
      <c r="T48" s="119">
        <v>0.81496400000000002</v>
      </c>
      <c r="U48" s="119">
        <v>0.81574599999999997</v>
      </c>
      <c r="V48" s="119">
        <v>0.81652899999999995</v>
      </c>
      <c r="W48" s="119">
        <v>0.81721299999999997</v>
      </c>
      <c r="X48" s="119">
        <v>0.81826200000000004</v>
      </c>
      <c r="Y48" s="119">
        <v>0.81973300000000004</v>
      </c>
      <c r="Z48" s="119">
        <v>0.82093099999999997</v>
      </c>
      <c r="AA48" s="119">
        <v>0.82212399999999997</v>
      </c>
      <c r="AB48" s="119">
        <v>0.82326200000000005</v>
      </c>
      <c r="AC48" s="119">
        <v>0.82455299999999998</v>
      </c>
      <c r="AD48" s="119">
        <v>0.82575799999999999</v>
      </c>
      <c r="AE48" s="119">
        <v>0.82746299999999995</v>
      </c>
      <c r="AF48" s="120">
        <v>-9.7E-5</v>
      </c>
      <c r="AG48" s="140"/>
      <c r="AH48"/>
      <c r="AI48"/>
      <c r="AJ48"/>
      <c r="AK48"/>
      <c r="AL48"/>
    </row>
    <row r="49" spans="1:38" s="71" customFormat="1" x14ac:dyDescent="0.25">
      <c r="A49" s="61" t="s">
        <v>412</v>
      </c>
      <c r="B49" s="117" t="s">
        <v>17</v>
      </c>
      <c r="C49" s="121">
        <v>3.602684</v>
      </c>
      <c r="D49" s="121">
        <v>3.6117080000000001</v>
      </c>
      <c r="E49" s="121">
        <v>3.5107689999999998</v>
      </c>
      <c r="F49" s="121">
        <v>3.5776289999999999</v>
      </c>
      <c r="G49" s="121">
        <v>3.619618</v>
      </c>
      <c r="H49" s="121">
        <v>3.6392500000000001</v>
      </c>
      <c r="I49" s="121">
        <v>3.6648510000000001</v>
      </c>
      <c r="J49" s="121">
        <v>3.6784080000000001</v>
      </c>
      <c r="K49" s="121">
        <v>3.6853919999999998</v>
      </c>
      <c r="L49" s="121">
        <v>3.691621</v>
      </c>
      <c r="M49" s="121">
        <v>3.6964070000000002</v>
      </c>
      <c r="N49" s="121">
        <v>3.6983299999999999</v>
      </c>
      <c r="O49" s="121">
        <v>3.70228</v>
      </c>
      <c r="P49" s="121">
        <v>3.7062840000000001</v>
      </c>
      <c r="Q49" s="121">
        <v>3.710601</v>
      </c>
      <c r="R49" s="121">
        <v>3.711605</v>
      </c>
      <c r="S49" s="121">
        <v>3.703303</v>
      </c>
      <c r="T49" s="121">
        <v>3.692021</v>
      </c>
      <c r="U49" s="121">
        <v>3.6840760000000001</v>
      </c>
      <c r="V49" s="121">
        <v>3.6785139999999998</v>
      </c>
      <c r="W49" s="121">
        <v>3.6732480000000001</v>
      </c>
      <c r="X49" s="121">
        <v>3.6692490000000002</v>
      </c>
      <c r="Y49" s="121">
        <v>3.665915</v>
      </c>
      <c r="Z49" s="121">
        <v>3.6618390000000001</v>
      </c>
      <c r="AA49" s="121">
        <v>3.6578110000000001</v>
      </c>
      <c r="AB49" s="121">
        <v>3.6534070000000001</v>
      </c>
      <c r="AC49" s="121">
        <v>3.6498309999999998</v>
      </c>
      <c r="AD49" s="121">
        <v>3.6454</v>
      </c>
      <c r="AE49" s="121">
        <v>3.6442429999999999</v>
      </c>
      <c r="AF49" s="122">
        <v>4.0999999999999999E-4</v>
      </c>
      <c r="AG49" s="140"/>
      <c r="AH49"/>
      <c r="AI49"/>
      <c r="AJ49"/>
      <c r="AK49"/>
      <c r="AL49"/>
    </row>
    <row r="50" spans="1:38" s="71" customFormat="1" ht="15" customHeight="1" x14ac:dyDescent="0.25">
      <c r="A50" s="57"/>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c r="AI50"/>
      <c r="AJ50"/>
      <c r="AK50"/>
      <c r="AL50"/>
    </row>
    <row r="51" spans="1:38" s="71" customFormat="1" ht="15" customHeight="1" x14ac:dyDescent="0.25">
      <c r="A51" s="57"/>
      <c r="B51" s="117" t="s">
        <v>20</v>
      </c>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c r="AI51"/>
      <c r="AJ51"/>
      <c r="AK51"/>
      <c r="AL51"/>
    </row>
    <row r="52" spans="1:38" s="71" customFormat="1" ht="15" customHeight="1" x14ac:dyDescent="0.25">
      <c r="A52" s="61" t="s">
        <v>413</v>
      </c>
      <c r="B52" s="118" t="s">
        <v>522</v>
      </c>
      <c r="C52" s="119">
        <v>0.21207100000000001</v>
      </c>
      <c r="D52" s="119">
        <v>0.20615700000000001</v>
      </c>
      <c r="E52" s="119">
        <v>0.19070999999999999</v>
      </c>
      <c r="F52" s="119">
        <v>0.19348399999999999</v>
      </c>
      <c r="G52" s="119">
        <v>0.19558200000000001</v>
      </c>
      <c r="H52" s="119">
        <v>0.19691900000000001</v>
      </c>
      <c r="I52" s="119">
        <v>0.19808100000000001</v>
      </c>
      <c r="J52" s="119">
        <v>0.19769400000000001</v>
      </c>
      <c r="K52" s="119">
        <v>0.196051</v>
      </c>
      <c r="L52" s="119">
        <v>0.19417200000000001</v>
      </c>
      <c r="M52" s="119">
        <v>0.19217100000000001</v>
      </c>
      <c r="N52" s="119">
        <v>0.19003400000000001</v>
      </c>
      <c r="O52" s="119">
        <v>0.18809300000000001</v>
      </c>
      <c r="P52" s="119">
        <v>0.18600700000000001</v>
      </c>
      <c r="Q52" s="119">
        <v>0.183727</v>
      </c>
      <c r="R52" s="119">
        <v>0.18120800000000001</v>
      </c>
      <c r="S52" s="119">
        <v>0.17862600000000001</v>
      </c>
      <c r="T52" s="119">
        <v>0.175956</v>
      </c>
      <c r="U52" s="119">
        <v>0.17333899999999999</v>
      </c>
      <c r="V52" s="119">
        <v>0.17085900000000001</v>
      </c>
      <c r="W52" s="119">
        <v>0.16850499999999999</v>
      </c>
      <c r="X52" s="119">
        <v>0.166292</v>
      </c>
      <c r="Y52" s="119">
        <v>0.16381299999999999</v>
      </c>
      <c r="Z52" s="119">
        <v>0.161359</v>
      </c>
      <c r="AA52" s="119">
        <v>0.159002</v>
      </c>
      <c r="AB52" s="119">
        <v>0.15653900000000001</v>
      </c>
      <c r="AC52" s="119">
        <v>0.15395900000000001</v>
      </c>
      <c r="AD52" s="119">
        <v>0.15138699999999999</v>
      </c>
      <c r="AE52" s="119">
        <v>0.14891099999999999</v>
      </c>
      <c r="AF52" s="120">
        <v>-1.2548E-2</v>
      </c>
      <c r="AG52" s="140"/>
      <c r="AH52"/>
      <c r="AI52"/>
      <c r="AJ52"/>
      <c r="AK52"/>
      <c r="AL52"/>
    </row>
    <row r="53" spans="1:38" s="71" customFormat="1" ht="15" customHeight="1" x14ac:dyDescent="0.25">
      <c r="A53" s="61" t="s">
        <v>414</v>
      </c>
      <c r="B53" s="118" t="s">
        <v>524</v>
      </c>
      <c r="C53" s="119">
        <v>6.1390000000000004E-3</v>
      </c>
      <c r="D53" s="119">
        <v>5.8999999999999999E-3</v>
      </c>
      <c r="E53" s="119">
        <v>5.8970000000000003E-3</v>
      </c>
      <c r="F53" s="119">
        <v>6.0340000000000003E-3</v>
      </c>
      <c r="G53" s="119">
        <v>6.1479999999999998E-3</v>
      </c>
      <c r="H53" s="119">
        <v>6.2440000000000004E-3</v>
      </c>
      <c r="I53" s="119">
        <v>6.3359999999999996E-3</v>
      </c>
      <c r="J53" s="119">
        <v>6.3829999999999998E-3</v>
      </c>
      <c r="K53" s="119">
        <v>6.3920000000000001E-3</v>
      </c>
      <c r="L53" s="119">
        <v>6.3899999999999998E-3</v>
      </c>
      <c r="M53" s="119">
        <v>6.3839999999999999E-3</v>
      </c>
      <c r="N53" s="119">
        <v>6.3730000000000002E-3</v>
      </c>
      <c r="O53" s="119">
        <v>6.3680000000000004E-3</v>
      </c>
      <c r="P53" s="119">
        <v>6.3579999999999999E-3</v>
      </c>
      <c r="Q53" s="119">
        <v>6.3400000000000001E-3</v>
      </c>
      <c r="R53" s="119">
        <v>6.313E-3</v>
      </c>
      <c r="S53" s="119">
        <v>6.2830000000000004E-3</v>
      </c>
      <c r="T53" s="119">
        <v>6.2500000000000003E-3</v>
      </c>
      <c r="U53" s="119">
        <v>6.2179999999999996E-3</v>
      </c>
      <c r="V53" s="119">
        <v>6.1900000000000002E-3</v>
      </c>
      <c r="W53" s="119">
        <v>6.1659999999999996E-3</v>
      </c>
      <c r="X53" s="119">
        <v>6.1469999999999997E-3</v>
      </c>
      <c r="Y53" s="119">
        <v>6.117E-3</v>
      </c>
      <c r="Z53" s="119">
        <v>6.0889999999999998E-3</v>
      </c>
      <c r="AA53" s="119">
        <v>6.0639999999999999E-3</v>
      </c>
      <c r="AB53" s="119">
        <v>6.0350000000000004E-3</v>
      </c>
      <c r="AC53" s="119">
        <v>6.0010000000000003E-3</v>
      </c>
      <c r="AD53" s="119">
        <v>5.9670000000000001E-3</v>
      </c>
      <c r="AE53" s="119">
        <v>5.9360000000000003E-3</v>
      </c>
      <c r="AF53" s="120">
        <v>-1.201E-3</v>
      </c>
      <c r="AG53" s="140"/>
      <c r="AH53"/>
      <c r="AI53"/>
      <c r="AJ53"/>
      <c r="AK53"/>
      <c r="AL53"/>
    </row>
    <row r="54" spans="1:38" s="71" customFormat="1" ht="15" customHeight="1" x14ac:dyDescent="0.25">
      <c r="A54" s="61" t="s">
        <v>415</v>
      </c>
      <c r="B54" s="118" t="s">
        <v>58</v>
      </c>
      <c r="C54" s="119">
        <v>7.9482999999999998E-2</v>
      </c>
      <c r="D54" s="119">
        <v>8.0017000000000005E-2</v>
      </c>
      <c r="E54" s="119">
        <v>8.2234000000000002E-2</v>
      </c>
      <c r="F54" s="119">
        <v>8.3701999999999999E-2</v>
      </c>
      <c r="G54" s="119">
        <v>8.4905999999999995E-2</v>
      </c>
      <c r="H54" s="119">
        <v>8.5816000000000003E-2</v>
      </c>
      <c r="I54" s="119">
        <v>8.7751999999999997E-2</v>
      </c>
      <c r="J54" s="119">
        <v>8.8994000000000004E-2</v>
      </c>
      <c r="K54" s="119">
        <v>8.9639999999999997E-2</v>
      </c>
      <c r="L54" s="119">
        <v>9.0082999999999996E-2</v>
      </c>
      <c r="M54" s="119">
        <v>9.0514999999999998E-2</v>
      </c>
      <c r="N54" s="119">
        <v>9.0865000000000001E-2</v>
      </c>
      <c r="O54" s="119">
        <v>9.1338000000000003E-2</v>
      </c>
      <c r="P54" s="119">
        <v>9.1758000000000006E-2</v>
      </c>
      <c r="Q54" s="119">
        <v>9.2096999999999998E-2</v>
      </c>
      <c r="R54" s="119">
        <v>9.2304999999999998E-2</v>
      </c>
      <c r="S54" s="119">
        <v>9.2242000000000005E-2</v>
      </c>
      <c r="T54" s="119">
        <v>9.2050999999999994E-2</v>
      </c>
      <c r="U54" s="119">
        <v>9.2063000000000006E-2</v>
      </c>
      <c r="V54" s="119">
        <v>9.2243000000000006E-2</v>
      </c>
      <c r="W54" s="119">
        <v>9.2573000000000003E-2</v>
      </c>
      <c r="X54" s="119">
        <v>9.2974000000000001E-2</v>
      </c>
      <c r="Y54" s="119">
        <v>9.3135999999999997E-2</v>
      </c>
      <c r="Z54" s="119">
        <v>9.3311000000000005E-2</v>
      </c>
      <c r="AA54" s="119">
        <v>9.3579999999999997E-2</v>
      </c>
      <c r="AB54" s="119">
        <v>9.3802999999999997E-2</v>
      </c>
      <c r="AC54" s="119">
        <v>9.3939999999999996E-2</v>
      </c>
      <c r="AD54" s="119">
        <v>9.4073000000000004E-2</v>
      </c>
      <c r="AE54" s="119">
        <v>9.4254000000000004E-2</v>
      </c>
      <c r="AF54" s="120">
        <v>6.1060000000000003E-3</v>
      </c>
      <c r="AG54" s="140"/>
      <c r="AH54"/>
      <c r="AI54"/>
      <c r="AJ54"/>
      <c r="AK54"/>
      <c r="AL54"/>
    </row>
    <row r="55" spans="1:38" s="71" customFormat="1" ht="15" customHeight="1" x14ac:dyDescent="0.25">
      <c r="A55" s="61" t="s">
        <v>416</v>
      </c>
      <c r="B55" s="117" t="s">
        <v>17</v>
      </c>
      <c r="C55" s="121">
        <v>0.29769400000000001</v>
      </c>
      <c r="D55" s="121">
        <v>0.292074</v>
      </c>
      <c r="E55" s="121">
        <v>0.27883999999999998</v>
      </c>
      <c r="F55" s="121">
        <v>0.28322000000000003</v>
      </c>
      <c r="G55" s="121">
        <v>0.28663699999999998</v>
      </c>
      <c r="H55" s="121">
        <v>0.28898000000000001</v>
      </c>
      <c r="I55" s="121">
        <v>0.29216900000000001</v>
      </c>
      <c r="J55" s="121">
        <v>0.29307100000000003</v>
      </c>
      <c r="K55" s="121">
        <v>0.29208299999999998</v>
      </c>
      <c r="L55" s="121">
        <v>0.29064400000000001</v>
      </c>
      <c r="M55" s="121">
        <v>0.28907100000000002</v>
      </c>
      <c r="N55" s="121">
        <v>0.28727200000000003</v>
      </c>
      <c r="O55" s="121">
        <v>0.28579900000000003</v>
      </c>
      <c r="P55" s="121">
        <v>0.28412399999999999</v>
      </c>
      <c r="Q55" s="121">
        <v>0.282165</v>
      </c>
      <c r="R55" s="121">
        <v>0.27982699999999999</v>
      </c>
      <c r="S55" s="121">
        <v>0.27715099999999998</v>
      </c>
      <c r="T55" s="121">
        <v>0.27425699999999997</v>
      </c>
      <c r="U55" s="121">
        <v>0.27161999999999997</v>
      </c>
      <c r="V55" s="121">
        <v>0.26929199999999998</v>
      </c>
      <c r="W55" s="121">
        <v>0.26724300000000001</v>
      </c>
      <c r="X55" s="121">
        <v>0.26541300000000001</v>
      </c>
      <c r="Y55" s="121">
        <v>0.26306600000000002</v>
      </c>
      <c r="Z55" s="121">
        <v>0.26075900000000002</v>
      </c>
      <c r="AA55" s="121">
        <v>0.25864500000000001</v>
      </c>
      <c r="AB55" s="121">
        <v>0.25637700000000002</v>
      </c>
      <c r="AC55" s="121">
        <v>0.25389899999999999</v>
      </c>
      <c r="AD55" s="121">
        <v>0.25142700000000001</v>
      </c>
      <c r="AE55" s="121">
        <v>0.24910099999999999</v>
      </c>
      <c r="AF55" s="122">
        <v>-6.3439999999999998E-3</v>
      </c>
      <c r="AG55" s="140"/>
      <c r="AH55"/>
      <c r="AI55"/>
      <c r="AJ55"/>
      <c r="AK55"/>
      <c r="AL55"/>
    </row>
    <row r="56" spans="1:38" s="71" customFormat="1" ht="15" customHeight="1" x14ac:dyDescent="0.25">
      <c r="A56" s="57"/>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c r="AI56"/>
      <c r="AJ56"/>
      <c r="AK56"/>
      <c r="AL56"/>
    </row>
    <row r="57" spans="1:38" s="71" customFormat="1" ht="15" customHeight="1" x14ac:dyDescent="0.25">
      <c r="A57" s="61" t="s">
        <v>417</v>
      </c>
      <c r="B57" s="118" t="s">
        <v>22</v>
      </c>
      <c r="C57" s="119">
        <v>0.120805</v>
      </c>
      <c r="D57" s="119">
        <v>0.120805</v>
      </c>
      <c r="E57" s="119">
        <v>0.120805</v>
      </c>
      <c r="F57" s="119">
        <v>0.120805</v>
      </c>
      <c r="G57" s="119">
        <v>0.120805</v>
      </c>
      <c r="H57" s="119">
        <v>0.120805</v>
      </c>
      <c r="I57" s="119">
        <v>0.120805</v>
      </c>
      <c r="J57" s="119">
        <v>0.120805</v>
      </c>
      <c r="K57" s="119">
        <v>0.120805</v>
      </c>
      <c r="L57" s="119">
        <v>0.120805</v>
      </c>
      <c r="M57" s="119">
        <v>0.120805</v>
      </c>
      <c r="N57" s="119">
        <v>0.120805</v>
      </c>
      <c r="O57" s="119">
        <v>0.120805</v>
      </c>
      <c r="P57" s="119">
        <v>0.120805</v>
      </c>
      <c r="Q57" s="119">
        <v>0.120805</v>
      </c>
      <c r="R57" s="119">
        <v>0.120805</v>
      </c>
      <c r="S57" s="119">
        <v>0.120805</v>
      </c>
      <c r="T57" s="119">
        <v>0.120805</v>
      </c>
      <c r="U57" s="119">
        <v>0.120805</v>
      </c>
      <c r="V57" s="119">
        <v>0.120805</v>
      </c>
      <c r="W57" s="119">
        <v>0.120805</v>
      </c>
      <c r="X57" s="119">
        <v>0.120805</v>
      </c>
      <c r="Y57" s="119">
        <v>0.120805</v>
      </c>
      <c r="Z57" s="119">
        <v>0.120805</v>
      </c>
      <c r="AA57" s="119">
        <v>0.120805</v>
      </c>
      <c r="AB57" s="119">
        <v>0.120805</v>
      </c>
      <c r="AC57" s="119">
        <v>0.120805</v>
      </c>
      <c r="AD57" s="119">
        <v>0.120805</v>
      </c>
      <c r="AE57" s="119">
        <v>0.120805</v>
      </c>
      <c r="AF57" s="120">
        <v>0</v>
      </c>
      <c r="AG57" s="140"/>
      <c r="AH57"/>
      <c r="AI57"/>
      <c r="AJ57"/>
      <c r="AK57"/>
      <c r="AL57"/>
    </row>
    <row r="58" spans="1:38" s="71" customFormat="1" ht="15" customHeight="1" x14ac:dyDescent="0.25">
      <c r="A58" s="61" t="s">
        <v>418</v>
      </c>
      <c r="B58" s="118" t="s">
        <v>528</v>
      </c>
      <c r="C58" s="119">
        <v>0.59923099999999996</v>
      </c>
      <c r="D58" s="119">
        <v>0.60486300000000004</v>
      </c>
      <c r="E58" s="119">
        <v>0.60555899999999996</v>
      </c>
      <c r="F58" s="119">
        <v>0.60687500000000005</v>
      </c>
      <c r="G58" s="119">
        <v>0.60644299999999995</v>
      </c>
      <c r="H58" s="119">
        <v>0.60600900000000002</v>
      </c>
      <c r="I58" s="119">
        <v>0.60935700000000004</v>
      </c>
      <c r="J58" s="119">
        <v>0.61363900000000005</v>
      </c>
      <c r="K58" s="119">
        <v>0.61574399999999996</v>
      </c>
      <c r="L58" s="119">
        <v>0.61895699999999998</v>
      </c>
      <c r="M58" s="119">
        <v>0.621888</v>
      </c>
      <c r="N58" s="119">
        <v>0.62457499999999999</v>
      </c>
      <c r="O58" s="119">
        <v>0.627583</v>
      </c>
      <c r="P58" s="119">
        <v>0.63022400000000001</v>
      </c>
      <c r="Q58" s="119">
        <v>0.63239299999999998</v>
      </c>
      <c r="R58" s="119">
        <v>0.63418300000000005</v>
      </c>
      <c r="S58" s="119">
        <v>0.63575000000000004</v>
      </c>
      <c r="T58" s="119">
        <v>0.63740200000000002</v>
      </c>
      <c r="U58" s="119">
        <v>0.63931899999999997</v>
      </c>
      <c r="V58" s="119">
        <v>0.64132699999999998</v>
      </c>
      <c r="W58" s="119">
        <v>0.64344599999999996</v>
      </c>
      <c r="X58" s="119">
        <v>0.64557799999999999</v>
      </c>
      <c r="Y58" s="119">
        <v>0.64718399999999998</v>
      </c>
      <c r="Z58" s="119">
        <v>0.64887099999999998</v>
      </c>
      <c r="AA58" s="119">
        <v>0.65079299999999995</v>
      </c>
      <c r="AB58" s="119">
        <v>0.65280000000000005</v>
      </c>
      <c r="AC58" s="119">
        <v>0.65456199999999998</v>
      </c>
      <c r="AD58" s="119">
        <v>0.65677600000000003</v>
      </c>
      <c r="AE58" s="119">
        <v>0.65890800000000005</v>
      </c>
      <c r="AF58" s="120">
        <v>3.3960000000000001E-3</v>
      </c>
      <c r="AG58" s="140"/>
      <c r="AH58"/>
      <c r="AI58"/>
      <c r="AJ58"/>
      <c r="AK58"/>
      <c r="AL58"/>
    </row>
    <row r="59" spans="1:38" ht="15" customHeight="1" x14ac:dyDescent="0.25">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c r="AI59"/>
      <c r="AJ59"/>
      <c r="AK59"/>
      <c r="AL59"/>
    </row>
    <row r="60" spans="1:38" ht="15" customHeight="1" x14ac:dyDescent="0.25">
      <c r="B60" s="117" t="s">
        <v>489</v>
      </c>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c r="AI60"/>
      <c r="AJ60"/>
      <c r="AK60"/>
      <c r="AL60"/>
    </row>
    <row r="61" spans="1:38" ht="15" customHeight="1" x14ac:dyDescent="0.25">
      <c r="A61" s="61" t="s">
        <v>419</v>
      </c>
      <c r="B61" s="118" t="s">
        <v>522</v>
      </c>
      <c r="C61" s="119">
        <v>2.1567889999999998</v>
      </c>
      <c r="D61" s="119">
        <v>2.1295519999999999</v>
      </c>
      <c r="E61" s="119">
        <v>2.02698</v>
      </c>
      <c r="F61" s="119">
        <v>2.0686740000000001</v>
      </c>
      <c r="G61" s="119">
        <v>2.0957150000000002</v>
      </c>
      <c r="H61" s="119">
        <v>2.1092870000000001</v>
      </c>
      <c r="I61" s="119">
        <v>2.1171709999999999</v>
      </c>
      <c r="J61" s="119">
        <v>2.1161289999999999</v>
      </c>
      <c r="K61" s="119">
        <v>2.1099000000000001</v>
      </c>
      <c r="L61" s="119">
        <v>2.1032009999999999</v>
      </c>
      <c r="M61" s="119">
        <v>2.0955159999999999</v>
      </c>
      <c r="N61" s="119">
        <v>2.0856919999999999</v>
      </c>
      <c r="O61" s="119">
        <v>2.0768230000000001</v>
      </c>
      <c r="P61" s="119">
        <v>2.0676160000000001</v>
      </c>
      <c r="Q61" s="119">
        <v>2.0583930000000001</v>
      </c>
      <c r="R61" s="119">
        <v>2.0469179999999998</v>
      </c>
      <c r="S61" s="119">
        <v>2.0311029999999999</v>
      </c>
      <c r="T61" s="119">
        <v>2.0136020000000001</v>
      </c>
      <c r="U61" s="119">
        <v>1.997482</v>
      </c>
      <c r="V61" s="119">
        <v>1.982367</v>
      </c>
      <c r="W61" s="119">
        <v>1.967481</v>
      </c>
      <c r="X61" s="119">
        <v>1.9532860000000001</v>
      </c>
      <c r="Y61" s="119">
        <v>1.9390700000000001</v>
      </c>
      <c r="Z61" s="119">
        <v>1.924391</v>
      </c>
      <c r="AA61" s="119">
        <v>1.9096660000000001</v>
      </c>
      <c r="AB61" s="119">
        <v>1.894531</v>
      </c>
      <c r="AC61" s="119">
        <v>1.8796360000000001</v>
      </c>
      <c r="AD61" s="119">
        <v>1.8641509999999999</v>
      </c>
      <c r="AE61" s="119">
        <v>1.8504210000000001</v>
      </c>
      <c r="AF61" s="120">
        <v>-5.457E-3</v>
      </c>
      <c r="AG61" s="140"/>
      <c r="AH61"/>
      <c r="AI61"/>
      <c r="AJ61"/>
      <c r="AK61"/>
      <c r="AL61"/>
    </row>
    <row r="62" spans="1:38" ht="15" customHeight="1" x14ac:dyDescent="0.25">
      <c r="A62" s="61" t="s">
        <v>420</v>
      </c>
      <c r="B62" s="118" t="s">
        <v>523</v>
      </c>
      <c r="C62" s="119">
        <v>0.56762000000000001</v>
      </c>
      <c r="D62" s="119">
        <v>0.49720900000000001</v>
      </c>
      <c r="E62" s="119">
        <v>0.57785299999999995</v>
      </c>
      <c r="F62" s="119">
        <v>0.58900300000000005</v>
      </c>
      <c r="G62" s="119">
        <v>0.59745099999999995</v>
      </c>
      <c r="H62" s="119">
        <v>0.60425099999999998</v>
      </c>
      <c r="I62" s="119">
        <v>0.61126000000000003</v>
      </c>
      <c r="J62" s="119">
        <v>0.61795900000000004</v>
      </c>
      <c r="K62" s="119">
        <v>0.62349900000000003</v>
      </c>
      <c r="L62" s="119">
        <v>0.62927900000000003</v>
      </c>
      <c r="M62" s="119">
        <v>0.63549500000000003</v>
      </c>
      <c r="N62" s="119">
        <v>0.64023699999999995</v>
      </c>
      <c r="O62" s="119">
        <v>0.64479500000000001</v>
      </c>
      <c r="P62" s="119">
        <v>0.65001900000000001</v>
      </c>
      <c r="Q62" s="119">
        <v>0.655505</v>
      </c>
      <c r="R62" s="119">
        <v>0.66044999999999998</v>
      </c>
      <c r="S62" s="119">
        <v>0.66460300000000005</v>
      </c>
      <c r="T62" s="119">
        <v>0.66832499999999995</v>
      </c>
      <c r="U62" s="119">
        <v>0.67182600000000003</v>
      </c>
      <c r="V62" s="119">
        <v>0.67618100000000003</v>
      </c>
      <c r="W62" s="119">
        <v>0.68191599999999997</v>
      </c>
      <c r="X62" s="119">
        <v>0.68826799999999999</v>
      </c>
      <c r="Y62" s="119">
        <v>0.69434099999999999</v>
      </c>
      <c r="Z62" s="119">
        <v>0.701129</v>
      </c>
      <c r="AA62" s="119">
        <v>0.708789</v>
      </c>
      <c r="AB62" s="119">
        <v>0.71651200000000004</v>
      </c>
      <c r="AC62" s="119">
        <v>0.72470800000000002</v>
      </c>
      <c r="AD62" s="119">
        <v>0.73299800000000004</v>
      </c>
      <c r="AE62" s="119">
        <v>0.74184399999999995</v>
      </c>
      <c r="AF62" s="120">
        <v>9.606E-3</v>
      </c>
      <c r="AG62" s="140"/>
      <c r="AH62"/>
      <c r="AI62"/>
      <c r="AJ62"/>
      <c r="AK62"/>
      <c r="AL62"/>
    </row>
    <row r="63" spans="1:38" ht="15" customHeight="1" x14ac:dyDescent="0.25">
      <c r="A63" s="61" t="s">
        <v>421</v>
      </c>
      <c r="B63" s="118" t="s">
        <v>524</v>
      </c>
      <c r="C63" s="119">
        <v>0.62238800000000005</v>
      </c>
      <c r="D63" s="119">
        <v>0.61990500000000004</v>
      </c>
      <c r="E63" s="119">
        <v>0.63290800000000003</v>
      </c>
      <c r="F63" s="119">
        <v>0.65023399999999998</v>
      </c>
      <c r="G63" s="119">
        <v>0.66276100000000004</v>
      </c>
      <c r="H63" s="119">
        <v>0.67170600000000003</v>
      </c>
      <c r="I63" s="119">
        <v>0.679369</v>
      </c>
      <c r="J63" s="119">
        <v>0.68513599999999997</v>
      </c>
      <c r="K63" s="119">
        <v>0.68984599999999996</v>
      </c>
      <c r="L63" s="119">
        <v>0.69447899999999996</v>
      </c>
      <c r="M63" s="119">
        <v>0.69897299999999996</v>
      </c>
      <c r="N63" s="119">
        <v>0.70285500000000001</v>
      </c>
      <c r="O63" s="119">
        <v>0.70708499999999996</v>
      </c>
      <c r="P63" s="119">
        <v>0.71130000000000004</v>
      </c>
      <c r="Q63" s="119">
        <v>0.71564499999999998</v>
      </c>
      <c r="R63" s="119">
        <v>0.71924500000000002</v>
      </c>
      <c r="S63" s="119">
        <v>0.72035800000000005</v>
      </c>
      <c r="T63" s="119">
        <v>0.72069499999999997</v>
      </c>
      <c r="U63" s="119">
        <v>0.72197500000000003</v>
      </c>
      <c r="V63" s="119">
        <v>0.72419900000000004</v>
      </c>
      <c r="W63" s="119">
        <v>0.72670400000000002</v>
      </c>
      <c r="X63" s="119">
        <v>0.72951200000000005</v>
      </c>
      <c r="Y63" s="119">
        <v>0.73234600000000005</v>
      </c>
      <c r="Z63" s="119">
        <v>0.73517999999999994</v>
      </c>
      <c r="AA63" s="119">
        <v>0.73816800000000005</v>
      </c>
      <c r="AB63" s="119">
        <v>0.74119100000000004</v>
      </c>
      <c r="AC63" s="119">
        <v>0.74445499999999998</v>
      </c>
      <c r="AD63" s="119">
        <v>0.74761299999999997</v>
      </c>
      <c r="AE63" s="119">
        <v>0.75154699999999997</v>
      </c>
      <c r="AF63" s="120">
        <v>6.757E-3</v>
      </c>
      <c r="AG63" s="140"/>
      <c r="AH63"/>
      <c r="AI63"/>
      <c r="AJ63"/>
      <c r="AK63"/>
      <c r="AL63"/>
    </row>
    <row r="64" spans="1:38" ht="15" customHeight="1" x14ac:dyDescent="0.25">
      <c r="A64" s="61" t="s">
        <v>422</v>
      </c>
      <c r="B64" s="118" t="s">
        <v>13</v>
      </c>
      <c r="C64" s="119">
        <v>0.418688</v>
      </c>
      <c r="D64" s="119">
        <v>0.407719</v>
      </c>
      <c r="E64" s="119">
        <v>0.400723</v>
      </c>
      <c r="F64" s="119">
        <v>0.39585300000000001</v>
      </c>
      <c r="G64" s="119">
        <v>0.38994299999999998</v>
      </c>
      <c r="H64" s="119">
        <v>0.382629</v>
      </c>
      <c r="I64" s="119">
        <v>0.37512899999999999</v>
      </c>
      <c r="J64" s="119">
        <v>0.367392</v>
      </c>
      <c r="K64" s="119">
        <v>0.35909600000000003</v>
      </c>
      <c r="L64" s="119">
        <v>0.35107100000000002</v>
      </c>
      <c r="M64" s="119">
        <v>0.34328900000000001</v>
      </c>
      <c r="N64" s="119">
        <v>0.33525100000000002</v>
      </c>
      <c r="O64" s="119">
        <v>0.32726499999999997</v>
      </c>
      <c r="P64" s="119">
        <v>0.31974799999999998</v>
      </c>
      <c r="Q64" s="119">
        <v>0.31267099999999998</v>
      </c>
      <c r="R64" s="119">
        <v>0.30554300000000001</v>
      </c>
      <c r="S64" s="119">
        <v>0.298288</v>
      </c>
      <c r="T64" s="119">
        <v>0.29109800000000002</v>
      </c>
      <c r="U64" s="119">
        <v>0.284194</v>
      </c>
      <c r="V64" s="119">
        <v>0.27786100000000002</v>
      </c>
      <c r="W64" s="119">
        <v>0.27210499999999999</v>
      </c>
      <c r="X64" s="119">
        <v>0.26671</v>
      </c>
      <c r="Y64" s="119">
        <v>0.261326</v>
      </c>
      <c r="Z64" s="119">
        <v>0.256104</v>
      </c>
      <c r="AA64" s="119">
        <v>0.25115500000000002</v>
      </c>
      <c r="AB64" s="119">
        <v>0.24646799999999999</v>
      </c>
      <c r="AC64" s="119">
        <v>0.24200099999999999</v>
      </c>
      <c r="AD64" s="119">
        <v>0.23768800000000001</v>
      </c>
      <c r="AE64" s="119">
        <v>0.233653</v>
      </c>
      <c r="AF64" s="120">
        <v>-2.0615999999999999E-2</v>
      </c>
      <c r="AG64" s="140"/>
      <c r="AH64"/>
      <c r="AI64"/>
      <c r="AJ64"/>
      <c r="AK64"/>
      <c r="AL64"/>
    </row>
    <row r="65" spans="1:38" ht="15" customHeight="1" x14ac:dyDescent="0.25">
      <c r="A65" s="61" t="s">
        <v>423</v>
      </c>
      <c r="B65" s="118" t="s">
        <v>14</v>
      </c>
      <c r="C65" s="119">
        <v>0.41302100000000003</v>
      </c>
      <c r="D65" s="119">
        <v>0.41444900000000001</v>
      </c>
      <c r="E65" s="119">
        <v>0.42482500000000001</v>
      </c>
      <c r="F65" s="119">
        <v>0.43749700000000002</v>
      </c>
      <c r="G65" s="119">
        <v>0.44681399999999999</v>
      </c>
      <c r="H65" s="119">
        <v>0.45354899999999998</v>
      </c>
      <c r="I65" s="119">
        <v>0.45947199999999999</v>
      </c>
      <c r="J65" s="119">
        <v>0.46450399999999997</v>
      </c>
      <c r="K65" s="119">
        <v>0.46895500000000001</v>
      </c>
      <c r="L65" s="119">
        <v>0.47343800000000003</v>
      </c>
      <c r="M65" s="119">
        <v>0.477684</v>
      </c>
      <c r="N65" s="119">
        <v>0.48134100000000002</v>
      </c>
      <c r="O65" s="119">
        <v>0.48501699999999998</v>
      </c>
      <c r="P65" s="119">
        <v>0.48861500000000002</v>
      </c>
      <c r="Q65" s="119">
        <v>0.49215500000000001</v>
      </c>
      <c r="R65" s="119">
        <v>0.49514200000000003</v>
      </c>
      <c r="S65" s="119">
        <v>0.49634800000000001</v>
      </c>
      <c r="T65" s="119">
        <v>0.49687399999999998</v>
      </c>
      <c r="U65" s="119">
        <v>0.497973</v>
      </c>
      <c r="V65" s="119">
        <v>0.499921</v>
      </c>
      <c r="W65" s="119">
        <v>0.502108</v>
      </c>
      <c r="X65" s="119">
        <v>0.50445200000000001</v>
      </c>
      <c r="Y65" s="119">
        <v>0.506633</v>
      </c>
      <c r="Z65" s="119">
        <v>0.50883100000000003</v>
      </c>
      <c r="AA65" s="119">
        <v>0.51113699999999995</v>
      </c>
      <c r="AB65" s="119">
        <v>0.513463</v>
      </c>
      <c r="AC65" s="119">
        <v>0.51583500000000004</v>
      </c>
      <c r="AD65" s="119">
        <v>0.51815699999999998</v>
      </c>
      <c r="AE65" s="119">
        <v>0.52083400000000002</v>
      </c>
      <c r="AF65" s="120">
        <v>8.3180000000000007E-3</v>
      </c>
      <c r="AG65" s="140"/>
      <c r="AH65"/>
      <c r="AI65"/>
      <c r="AJ65"/>
      <c r="AK65"/>
      <c r="AL65"/>
    </row>
    <row r="66" spans="1:38" x14ac:dyDescent="0.25">
      <c r="A66" s="61" t="s">
        <v>424</v>
      </c>
      <c r="B66" s="118" t="s">
        <v>15</v>
      </c>
      <c r="C66" s="119">
        <v>0.49718000000000001</v>
      </c>
      <c r="D66" s="119">
        <v>0.48835499999999998</v>
      </c>
      <c r="E66" s="119">
        <v>0.48676900000000001</v>
      </c>
      <c r="F66" s="119">
        <v>0.48966199999999999</v>
      </c>
      <c r="G66" s="119">
        <v>0.49183300000000002</v>
      </c>
      <c r="H66" s="119">
        <v>0.49258600000000002</v>
      </c>
      <c r="I66" s="119">
        <v>0.493751</v>
      </c>
      <c r="J66" s="119">
        <v>0.49506299999999998</v>
      </c>
      <c r="K66" s="119">
        <v>0.492114</v>
      </c>
      <c r="L66" s="119">
        <v>0.48966799999999999</v>
      </c>
      <c r="M66" s="119">
        <v>0.48752499999999999</v>
      </c>
      <c r="N66" s="119">
        <v>0.48482199999999998</v>
      </c>
      <c r="O66" s="119">
        <v>0.481929</v>
      </c>
      <c r="P66" s="119">
        <v>0.47920000000000001</v>
      </c>
      <c r="Q66" s="119">
        <v>0.47665999999999997</v>
      </c>
      <c r="R66" s="119">
        <v>0.47287299999999999</v>
      </c>
      <c r="S66" s="119">
        <v>0.46818399999999999</v>
      </c>
      <c r="T66" s="119">
        <v>0.46213199999999999</v>
      </c>
      <c r="U66" s="119">
        <v>0.46015600000000001</v>
      </c>
      <c r="V66" s="119">
        <v>0.45929700000000001</v>
      </c>
      <c r="W66" s="119">
        <v>0.45929500000000001</v>
      </c>
      <c r="X66" s="119">
        <v>0.45980500000000002</v>
      </c>
      <c r="Y66" s="119">
        <v>0.46025700000000003</v>
      </c>
      <c r="Z66" s="119">
        <v>0.46099499999999999</v>
      </c>
      <c r="AA66" s="119">
        <v>0.46211000000000002</v>
      </c>
      <c r="AB66" s="119">
        <v>0.46357399999999999</v>
      </c>
      <c r="AC66" s="119">
        <v>0.46525100000000003</v>
      </c>
      <c r="AD66" s="119">
        <v>0.467113</v>
      </c>
      <c r="AE66" s="119">
        <v>0.46934100000000001</v>
      </c>
      <c r="AF66" s="120">
        <v>-2.0560000000000001E-3</v>
      </c>
      <c r="AG66" s="140"/>
      <c r="AH66"/>
      <c r="AI66"/>
      <c r="AJ66"/>
      <c r="AK66"/>
      <c r="AL66"/>
    </row>
    <row r="67" spans="1:38" ht="15" customHeight="1" x14ac:dyDescent="0.25">
      <c r="A67" s="61" t="s">
        <v>425</v>
      </c>
      <c r="B67" s="118" t="s">
        <v>16</v>
      </c>
      <c r="C67" s="119">
        <v>0.603294</v>
      </c>
      <c r="D67" s="119">
        <v>0.60124200000000005</v>
      </c>
      <c r="E67" s="119">
        <v>0.60309999999999997</v>
      </c>
      <c r="F67" s="119">
        <v>0.60740499999999997</v>
      </c>
      <c r="G67" s="119">
        <v>0.610819</v>
      </c>
      <c r="H67" s="119">
        <v>0.61319000000000001</v>
      </c>
      <c r="I67" s="119">
        <v>0.61595699999999998</v>
      </c>
      <c r="J67" s="119">
        <v>0.61908200000000002</v>
      </c>
      <c r="K67" s="119">
        <v>0.62120900000000001</v>
      </c>
      <c r="L67" s="119">
        <v>0.62420699999999996</v>
      </c>
      <c r="M67" s="119">
        <v>0.62726300000000001</v>
      </c>
      <c r="N67" s="119">
        <v>0.629714</v>
      </c>
      <c r="O67" s="119">
        <v>0.63176900000000002</v>
      </c>
      <c r="P67" s="119">
        <v>0.63375599999999999</v>
      </c>
      <c r="Q67" s="119">
        <v>0.63564600000000004</v>
      </c>
      <c r="R67" s="119">
        <v>0.63707800000000003</v>
      </c>
      <c r="S67" s="119">
        <v>0.63797599999999999</v>
      </c>
      <c r="T67" s="119">
        <v>0.63853800000000005</v>
      </c>
      <c r="U67" s="119">
        <v>0.63900800000000002</v>
      </c>
      <c r="V67" s="119">
        <v>0.640266</v>
      </c>
      <c r="W67" s="119">
        <v>0.64180499999999996</v>
      </c>
      <c r="X67" s="119">
        <v>0.64349199999999995</v>
      </c>
      <c r="Y67" s="119">
        <v>0.64505400000000002</v>
      </c>
      <c r="Z67" s="119">
        <v>0.64665099999999998</v>
      </c>
      <c r="AA67" s="119">
        <v>0.64842299999999997</v>
      </c>
      <c r="AB67" s="119">
        <v>0.65034999999999998</v>
      </c>
      <c r="AC67" s="119">
        <v>0.65237800000000001</v>
      </c>
      <c r="AD67" s="119">
        <v>0.65447</v>
      </c>
      <c r="AE67" s="119">
        <v>0.65674200000000005</v>
      </c>
      <c r="AF67" s="120">
        <v>3.0360000000000001E-3</v>
      </c>
      <c r="AG67" s="140"/>
      <c r="AH67"/>
      <c r="AI67"/>
      <c r="AJ67"/>
      <c r="AK67"/>
      <c r="AL67"/>
    </row>
    <row r="68" spans="1:38" ht="15" customHeight="1" x14ac:dyDescent="0.25">
      <c r="A68" s="61" t="s">
        <v>426</v>
      </c>
      <c r="B68" s="118" t="s">
        <v>169</v>
      </c>
      <c r="C68" s="119">
        <v>0.43071999999999999</v>
      </c>
      <c r="D68" s="119">
        <v>0.43455199999999999</v>
      </c>
      <c r="E68" s="119">
        <v>0.44009100000000001</v>
      </c>
      <c r="F68" s="119">
        <v>0.44773099999999999</v>
      </c>
      <c r="G68" s="119">
        <v>0.454787</v>
      </c>
      <c r="H68" s="119">
        <v>0.46132600000000001</v>
      </c>
      <c r="I68" s="119">
        <v>0.46916000000000002</v>
      </c>
      <c r="J68" s="119">
        <v>0.47738700000000001</v>
      </c>
      <c r="K68" s="119">
        <v>0.48636600000000002</v>
      </c>
      <c r="L68" s="119">
        <v>0.49551800000000001</v>
      </c>
      <c r="M68" s="119">
        <v>0.505131</v>
      </c>
      <c r="N68" s="119">
        <v>0.51436300000000001</v>
      </c>
      <c r="O68" s="119">
        <v>0.52379299999999995</v>
      </c>
      <c r="P68" s="119">
        <v>0.53303500000000004</v>
      </c>
      <c r="Q68" s="119">
        <v>0.54311900000000002</v>
      </c>
      <c r="R68" s="119">
        <v>0.55240400000000001</v>
      </c>
      <c r="S68" s="119">
        <v>0.56240999999999997</v>
      </c>
      <c r="T68" s="119">
        <v>0.57220599999999999</v>
      </c>
      <c r="U68" s="119">
        <v>0.58194299999999999</v>
      </c>
      <c r="V68" s="119">
        <v>0.59171099999999999</v>
      </c>
      <c r="W68" s="119">
        <v>0.60216899999999995</v>
      </c>
      <c r="X68" s="119">
        <v>0.61329900000000004</v>
      </c>
      <c r="Y68" s="119">
        <v>0.62394400000000005</v>
      </c>
      <c r="Z68" s="119">
        <v>0.63530200000000003</v>
      </c>
      <c r="AA68" s="119">
        <v>0.647451</v>
      </c>
      <c r="AB68" s="119">
        <v>0.65929499999999996</v>
      </c>
      <c r="AC68" s="119">
        <v>0.67191199999999995</v>
      </c>
      <c r="AD68" s="119">
        <v>0.68473899999999999</v>
      </c>
      <c r="AE68" s="119">
        <v>0.69783899999999999</v>
      </c>
      <c r="AF68" s="120">
        <v>1.7382999999999999E-2</v>
      </c>
      <c r="AG68" s="140"/>
      <c r="AH68"/>
      <c r="AI68"/>
      <c r="AJ68"/>
      <c r="AK68"/>
      <c r="AL68"/>
    </row>
    <row r="69" spans="1:38" ht="15" customHeight="1" x14ac:dyDescent="0.25">
      <c r="A69" s="61" t="s">
        <v>427</v>
      </c>
      <c r="B69" s="118" t="s">
        <v>170</v>
      </c>
      <c r="C69" s="119">
        <v>0.174702</v>
      </c>
      <c r="D69" s="119">
        <v>0.17324700000000001</v>
      </c>
      <c r="E69" s="119">
        <v>0.17283399999999999</v>
      </c>
      <c r="F69" s="119">
        <v>0.17332600000000001</v>
      </c>
      <c r="G69" s="119">
        <v>0.17402100000000001</v>
      </c>
      <c r="H69" s="119">
        <v>0.17471900000000001</v>
      </c>
      <c r="I69" s="119">
        <v>0.17576600000000001</v>
      </c>
      <c r="J69" s="119">
        <v>0.17718400000000001</v>
      </c>
      <c r="K69" s="119">
        <v>0.17893000000000001</v>
      </c>
      <c r="L69" s="119">
        <v>0.180705</v>
      </c>
      <c r="M69" s="119">
        <v>0.1827</v>
      </c>
      <c r="N69" s="119">
        <v>0.18451899999999999</v>
      </c>
      <c r="O69" s="119">
        <v>0.185919</v>
      </c>
      <c r="P69" s="119">
        <v>0.18750500000000001</v>
      </c>
      <c r="Q69" s="119">
        <v>0.18870799999999999</v>
      </c>
      <c r="R69" s="119">
        <v>0.189774</v>
      </c>
      <c r="S69" s="119">
        <v>0.19069700000000001</v>
      </c>
      <c r="T69" s="119">
        <v>0.19092999999999999</v>
      </c>
      <c r="U69" s="119">
        <v>0.191106</v>
      </c>
      <c r="V69" s="119">
        <v>0.19096099999999999</v>
      </c>
      <c r="W69" s="119">
        <v>0.19022600000000001</v>
      </c>
      <c r="X69" s="119">
        <v>0.18917800000000001</v>
      </c>
      <c r="Y69" s="119">
        <v>0.187782</v>
      </c>
      <c r="Z69" s="119">
        <v>0.18576400000000001</v>
      </c>
      <c r="AA69" s="119">
        <v>0.18343599999999999</v>
      </c>
      <c r="AB69" s="119">
        <v>0.180474</v>
      </c>
      <c r="AC69" s="119">
        <v>0.17685600000000001</v>
      </c>
      <c r="AD69" s="119">
        <v>0.17256199999999999</v>
      </c>
      <c r="AE69" s="119">
        <v>0.167267</v>
      </c>
      <c r="AF69" s="120">
        <v>-1.552E-3</v>
      </c>
      <c r="AG69" s="140"/>
      <c r="AH69"/>
      <c r="AI69"/>
      <c r="AJ69"/>
      <c r="AK69"/>
      <c r="AL69"/>
    </row>
    <row r="70" spans="1:38" ht="15" customHeight="1" x14ac:dyDescent="0.25">
      <c r="A70" s="61" t="s">
        <v>428</v>
      </c>
      <c r="B70" s="118" t="s">
        <v>529</v>
      </c>
      <c r="C70" s="119">
        <v>3.4509430000000001</v>
      </c>
      <c r="D70" s="119">
        <v>3.522764</v>
      </c>
      <c r="E70" s="119">
        <v>3.454402</v>
      </c>
      <c r="F70" s="119">
        <v>3.4444900000000001</v>
      </c>
      <c r="G70" s="119">
        <v>3.440169</v>
      </c>
      <c r="H70" s="119">
        <v>3.429427</v>
      </c>
      <c r="I70" s="119">
        <v>3.4593970000000001</v>
      </c>
      <c r="J70" s="119">
        <v>3.4890750000000001</v>
      </c>
      <c r="K70" s="119">
        <v>3.515568</v>
      </c>
      <c r="L70" s="119">
        <v>3.5434760000000001</v>
      </c>
      <c r="M70" s="119">
        <v>3.570881</v>
      </c>
      <c r="N70" s="119">
        <v>3.596895</v>
      </c>
      <c r="O70" s="119">
        <v>3.6230389999999999</v>
      </c>
      <c r="P70" s="119">
        <v>3.6491289999999998</v>
      </c>
      <c r="Q70" s="119">
        <v>3.6748599999999998</v>
      </c>
      <c r="R70" s="119">
        <v>3.6989640000000001</v>
      </c>
      <c r="S70" s="119">
        <v>3.7211150000000002</v>
      </c>
      <c r="T70" s="119">
        <v>3.7430029999999999</v>
      </c>
      <c r="U70" s="119">
        <v>3.7657910000000001</v>
      </c>
      <c r="V70" s="119">
        <v>3.7899289999999999</v>
      </c>
      <c r="W70" s="119">
        <v>3.8152050000000002</v>
      </c>
      <c r="X70" s="119">
        <v>3.8421780000000001</v>
      </c>
      <c r="Y70" s="119">
        <v>3.869475</v>
      </c>
      <c r="Z70" s="119">
        <v>3.8980800000000002</v>
      </c>
      <c r="AA70" s="119">
        <v>3.9279860000000002</v>
      </c>
      <c r="AB70" s="119">
        <v>3.959419</v>
      </c>
      <c r="AC70" s="119">
        <v>3.9921120000000001</v>
      </c>
      <c r="AD70" s="119">
        <v>4.0263049999999998</v>
      </c>
      <c r="AE70" s="119">
        <v>4.0625270000000002</v>
      </c>
      <c r="AF70" s="120">
        <v>5.8440000000000002E-3</v>
      </c>
      <c r="AG70" s="140"/>
      <c r="AH70"/>
      <c r="AI70"/>
      <c r="AJ70"/>
      <c r="AK70"/>
      <c r="AL70"/>
    </row>
    <row r="71" spans="1:38" ht="15" customHeight="1" x14ac:dyDescent="0.25">
      <c r="A71" s="61" t="s">
        <v>530</v>
      </c>
      <c r="B71" s="117" t="s">
        <v>531</v>
      </c>
      <c r="C71" s="121">
        <v>9.3353420000000007</v>
      </c>
      <c r="D71" s="121">
        <v>9.2889940000000006</v>
      </c>
      <c r="E71" s="121">
        <v>9.220485</v>
      </c>
      <c r="F71" s="121">
        <v>9.3038760000000007</v>
      </c>
      <c r="G71" s="121">
        <v>9.3643129999999992</v>
      </c>
      <c r="H71" s="121">
        <v>9.392671</v>
      </c>
      <c r="I71" s="121">
        <v>9.4564310000000003</v>
      </c>
      <c r="J71" s="121">
        <v>9.5089100000000002</v>
      </c>
      <c r="K71" s="121">
        <v>9.5454849999999993</v>
      </c>
      <c r="L71" s="121">
        <v>9.5850430000000006</v>
      </c>
      <c r="M71" s="121">
        <v>9.6244560000000003</v>
      </c>
      <c r="N71" s="121">
        <v>9.6556870000000004</v>
      </c>
      <c r="O71" s="121">
        <v>9.6874330000000004</v>
      </c>
      <c r="P71" s="121">
        <v>9.7199209999999994</v>
      </c>
      <c r="Q71" s="121">
        <v>9.7533619999999992</v>
      </c>
      <c r="R71" s="121">
        <v>9.7783929999999994</v>
      </c>
      <c r="S71" s="121">
        <v>9.7910799999999991</v>
      </c>
      <c r="T71" s="121">
        <v>9.7974040000000002</v>
      </c>
      <c r="U71" s="121">
        <v>9.8114550000000005</v>
      </c>
      <c r="V71" s="121">
        <v>9.8326930000000008</v>
      </c>
      <c r="W71" s="121">
        <v>9.8590140000000002</v>
      </c>
      <c r="X71" s="121">
        <v>9.8901810000000001</v>
      </c>
      <c r="Y71" s="121">
        <v>9.9202279999999998</v>
      </c>
      <c r="Z71" s="121">
        <v>9.9524270000000001</v>
      </c>
      <c r="AA71" s="121">
        <v>9.9883209999999991</v>
      </c>
      <c r="AB71" s="121">
        <v>10.025276</v>
      </c>
      <c r="AC71" s="121">
        <v>10.065144999999999</v>
      </c>
      <c r="AD71" s="121">
        <v>10.105798</v>
      </c>
      <c r="AE71" s="121">
        <v>10.152016</v>
      </c>
      <c r="AF71" s="122">
        <v>3.0000000000000001E-3</v>
      </c>
      <c r="AG71" s="140"/>
      <c r="AH71"/>
      <c r="AI71"/>
      <c r="AJ71"/>
      <c r="AK71"/>
      <c r="AL71"/>
    </row>
    <row r="72" spans="1:38" ht="15" customHeight="1" x14ac:dyDescent="0.25">
      <c r="A72" s="61" t="s">
        <v>532</v>
      </c>
      <c r="B72" s="118" t="s">
        <v>661</v>
      </c>
      <c r="C72" s="119">
        <v>0.120598</v>
      </c>
      <c r="D72" s="119">
        <v>0.141343</v>
      </c>
      <c r="E72" s="119">
        <v>0.157801</v>
      </c>
      <c r="F72" s="119">
        <v>0.169293</v>
      </c>
      <c r="G72" s="119">
        <v>0.17785999999999999</v>
      </c>
      <c r="H72" s="119">
        <v>0.189079</v>
      </c>
      <c r="I72" s="119">
        <v>0.19540199999999999</v>
      </c>
      <c r="J72" s="119">
        <v>0.20748900000000001</v>
      </c>
      <c r="K72" s="119">
        <v>0.217057</v>
      </c>
      <c r="L72" s="119">
        <v>0.227182</v>
      </c>
      <c r="M72" s="119">
        <v>0.23411199999999999</v>
      </c>
      <c r="N72" s="119">
        <v>0.2442</v>
      </c>
      <c r="O72" s="119">
        <v>0.25456699999999999</v>
      </c>
      <c r="P72" s="119">
        <v>0.26179200000000002</v>
      </c>
      <c r="Q72" s="119">
        <v>0.27092100000000002</v>
      </c>
      <c r="R72" s="119">
        <v>0.27957599999999999</v>
      </c>
      <c r="S72" s="119">
        <v>0.28956199999999999</v>
      </c>
      <c r="T72" s="119">
        <v>0.29983399999999999</v>
      </c>
      <c r="U72" s="119">
        <v>0.308222</v>
      </c>
      <c r="V72" s="119">
        <v>0.31386799999999998</v>
      </c>
      <c r="W72" s="119">
        <v>0.31621199999999999</v>
      </c>
      <c r="X72" s="119">
        <v>0.318689</v>
      </c>
      <c r="Y72" s="119">
        <v>0.32343</v>
      </c>
      <c r="Z72" s="119">
        <v>0.32603799999999999</v>
      </c>
      <c r="AA72" s="119">
        <v>0.33228600000000003</v>
      </c>
      <c r="AB72" s="119">
        <v>0.33475199999999999</v>
      </c>
      <c r="AC72" s="119">
        <v>0.337899</v>
      </c>
      <c r="AD72" s="119">
        <v>0.34025699999999998</v>
      </c>
      <c r="AE72" s="119">
        <v>0.34171899999999999</v>
      </c>
      <c r="AF72" s="120">
        <v>3.7898000000000001E-2</v>
      </c>
      <c r="AG72" s="140"/>
      <c r="AH72"/>
      <c r="AI72"/>
      <c r="AJ72"/>
      <c r="AK72"/>
      <c r="AL72"/>
    </row>
    <row r="73" spans="1:38" x14ac:dyDescent="0.25">
      <c r="A73" s="61" t="s">
        <v>429</v>
      </c>
      <c r="B73" s="117" t="s">
        <v>17</v>
      </c>
      <c r="C73" s="121">
        <v>9.2147450000000006</v>
      </c>
      <c r="D73" s="121">
        <v>9.1476509999999998</v>
      </c>
      <c r="E73" s="121">
        <v>9.0626840000000009</v>
      </c>
      <c r="F73" s="121">
        <v>9.1345829999999992</v>
      </c>
      <c r="G73" s="121">
        <v>9.1864530000000002</v>
      </c>
      <c r="H73" s="121">
        <v>9.2035909999999994</v>
      </c>
      <c r="I73" s="121">
        <v>9.2610290000000006</v>
      </c>
      <c r="J73" s="121">
        <v>9.3014209999999995</v>
      </c>
      <c r="K73" s="121">
        <v>9.3284269999999996</v>
      </c>
      <c r="L73" s="121">
        <v>9.3578609999999998</v>
      </c>
      <c r="M73" s="121">
        <v>9.3903449999999999</v>
      </c>
      <c r="N73" s="121">
        <v>9.4114880000000003</v>
      </c>
      <c r="O73" s="121">
        <v>9.4328660000000006</v>
      </c>
      <c r="P73" s="121">
        <v>9.4581289999999996</v>
      </c>
      <c r="Q73" s="121">
        <v>9.4824409999999997</v>
      </c>
      <c r="R73" s="121">
        <v>9.4988159999999997</v>
      </c>
      <c r="S73" s="121">
        <v>9.5015180000000008</v>
      </c>
      <c r="T73" s="121">
        <v>9.4975710000000007</v>
      </c>
      <c r="U73" s="121">
        <v>9.5032329999999998</v>
      </c>
      <c r="V73" s="121">
        <v>9.5188260000000007</v>
      </c>
      <c r="W73" s="121">
        <v>9.5428010000000008</v>
      </c>
      <c r="X73" s="121">
        <v>9.571491</v>
      </c>
      <c r="Y73" s="121">
        <v>9.5967990000000007</v>
      </c>
      <c r="Z73" s="121">
        <v>9.6263900000000007</v>
      </c>
      <c r="AA73" s="121">
        <v>9.6560349999999993</v>
      </c>
      <c r="AB73" s="121">
        <v>9.6905239999999999</v>
      </c>
      <c r="AC73" s="121">
        <v>9.7272459999999992</v>
      </c>
      <c r="AD73" s="121">
        <v>9.7655410000000007</v>
      </c>
      <c r="AE73" s="121">
        <v>9.8102970000000003</v>
      </c>
      <c r="AF73" s="122">
        <v>2.2390000000000001E-3</v>
      </c>
      <c r="AG73" s="140"/>
      <c r="AH73"/>
      <c r="AI73"/>
      <c r="AJ73"/>
      <c r="AK73"/>
      <c r="AL73"/>
    </row>
    <row r="74" spans="1:38" ht="15" customHeight="1" x14ac:dyDescent="0.25">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c r="AI74"/>
      <c r="AJ74"/>
      <c r="AK74"/>
      <c r="AL74"/>
    </row>
    <row r="75" spans="1:38" ht="15" customHeight="1" x14ac:dyDescent="0.25">
      <c r="A75" s="61" t="s">
        <v>430</v>
      </c>
      <c r="B75" s="117" t="s">
        <v>24</v>
      </c>
      <c r="C75" s="121">
        <v>8.4196819999999999</v>
      </c>
      <c r="D75" s="121">
        <v>8.1441210000000002</v>
      </c>
      <c r="E75" s="121">
        <v>8.1799110000000006</v>
      </c>
      <c r="F75" s="121">
        <v>8.092511</v>
      </c>
      <c r="G75" s="121">
        <v>7.9561809999999999</v>
      </c>
      <c r="H75" s="121">
        <v>7.8172319999999997</v>
      </c>
      <c r="I75" s="121">
        <v>7.7627030000000001</v>
      </c>
      <c r="J75" s="121">
        <v>7.7074870000000004</v>
      </c>
      <c r="K75" s="121">
        <v>7.6808810000000003</v>
      </c>
      <c r="L75" s="121">
        <v>7.7200259999999998</v>
      </c>
      <c r="M75" s="121">
        <v>7.7839989999999997</v>
      </c>
      <c r="N75" s="121">
        <v>7.7788149999999998</v>
      </c>
      <c r="O75" s="121">
        <v>7.7820169999999997</v>
      </c>
      <c r="P75" s="121">
        <v>7.7731870000000001</v>
      </c>
      <c r="Q75" s="121">
        <v>7.7934609999999997</v>
      </c>
      <c r="R75" s="121">
        <v>7.8094340000000004</v>
      </c>
      <c r="S75" s="121">
        <v>7.8034819999999998</v>
      </c>
      <c r="T75" s="121">
        <v>7.7754490000000001</v>
      </c>
      <c r="U75" s="121">
        <v>7.7756119999999997</v>
      </c>
      <c r="V75" s="121">
        <v>7.7763260000000001</v>
      </c>
      <c r="W75" s="121">
        <v>7.8024760000000004</v>
      </c>
      <c r="X75" s="121">
        <v>7.832389</v>
      </c>
      <c r="Y75" s="121">
        <v>7.8640480000000004</v>
      </c>
      <c r="Z75" s="121">
        <v>7.9253099999999996</v>
      </c>
      <c r="AA75" s="121">
        <v>7.9694570000000002</v>
      </c>
      <c r="AB75" s="121">
        <v>8.0181850000000008</v>
      </c>
      <c r="AC75" s="121">
        <v>8.0825859999999992</v>
      </c>
      <c r="AD75" s="121">
        <v>8.1504469999999998</v>
      </c>
      <c r="AE75" s="121">
        <v>8.2056339999999999</v>
      </c>
      <c r="AF75" s="122">
        <v>-9.19E-4</v>
      </c>
      <c r="AG75" s="140"/>
      <c r="AH75"/>
      <c r="AI75"/>
      <c r="AJ75"/>
      <c r="AK75"/>
      <c r="AL75"/>
    </row>
    <row r="76" spans="1:38" ht="15" customHeight="1" x14ac:dyDescent="0.25">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0"/>
      <c r="AF76" s="140"/>
      <c r="AG76" s="140"/>
      <c r="AH76"/>
      <c r="AI76"/>
      <c r="AJ76"/>
      <c r="AK76"/>
      <c r="AL76"/>
    </row>
    <row r="77" spans="1:38" ht="15" customHeight="1" x14ac:dyDescent="0.25">
      <c r="B77" s="117" t="s">
        <v>500</v>
      </c>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c r="AI77"/>
      <c r="AJ77"/>
      <c r="AK77"/>
      <c r="AL77"/>
    </row>
    <row r="78" spans="1:38" ht="15" customHeight="1" x14ac:dyDescent="0.25">
      <c r="A78" s="61" t="s">
        <v>431</v>
      </c>
      <c r="B78" s="118" t="s">
        <v>522</v>
      </c>
      <c r="C78" s="119">
        <v>2.3697629999999998</v>
      </c>
      <c r="D78" s="119">
        <v>2.3363230000000001</v>
      </c>
      <c r="E78" s="119">
        <v>2.2200359999999999</v>
      </c>
      <c r="F78" s="119">
        <v>2.260043</v>
      </c>
      <c r="G78" s="119">
        <v>2.2834569999999998</v>
      </c>
      <c r="H78" s="119">
        <v>2.292837</v>
      </c>
      <c r="I78" s="119">
        <v>2.2973560000000002</v>
      </c>
      <c r="J78" s="119">
        <v>2.2926880000000001</v>
      </c>
      <c r="K78" s="119">
        <v>2.2835570000000001</v>
      </c>
      <c r="L78" s="119">
        <v>2.2754210000000001</v>
      </c>
      <c r="M78" s="119">
        <v>2.2666780000000002</v>
      </c>
      <c r="N78" s="119">
        <v>2.2541709999999999</v>
      </c>
      <c r="O78" s="119">
        <v>2.2426910000000002</v>
      </c>
      <c r="P78" s="119">
        <v>2.2306520000000001</v>
      </c>
      <c r="Q78" s="119">
        <v>2.2192240000000001</v>
      </c>
      <c r="R78" s="119">
        <v>2.2054490000000002</v>
      </c>
      <c r="S78" s="119">
        <v>2.1867529999999999</v>
      </c>
      <c r="T78" s="119">
        <v>2.1659120000000001</v>
      </c>
      <c r="U78" s="119">
        <v>2.1469109999999998</v>
      </c>
      <c r="V78" s="119">
        <v>2.1290010000000001</v>
      </c>
      <c r="W78" s="119">
        <v>2.111888</v>
      </c>
      <c r="X78" s="119">
        <v>2.0955520000000001</v>
      </c>
      <c r="Y78" s="119">
        <v>2.0791659999999998</v>
      </c>
      <c r="Z78" s="119">
        <v>2.0627430000000002</v>
      </c>
      <c r="AA78" s="119">
        <v>2.045919</v>
      </c>
      <c r="AB78" s="119">
        <v>2.0287820000000001</v>
      </c>
      <c r="AC78" s="119">
        <v>2.0121020000000001</v>
      </c>
      <c r="AD78" s="119">
        <v>1.9948520000000001</v>
      </c>
      <c r="AE78" s="119">
        <v>1.9791529999999999</v>
      </c>
      <c r="AF78" s="120">
        <v>-6.4120000000000002E-3</v>
      </c>
      <c r="AG78" s="140"/>
      <c r="AH78"/>
      <c r="AI78"/>
      <c r="AJ78"/>
      <c r="AK78"/>
      <c r="AL78"/>
    </row>
    <row r="79" spans="1:38" x14ac:dyDescent="0.25">
      <c r="A79" s="61" t="s">
        <v>432</v>
      </c>
      <c r="B79" s="118" t="s">
        <v>523</v>
      </c>
      <c r="C79" s="119">
        <v>1.536907</v>
      </c>
      <c r="D79" s="119">
        <v>1.331226</v>
      </c>
      <c r="E79" s="119">
        <v>1.5375700000000001</v>
      </c>
      <c r="F79" s="119">
        <v>1.554654</v>
      </c>
      <c r="G79" s="119">
        <v>1.5575600000000001</v>
      </c>
      <c r="H79" s="119">
        <v>1.5572900000000001</v>
      </c>
      <c r="I79" s="119">
        <v>1.5627059999999999</v>
      </c>
      <c r="J79" s="119">
        <v>1.5667960000000001</v>
      </c>
      <c r="K79" s="119">
        <v>1.5724050000000001</v>
      </c>
      <c r="L79" s="119">
        <v>1.5861080000000001</v>
      </c>
      <c r="M79" s="119">
        <v>1.6036600000000001</v>
      </c>
      <c r="N79" s="119">
        <v>1.6097859999999999</v>
      </c>
      <c r="O79" s="119">
        <v>1.6168290000000001</v>
      </c>
      <c r="P79" s="119">
        <v>1.623796</v>
      </c>
      <c r="Q79" s="119">
        <v>1.6347590000000001</v>
      </c>
      <c r="R79" s="119">
        <v>1.6446529999999999</v>
      </c>
      <c r="S79" s="119">
        <v>1.6502969999999999</v>
      </c>
      <c r="T79" s="119">
        <v>1.6526940000000001</v>
      </c>
      <c r="U79" s="119">
        <v>1.6572709999999999</v>
      </c>
      <c r="V79" s="119">
        <v>1.663205</v>
      </c>
      <c r="W79" s="119">
        <v>1.6749510000000001</v>
      </c>
      <c r="X79" s="119">
        <v>1.6880470000000001</v>
      </c>
      <c r="Y79" s="119">
        <v>1.7007749999999999</v>
      </c>
      <c r="Z79" s="119">
        <v>1.7185379999999999</v>
      </c>
      <c r="AA79" s="119">
        <v>1.7356510000000001</v>
      </c>
      <c r="AB79" s="119">
        <v>1.7532289999999999</v>
      </c>
      <c r="AC79" s="119">
        <v>1.773458</v>
      </c>
      <c r="AD79" s="119">
        <v>1.794162</v>
      </c>
      <c r="AE79" s="119">
        <v>1.8140849999999999</v>
      </c>
      <c r="AF79" s="120">
        <v>5.9389999999999998E-3</v>
      </c>
      <c r="AG79" s="140"/>
      <c r="AH79"/>
      <c r="AI79"/>
      <c r="AJ79"/>
      <c r="AK79"/>
      <c r="AL79"/>
    </row>
    <row r="80" spans="1:38" ht="15" customHeight="1" x14ac:dyDescent="0.25">
      <c r="A80" s="61" t="s">
        <v>433</v>
      </c>
      <c r="B80" s="118" t="s">
        <v>524</v>
      </c>
      <c r="C80" s="119">
        <v>0.66562200000000005</v>
      </c>
      <c r="D80" s="119">
        <v>0.66105000000000003</v>
      </c>
      <c r="E80" s="119">
        <v>0.67319499999999999</v>
      </c>
      <c r="F80" s="119">
        <v>0.68965399999999999</v>
      </c>
      <c r="G80" s="119">
        <v>0.70102699999999996</v>
      </c>
      <c r="H80" s="119">
        <v>0.70908800000000005</v>
      </c>
      <c r="I80" s="119">
        <v>0.71606899999999996</v>
      </c>
      <c r="J80" s="119">
        <v>0.72111099999999995</v>
      </c>
      <c r="K80" s="119">
        <v>0.72523400000000005</v>
      </c>
      <c r="L80" s="119">
        <v>0.72956100000000002</v>
      </c>
      <c r="M80" s="119">
        <v>0.73384000000000005</v>
      </c>
      <c r="N80" s="119">
        <v>0.73716599999999999</v>
      </c>
      <c r="O80" s="119">
        <v>0.74087000000000003</v>
      </c>
      <c r="P80" s="119">
        <v>0.74453899999999995</v>
      </c>
      <c r="Q80" s="119">
        <v>0.74846800000000002</v>
      </c>
      <c r="R80" s="119">
        <v>0.75162899999999999</v>
      </c>
      <c r="S80" s="119">
        <v>0.75218600000000002</v>
      </c>
      <c r="T80" s="119">
        <v>0.75188500000000003</v>
      </c>
      <c r="U80" s="119">
        <v>0.75263199999999997</v>
      </c>
      <c r="V80" s="119">
        <v>0.754355</v>
      </c>
      <c r="W80" s="119">
        <v>0.75647900000000001</v>
      </c>
      <c r="X80" s="119">
        <v>0.75892300000000001</v>
      </c>
      <c r="Y80" s="119">
        <v>0.76139100000000004</v>
      </c>
      <c r="Z80" s="119">
        <v>0.76396600000000003</v>
      </c>
      <c r="AA80" s="119">
        <v>0.76663800000000004</v>
      </c>
      <c r="AB80" s="119">
        <v>0.76936700000000002</v>
      </c>
      <c r="AC80" s="119">
        <v>0.77238799999999996</v>
      </c>
      <c r="AD80" s="119">
        <v>0.77531399999999995</v>
      </c>
      <c r="AE80" s="119">
        <v>0.77897499999999997</v>
      </c>
      <c r="AF80" s="120">
        <v>5.6319999999999999E-3</v>
      </c>
      <c r="AG80" s="140"/>
      <c r="AH80"/>
      <c r="AI80"/>
      <c r="AJ80"/>
      <c r="AK80"/>
      <c r="AL80"/>
    </row>
    <row r="81" spans="1:38" x14ac:dyDescent="0.25">
      <c r="A81" s="61" t="s">
        <v>434</v>
      </c>
      <c r="B81" s="118" t="s">
        <v>13</v>
      </c>
      <c r="C81" s="119">
        <v>1.166361</v>
      </c>
      <c r="D81" s="119">
        <v>1.120344</v>
      </c>
      <c r="E81" s="119">
        <v>1.097475</v>
      </c>
      <c r="F81" s="119">
        <v>1.0752200000000001</v>
      </c>
      <c r="G81" s="119">
        <v>1.0457399999999999</v>
      </c>
      <c r="H81" s="119">
        <v>1.013978</v>
      </c>
      <c r="I81" s="119">
        <v>0.98570999999999998</v>
      </c>
      <c r="J81" s="119">
        <v>0.956955</v>
      </c>
      <c r="K81" s="119">
        <v>0.929975</v>
      </c>
      <c r="L81" s="119">
        <v>0.90839499999999995</v>
      </c>
      <c r="M81" s="119">
        <v>0.88904099999999997</v>
      </c>
      <c r="N81" s="119">
        <v>0.86479600000000001</v>
      </c>
      <c r="O81" s="119">
        <v>0.841665</v>
      </c>
      <c r="P81" s="119">
        <v>0.81898700000000002</v>
      </c>
      <c r="Q81" s="119">
        <v>0.79930900000000005</v>
      </c>
      <c r="R81" s="119">
        <v>0.77973400000000004</v>
      </c>
      <c r="S81" s="119">
        <v>0.75884499999999999</v>
      </c>
      <c r="T81" s="119">
        <v>0.73727500000000001</v>
      </c>
      <c r="U81" s="119">
        <v>0.71785500000000002</v>
      </c>
      <c r="V81" s="119">
        <v>0.69965299999999997</v>
      </c>
      <c r="W81" s="119">
        <v>0.68401500000000004</v>
      </c>
      <c r="X81" s="119">
        <v>0.66927899999999996</v>
      </c>
      <c r="Y81" s="119">
        <v>0.65477300000000005</v>
      </c>
      <c r="Z81" s="119">
        <v>0.64196799999999998</v>
      </c>
      <c r="AA81" s="119">
        <v>0.62879099999999999</v>
      </c>
      <c r="AB81" s="119">
        <v>0.61641800000000002</v>
      </c>
      <c r="AC81" s="119">
        <v>0.60516199999999998</v>
      </c>
      <c r="AD81" s="119">
        <v>0.59436699999999998</v>
      </c>
      <c r="AE81" s="119">
        <v>0.58358699999999997</v>
      </c>
      <c r="AF81" s="120">
        <v>-2.4427000000000001E-2</v>
      </c>
      <c r="AG81" s="140"/>
      <c r="AH81"/>
      <c r="AI81"/>
      <c r="AJ81"/>
      <c r="AK81"/>
      <c r="AL81"/>
    </row>
    <row r="82" spans="1:38" ht="15" customHeight="1" x14ac:dyDescent="0.25">
      <c r="A82" s="61" t="s">
        <v>435</v>
      </c>
      <c r="B82" s="118" t="s">
        <v>14</v>
      </c>
      <c r="C82" s="119">
        <v>0.56010099999999996</v>
      </c>
      <c r="D82" s="119">
        <v>0.55720599999999998</v>
      </c>
      <c r="E82" s="119">
        <v>0.56726100000000002</v>
      </c>
      <c r="F82" s="119">
        <v>0.57927399999999996</v>
      </c>
      <c r="G82" s="119">
        <v>0.58639799999999997</v>
      </c>
      <c r="H82" s="119">
        <v>0.59051200000000004</v>
      </c>
      <c r="I82" s="119">
        <v>0.59447300000000003</v>
      </c>
      <c r="J82" s="119">
        <v>0.59738899999999995</v>
      </c>
      <c r="K82" s="119">
        <v>0.60021899999999995</v>
      </c>
      <c r="L82" s="119">
        <v>0.60412500000000002</v>
      </c>
      <c r="M82" s="119">
        <v>0.60813300000000003</v>
      </c>
      <c r="N82" s="119">
        <v>0.61028300000000002</v>
      </c>
      <c r="O82" s="119">
        <v>0.612541</v>
      </c>
      <c r="P82" s="119">
        <v>0.61458900000000005</v>
      </c>
      <c r="Q82" s="119">
        <v>0.61703300000000005</v>
      </c>
      <c r="R82" s="119">
        <v>0.618815</v>
      </c>
      <c r="S82" s="119">
        <v>0.61835200000000001</v>
      </c>
      <c r="T82" s="119">
        <v>0.61686399999999997</v>
      </c>
      <c r="U82" s="119">
        <v>0.616317</v>
      </c>
      <c r="V82" s="119">
        <v>0.61673900000000004</v>
      </c>
      <c r="W82" s="119">
        <v>0.61782999999999999</v>
      </c>
      <c r="X82" s="119">
        <v>0.61912900000000004</v>
      </c>
      <c r="Y82" s="119">
        <v>0.62025399999999997</v>
      </c>
      <c r="Z82" s="119">
        <v>0.62178999999999995</v>
      </c>
      <c r="AA82" s="119">
        <v>0.62317999999999996</v>
      </c>
      <c r="AB82" s="119">
        <v>0.62465800000000005</v>
      </c>
      <c r="AC82" s="119">
        <v>0.62635600000000002</v>
      </c>
      <c r="AD82" s="119">
        <v>0.628027</v>
      </c>
      <c r="AE82" s="119">
        <v>0.62987700000000002</v>
      </c>
      <c r="AF82" s="120">
        <v>4.202E-3</v>
      </c>
      <c r="AG82" s="140"/>
      <c r="AH82"/>
      <c r="AI82"/>
      <c r="AJ82"/>
      <c r="AK82"/>
      <c r="AL82"/>
    </row>
    <row r="83" spans="1:38" ht="15" customHeight="1" x14ac:dyDescent="0.25">
      <c r="A83" s="61" t="s">
        <v>436</v>
      </c>
      <c r="B83" s="118" t="s">
        <v>15</v>
      </c>
      <c r="C83" s="119">
        <v>1.3850169999999999</v>
      </c>
      <c r="D83" s="119">
        <v>1.34192</v>
      </c>
      <c r="E83" s="119">
        <v>1.3331329999999999</v>
      </c>
      <c r="F83" s="119">
        <v>1.3300240000000001</v>
      </c>
      <c r="G83" s="119">
        <v>1.318989</v>
      </c>
      <c r="H83" s="119">
        <v>1.3053680000000001</v>
      </c>
      <c r="I83" s="119">
        <v>1.297409</v>
      </c>
      <c r="J83" s="119">
        <v>1.289504</v>
      </c>
      <c r="K83" s="119">
        <v>1.2744599999999999</v>
      </c>
      <c r="L83" s="119">
        <v>1.2670140000000001</v>
      </c>
      <c r="M83" s="119">
        <v>1.26258</v>
      </c>
      <c r="N83" s="119">
        <v>1.250621</v>
      </c>
      <c r="O83" s="119">
        <v>1.2394339999999999</v>
      </c>
      <c r="P83" s="119">
        <v>1.227401</v>
      </c>
      <c r="Q83" s="119">
        <v>1.2185280000000001</v>
      </c>
      <c r="R83" s="119">
        <v>1.2067540000000001</v>
      </c>
      <c r="S83" s="119">
        <v>1.1910590000000001</v>
      </c>
      <c r="T83" s="119">
        <v>1.1704589999999999</v>
      </c>
      <c r="U83" s="119">
        <v>1.162326</v>
      </c>
      <c r="V83" s="119">
        <v>1.156509</v>
      </c>
      <c r="W83" s="119">
        <v>1.1545700000000001</v>
      </c>
      <c r="X83" s="119">
        <v>1.1538269999999999</v>
      </c>
      <c r="Y83" s="119">
        <v>1.1532119999999999</v>
      </c>
      <c r="Z83" s="119">
        <v>1.155562</v>
      </c>
      <c r="AA83" s="119">
        <v>1.156935</v>
      </c>
      <c r="AB83" s="119">
        <v>1.1594</v>
      </c>
      <c r="AC83" s="119">
        <v>1.1634310000000001</v>
      </c>
      <c r="AD83" s="119">
        <v>1.168072</v>
      </c>
      <c r="AE83" s="119">
        <v>1.172256</v>
      </c>
      <c r="AF83" s="120">
        <v>-5.9389999999999998E-3</v>
      </c>
      <c r="AG83" s="140"/>
      <c r="AH83"/>
      <c r="AI83"/>
      <c r="AJ83"/>
      <c r="AK83"/>
      <c r="AL83"/>
    </row>
    <row r="84" spans="1:38" ht="15" customHeight="1" x14ac:dyDescent="0.25">
      <c r="A84" s="61" t="s">
        <v>437</v>
      </c>
      <c r="B84" s="118" t="s">
        <v>16</v>
      </c>
      <c r="C84" s="119">
        <v>1.680626</v>
      </c>
      <c r="D84" s="119">
        <v>1.6521159999999999</v>
      </c>
      <c r="E84" s="119">
        <v>1.6517329999999999</v>
      </c>
      <c r="F84" s="119">
        <v>1.6498390000000001</v>
      </c>
      <c r="G84" s="119">
        <v>1.6380809999999999</v>
      </c>
      <c r="H84" s="119">
        <v>1.6249739999999999</v>
      </c>
      <c r="I84" s="119">
        <v>1.6185240000000001</v>
      </c>
      <c r="J84" s="119">
        <v>1.6125400000000001</v>
      </c>
      <c r="K84" s="119">
        <v>1.608784</v>
      </c>
      <c r="L84" s="119">
        <v>1.6151340000000001</v>
      </c>
      <c r="M84" s="119">
        <v>1.6244719999999999</v>
      </c>
      <c r="N84" s="119">
        <v>1.624377</v>
      </c>
      <c r="O84" s="119">
        <v>1.6247940000000001</v>
      </c>
      <c r="P84" s="119">
        <v>1.623273</v>
      </c>
      <c r="Q84" s="119">
        <v>1.624959</v>
      </c>
      <c r="R84" s="119">
        <v>1.625799</v>
      </c>
      <c r="S84" s="119">
        <v>1.623011</v>
      </c>
      <c r="T84" s="119">
        <v>1.6172489999999999</v>
      </c>
      <c r="U84" s="119">
        <v>1.6140939999999999</v>
      </c>
      <c r="V84" s="119">
        <v>1.612187</v>
      </c>
      <c r="W84" s="119">
        <v>1.613362</v>
      </c>
      <c r="X84" s="119">
        <v>1.6147670000000001</v>
      </c>
      <c r="Y84" s="119">
        <v>1.6162369999999999</v>
      </c>
      <c r="Z84" s="119">
        <v>1.62094</v>
      </c>
      <c r="AA84" s="119">
        <v>1.623389</v>
      </c>
      <c r="AB84" s="119">
        <v>1.6265270000000001</v>
      </c>
      <c r="AC84" s="119">
        <v>1.6313709999999999</v>
      </c>
      <c r="AD84" s="119">
        <v>1.6365810000000001</v>
      </c>
      <c r="AE84" s="119">
        <v>1.6403209999999999</v>
      </c>
      <c r="AF84" s="120">
        <v>-8.6700000000000004E-4</v>
      </c>
      <c r="AG84" s="140"/>
      <c r="AH84"/>
      <c r="AI84"/>
      <c r="AJ84"/>
      <c r="AK84"/>
      <c r="AL84"/>
    </row>
    <row r="85" spans="1:38" ht="15" customHeight="1" x14ac:dyDescent="0.25">
      <c r="A85" s="61" t="s">
        <v>438</v>
      </c>
      <c r="B85" s="118" t="s">
        <v>169</v>
      </c>
      <c r="C85" s="119">
        <v>1.199878</v>
      </c>
      <c r="D85" s="119">
        <v>1.1940759999999999</v>
      </c>
      <c r="E85" s="119">
        <v>1.2052940000000001</v>
      </c>
      <c r="F85" s="119">
        <v>1.2161299999999999</v>
      </c>
      <c r="G85" s="119">
        <v>1.2196400000000001</v>
      </c>
      <c r="H85" s="119">
        <v>1.222529</v>
      </c>
      <c r="I85" s="119">
        <v>1.232791</v>
      </c>
      <c r="J85" s="119">
        <v>1.2434620000000001</v>
      </c>
      <c r="K85" s="119">
        <v>1.2595730000000001</v>
      </c>
      <c r="L85" s="119">
        <v>1.282151</v>
      </c>
      <c r="M85" s="119">
        <v>1.3081769999999999</v>
      </c>
      <c r="N85" s="119">
        <v>1.3268260000000001</v>
      </c>
      <c r="O85" s="119">
        <v>1.347099</v>
      </c>
      <c r="P85" s="119">
        <v>1.365292</v>
      </c>
      <c r="Q85" s="119">
        <v>1.388423</v>
      </c>
      <c r="R85" s="119">
        <v>1.4097150000000001</v>
      </c>
      <c r="S85" s="119">
        <v>1.430769</v>
      </c>
      <c r="T85" s="119">
        <v>1.449247</v>
      </c>
      <c r="U85" s="119">
        <v>1.469951</v>
      </c>
      <c r="V85" s="119">
        <v>1.4899249999999999</v>
      </c>
      <c r="W85" s="119">
        <v>1.513725</v>
      </c>
      <c r="X85" s="119">
        <v>1.539002</v>
      </c>
      <c r="Y85" s="119">
        <v>1.5633429999999999</v>
      </c>
      <c r="Z85" s="119">
        <v>1.592492</v>
      </c>
      <c r="AA85" s="119">
        <v>1.620954</v>
      </c>
      <c r="AB85" s="119">
        <v>1.648898</v>
      </c>
      <c r="AC85" s="119">
        <v>1.680218</v>
      </c>
      <c r="AD85" s="119">
        <v>1.7122710000000001</v>
      </c>
      <c r="AE85" s="119">
        <v>1.7429669999999999</v>
      </c>
      <c r="AF85" s="120">
        <v>1.3424E-2</v>
      </c>
      <c r="AG85" s="140"/>
      <c r="AH85"/>
      <c r="AI85"/>
      <c r="AJ85"/>
      <c r="AK85"/>
      <c r="AL85"/>
    </row>
    <row r="86" spans="1:38" ht="15" customHeight="1" x14ac:dyDescent="0.25">
      <c r="A86" s="61" t="s">
        <v>439</v>
      </c>
      <c r="B86" s="118" t="s">
        <v>170</v>
      </c>
      <c r="C86" s="119">
        <v>0.48667500000000002</v>
      </c>
      <c r="D86" s="119">
        <v>0.47605500000000001</v>
      </c>
      <c r="E86" s="119">
        <v>0.47334700000000002</v>
      </c>
      <c r="F86" s="119">
        <v>0.47078900000000001</v>
      </c>
      <c r="G86" s="119">
        <v>0.46668700000000002</v>
      </c>
      <c r="H86" s="119">
        <v>0.46300999999999998</v>
      </c>
      <c r="I86" s="119">
        <v>0.46185199999999998</v>
      </c>
      <c r="J86" s="119">
        <v>0.46151599999999998</v>
      </c>
      <c r="K86" s="119">
        <v>0.46338699999999999</v>
      </c>
      <c r="L86" s="119">
        <v>0.46757399999999999</v>
      </c>
      <c r="M86" s="119">
        <v>0.47315200000000002</v>
      </c>
      <c r="N86" s="119">
        <v>0.47597600000000001</v>
      </c>
      <c r="O86" s="119">
        <v>0.47815000000000002</v>
      </c>
      <c r="P86" s="119">
        <v>0.48026600000000003</v>
      </c>
      <c r="Q86" s="119">
        <v>0.48241200000000001</v>
      </c>
      <c r="R86" s="119">
        <v>0.484296</v>
      </c>
      <c r="S86" s="119">
        <v>0.48513400000000001</v>
      </c>
      <c r="T86" s="119">
        <v>0.48357499999999998</v>
      </c>
      <c r="U86" s="119">
        <v>0.48272100000000001</v>
      </c>
      <c r="V86" s="119">
        <v>0.48083999999999999</v>
      </c>
      <c r="W86" s="119">
        <v>0.47818899999999998</v>
      </c>
      <c r="X86" s="119">
        <v>0.474719</v>
      </c>
      <c r="Y86" s="119">
        <v>0.47050399999999998</v>
      </c>
      <c r="Z86" s="119">
        <v>0.46565000000000001</v>
      </c>
      <c r="AA86" s="119">
        <v>0.45924999999999999</v>
      </c>
      <c r="AB86" s="119">
        <v>0.45136700000000002</v>
      </c>
      <c r="AC86" s="119">
        <v>0.44225599999999998</v>
      </c>
      <c r="AD86" s="119">
        <v>0.43151099999999998</v>
      </c>
      <c r="AE86" s="119">
        <v>0.41777599999999998</v>
      </c>
      <c r="AF86" s="120">
        <v>-5.437E-3</v>
      </c>
      <c r="AG86" s="140"/>
      <c r="AH86"/>
      <c r="AI86"/>
      <c r="AJ86"/>
      <c r="AK86"/>
      <c r="AL86"/>
    </row>
    <row r="87" spans="1:38" ht="15" customHeight="1" x14ac:dyDescent="0.25">
      <c r="A87" s="61" t="s">
        <v>440</v>
      </c>
      <c r="B87" s="118" t="s">
        <v>529</v>
      </c>
      <c r="C87" s="119">
        <v>6.7040740000000003</v>
      </c>
      <c r="D87" s="119">
        <v>6.7627969999999999</v>
      </c>
      <c r="E87" s="119">
        <v>6.6413510000000002</v>
      </c>
      <c r="F87" s="119">
        <v>6.5707620000000002</v>
      </c>
      <c r="G87" s="119">
        <v>6.5029170000000001</v>
      </c>
      <c r="H87" s="119">
        <v>6.4303169999999996</v>
      </c>
      <c r="I87" s="119">
        <v>6.4522449999999996</v>
      </c>
      <c r="J87" s="119">
        <v>6.474437</v>
      </c>
      <c r="K87" s="119">
        <v>6.5087700000000002</v>
      </c>
      <c r="L87" s="119">
        <v>6.569585</v>
      </c>
      <c r="M87" s="119">
        <v>6.6387229999999997</v>
      </c>
      <c r="N87" s="119">
        <v>6.6805019999999997</v>
      </c>
      <c r="O87" s="119">
        <v>6.7253759999999998</v>
      </c>
      <c r="P87" s="119">
        <v>6.7643110000000002</v>
      </c>
      <c r="Q87" s="119">
        <v>6.8137080000000001</v>
      </c>
      <c r="R87" s="119">
        <v>6.8609819999999999</v>
      </c>
      <c r="S87" s="119">
        <v>6.8981579999999996</v>
      </c>
      <c r="T87" s="119">
        <v>6.9276939999999998</v>
      </c>
      <c r="U87" s="119">
        <v>6.96699</v>
      </c>
      <c r="V87" s="119">
        <v>7.0066030000000001</v>
      </c>
      <c r="W87" s="119">
        <v>7.0564799999999996</v>
      </c>
      <c r="X87" s="119">
        <v>7.1093250000000001</v>
      </c>
      <c r="Y87" s="119">
        <v>7.1646200000000002</v>
      </c>
      <c r="Z87" s="119">
        <v>7.234089</v>
      </c>
      <c r="AA87" s="119">
        <v>7.2970709999999999</v>
      </c>
      <c r="AB87" s="119">
        <v>7.3648150000000001</v>
      </c>
      <c r="AC87" s="119">
        <v>7.4409910000000004</v>
      </c>
      <c r="AD87" s="119">
        <v>7.5210869999999996</v>
      </c>
      <c r="AE87" s="119">
        <v>7.5986539999999998</v>
      </c>
      <c r="AF87" s="120">
        <v>4.483E-3</v>
      </c>
      <c r="AG87" s="140"/>
      <c r="AH87"/>
      <c r="AI87"/>
      <c r="AJ87"/>
      <c r="AK87"/>
      <c r="AL87"/>
    </row>
    <row r="88" spans="1:38" ht="15" customHeight="1" x14ac:dyDescent="0.25">
      <c r="A88" s="61" t="s">
        <v>441</v>
      </c>
      <c r="B88" s="117" t="s">
        <v>533</v>
      </c>
      <c r="C88" s="121">
        <v>17.755023999999999</v>
      </c>
      <c r="D88" s="121">
        <v>17.433115000000001</v>
      </c>
      <c r="E88" s="121">
        <v>17.400393999999999</v>
      </c>
      <c r="F88" s="121">
        <v>17.396387000000001</v>
      </c>
      <c r="G88" s="121">
        <v>17.320494</v>
      </c>
      <c r="H88" s="121">
        <v>17.209904000000002</v>
      </c>
      <c r="I88" s="121">
        <v>17.219135000000001</v>
      </c>
      <c r="J88" s="121">
        <v>17.216396</v>
      </c>
      <c r="K88" s="121">
        <v>17.226364</v>
      </c>
      <c r="L88" s="121">
        <v>17.305069</v>
      </c>
      <c r="M88" s="121">
        <v>17.408455</v>
      </c>
      <c r="N88" s="121">
        <v>17.434501999999998</v>
      </c>
      <c r="O88" s="121">
        <v>17.469449999999998</v>
      </c>
      <c r="P88" s="121">
        <v>17.493109</v>
      </c>
      <c r="Q88" s="121">
        <v>17.546821999999999</v>
      </c>
      <c r="R88" s="121">
        <v>17.587826</v>
      </c>
      <c r="S88" s="121">
        <v>17.594563000000001</v>
      </c>
      <c r="T88" s="121">
        <v>17.572852999999999</v>
      </c>
      <c r="U88" s="121">
        <v>17.587067000000001</v>
      </c>
      <c r="V88" s="121">
        <v>17.609017999999999</v>
      </c>
      <c r="W88" s="121">
        <v>17.661489</v>
      </c>
      <c r="X88" s="121">
        <v>17.722569</v>
      </c>
      <c r="Y88" s="121">
        <v>17.784275000000001</v>
      </c>
      <c r="Z88" s="121">
        <v>17.877737</v>
      </c>
      <c r="AA88" s="121">
        <v>17.957778999999999</v>
      </c>
      <c r="AB88" s="121">
        <v>18.043461000000001</v>
      </c>
      <c r="AC88" s="121">
        <v>18.147732000000001</v>
      </c>
      <c r="AD88" s="121">
        <v>18.256245</v>
      </c>
      <c r="AE88" s="121">
        <v>18.357651000000001</v>
      </c>
      <c r="AF88" s="122">
        <v>1.193E-3</v>
      </c>
      <c r="AG88" s="140"/>
      <c r="AH88"/>
      <c r="AI88"/>
      <c r="AJ88"/>
      <c r="AK88"/>
      <c r="AL88"/>
    </row>
    <row r="89" spans="1:38" ht="15" customHeight="1" x14ac:dyDescent="0.25">
      <c r="A89" s="61" t="s">
        <v>534</v>
      </c>
      <c r="B89" s="118" t="s">
        <v>661</v>
      </c>
      <c r="C89" s="119">
        <v>0.120598</v>
      </c>
      <c r="D89" s="119">
        <v>0.141343</v>
      </c>
      <c r="E89" s="119">
        <v>0.157801</v>
      </c>
      <c r="F89" s="119">
        <v>0.169293</v>
      </c>
      <c r="G89" s="119">
        <v>0.17785999999999999</v>
      </c>
      <c r="H89" s="119">
        <v>0.189079</v>
      </c>
      <c r="I89" s="119">
        <v>0.19540199999999999</v>
      </c>
      <c r="J89" s="119">
        <v>0.20748900000000001</v>
      </c>
      <c r="K89" s="119">
        <v>0.217057</v>
      </c>
      <c r="L89" s="119">
        <v>0.227182</v>
      </c>
      <c r="M89" s="119">
        <v>0.23411199999999999</v>
      </c>
      <c r="N89" s="119">
        <v>0.2442</v>
      </c>
      <c r="O89" s="119">
        <v>0.25456699999999999</v>
      </c>
      <c r="P89" s="119">
        <v>0.26179200000000002</v>
      </c>
      <c r="Q89" s="119">
        <v>0.27092100000000002</v>
      </c>
      <c r="R89" s="119">
        <v>0.27957599999999999</v>
      </c>
      <c r="S89" s="119">
        <v>0.28956199999999999</v>
      </c>
      <c r="T89" s="119">
        <v>0.29983399999999999</v>
      </c>
      <c r="U89" s="119">
        <v>0.308222</v>
      </c>
      <c r="V89" s="119">
        <v>0.31386799999999998</v>
      </c>
      <c r="W89" s="119">
        <v>0.31621199999999999</v>
      </c>
      <c r="X89" s="119">
        <v>0.318689</v>
      </c>
      <c r="Y89" s="119">
        <v>0.32343</v>
      </c>
      <c r="Z89" s="119">
        <v>0.32603799999999999</v>
      </c>
      <c r="AA89" s="119">
        <v>0.33228600000000003</v>
      </c>
      <c r="AB89" s="119">
        <v>0.33475199999999999</v>
      </c>
      <c r="AC89" s="119">
        <v>0.337899</v>
      </c>
      <c r="AD89" s="119">
        <v>0.34025699999999998</v>
      </c>
      <c r="AE89" s="119">
        <v>0.34171899999999999</v>
      </c>
      <c r="AF89" s="120">
        <v>3.7898000000000001E-2</v>
      </c>
      <c r="AG89" s="140"/>
      <c r="AH89"/>
      <c r="AI89"/>
      <c r="AJ89"/>
      <c r="AK89"/>
      <c r="AL89"/>
    </row>
    <row r="90" spans="1:38" ht="15" customHeight="1" x14ac:dyDescent="0.25">
      <c r="A90" s="61" t="s">
        <v>535</v>
      </c>
      <c r="B90" s="117" t="s">
        <v>505</v>
      </c>
      <c r="C90" s="121">
        <v>17.634426000000001</v>
      </c>
      <c r="D90" s="121">
        <v>17.291771000000001</v>
      </c>
      <c r="E90" s="121">
        <v>17.242595999999999</v>
      </c>
      <c r="F90" s="121">
        <v>17.227093</v>
      </c>
      <c r="G90" s="121">
        <v>17.142633</v>
      </c>
      <c r="H90" s="121">
        <v>17.020824000000001</v>
      </c>
      <c r="I90" s="121">
        <v>17.023733</v>
      </c>
      <c r="J90" s="121">
        <v>17.008907000000001</v>
      </c>
      <c r="K90" s="121">
        <v>17.009308000000001</v>
      </c>
      <c r="L90" s="121">
        <v>17.077887</v>
      </c>
      <c r="M90" s="121">
        <v>17.174343</v>
      </c>
      <c r="N90" s="121">
        <v>17.190301999999999</v>
      </c>
      <c r="O90" s="121">
        <v>17.214884000000001</v>
      </c>
      <c r="P90" s="121">
        <v>17.231316</v>
      </c>
      <c r="Q90" s="121">
        <v>17.275901999999999</v>
      </c>
      <c r="R90" s="121">
        <v>17.308250000000001</v>
      </c>
      <c r="S90" s="121">
        <v>17.305</v>
      </c>
      <c r="T90" s="121">
        <v>17.273019999999999</v>
      </c>
      <c r="U90" s="121">
        <v>17.278845</v>
      </c>
      <c r="V90" s="121">
        <v>17.295151000000001</v>
      </c>
      <c r="W90" s="121">
        <v>17.345275999999998</v>
      </c>
      <c r="X90" s="121">
        <v>17.403880999999998</v>
      </c>
      <c r="Y90" s="121">
        <v>17.460846</v>
      </c>
      <c r="Z90" s="121">
        <v>17.551701000000001</v>
      </c>
      <c r="AA90" s="121">
        <v>17.625492000000001</v>
      </c>
      <c r="AB90" s="121">
        <v>17.70871</v>
      </c>
      <c r="AC90" s="121">
        <v>17.809833999999999</v>
      </c>
      <c r="AD90" s="121">
        <v>17.915989</v>
      </c>
      <c r="AE90" s="121">
        <v>18.015930000000001</v>
      </c>
      <c r="AF90" s="122">
        <v>7.6499999999999995E-4</v>
      </c>
      <c r="AG90" s="140"/>
      <c r="AH90"/>
      <c r="AI90"/>
      <c r="AJ90"/>
      <c r="AK90"/>
      <c r="AL90"/>
    </row>
    <row r="91" spans="1:38" ht="15" customHeight="1" x14ac:dyDescent="0.25">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c r="AI91"/>
      <c r="AJ91"/>
      <c r="AK91"/>
      <c r="AL91"/>
    </row>
    <row r="92" spans="1:38" x14ac:dyDescent="0.25">
      <c r="B92" s="117" t="s">
        <v>536</v>
      </c>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c r="AA92" s="140"/>
      <c r="AB92" s="140"/>
      <c r="AC92" s="140"/>
      <c r="AD92" s="140"/>
      <c r="AE92" s="140"/>
      <c r="AF92" s="140"/>
      <c r="AG92" s="140"/>
      <c r="AH92"/>
      <c r="AI92"/>
      <c r="AJ92"/>
      <c r="AK92"/>
      <c r="AL92"/>
    </row>
    <row r="93" spans="1:38" ht="15" customHeight="1" x14ac:dyDescent="0.25">
      <c r="A93" s="61" t="s">
        <v>442</v>
      </c>
      <c r="B93" s="118" t="s">
        <v>26</v>
      </c>
      <c r="C93" s="119">
        <v>7.3936000000000002E-2</v>
      </c>
      <c r="D93" s="119">
        <v>7.4302999999999994E-2</v>
      </c>
      <c r="E93" s="119">
        <v>7.5689999999999993E-2</v>
      </c>
      <c r="F93" s="119">
        <v>7.5883000000000006E-2</v>
      </c>
      <c r="G93" s="119">
        <v>7.5745000000000007E-2</v>
      </c>
      <c r="H93" s="119">
        <v>7.5231999999999993E-2</v>
      </c>
      <c r="I93" s="119">
        <v>7.4998999999999996E-2</v>
      </c>
      <c r="J93" s="119">
        <v>7.4640999999999999E-2</v>
      </c>
      <c r="K93" s="119">
        <v>7.4456999999999995E-2</v>
      </c>
      <c r="L93" s="119">
        <v>7.4691999999999995E-2</v>
      </c>
      <c r="M93" s="119">
        <v>7.4524000000000007E-2</v>
      </c>
      <c r="N93" s="119">
        <v>7.4244000000000004E-2</v>
      </c>
      <c r="O93" s="119">
        <v>7.4038999999999994E-2</v>
      </c>
      <c r="P93" s="119">
        <v>7.3984999999999995E-2</v>
      </c>
      <c r="Q93" s="119">
        <v>7.3794999999999999E-2</v>
      </c>
      <c r="R93" s="119">
        <v>7.3735999999999996E-2</v>
      </c>
      <c r="S93" s="119">
        <v>7.3525999999999994E-2</v>
      </c>
      <c r="T93" s="119">
        <v>7.3494000000000004E-2</v>
      </c>
      <c r="U93" s="119">
        <v>7.2984999999999994E-2</v>
      </c>
      <c r="V93" s="119">
        <v>7.2792999999999997E-2</v>
      </c>
      <c r="W93" s="119">
        <v>7.2593000000000005E-2</v>
      </c>
      <c r="X93" s="119">
        <v>7.2484000000000007E-2</v>
      </c>
      <c r="Y93" s="119">
        <v>7.2416999999999995E-2</v>
      </c>
      <c r="Z93" s="119">
        <v>7.2265999999999997E-2</v>
      </c>
      <c r="AA93" s="119">
        <v>7.2217000000000003E-2</v>
      </c>
      <c r="AB93" s="119">
        <v>7.2158E-2</v>
      </c>
      <c r="AC93" s="119">
        <v>7.2079000000000004E-2</v>
      </c>
      <c r="AD93" s="119">
        <v>7.2070999999999996E-2</v>
      </c>
      <c r="AE93" s="119">
        <v>7.2016999999999998E-2</v>
      </c>
      <c r="AF93" s="120">
        <v>-9.3899999999999995E-4</v>
      </c>
      <c r="AG93" s="140"/>
      <c r="AH93"/>
      <c r="AI93"/>
      <c r="AJ93"/>
      <c r="AK93"/>
      <c r="AL93"/>
    </row>
    <row r="94" spans="1:38" ht="15" customHeight="1" x14ac:dyDescent="0.25">
      <c r="A94" s="61" t="s">
        <v>443</v>
      </c>
      <c r="B94" s="118" t="s">
        <v>27</v>
      </c>
      <c r="C94" s="119">
        <v>0.26187700000000003</v>
      </c>
      <c r="D94" s="119">
        <v>0.30855199999999999</v>
      </c>
      <c r="E94" s="119">
        <v>0.348194</v>
      </c>
      <c r="F94" s="119">
        <v>0.37240800000000002</v>
      </c>
      <c r="G94" s="119">
        <v>0.389797</v>
      </c>
      <c r="H94" s="119">
        <v>0.415823</v>
      </c>
      <c r="I94" s="119">
        <v>0.43108999999999997</v>
      </c>
      <c r="J94" s="119">
        <v>0.45993899999999999</v>
      </c>
      <c r="K94" s="119">
        <v>0.480966</v>
      </c>
      <c r="L94" s="119">
        <v>0.50587700000000002</v>
      </c>
      <c r="M94" s="119">
        <v>0.52157299999999995</v>
      </c>
      <c r="N94" s="119">
        <v>0.54460699999999995</v>
      </c>
      <c r="O94" s="119">
        <v>0.56803800000000004</v>
      </c>
      <c r="P94" s="119">
        <v>0.584121</v>
      </c>
      <c r="Q94" s="119">
        <v>0.605514</v>
      </c>
      <c r="R94" s="119">
        <v>0.62695800000000002</v>
      </c>
      <c r="S94" s="119">
        <v>0.65121499999999999</v>
      </c>
      <c r="T94" s="119">
        <v>0.67683400000000005</v>
      </c>
      <c r="U94" s="119">
        <v>0.69320800000000005</v>
      </c>
      <c r="V94" s="119">
        <v>0.70596999999999999</v>
      </c>
      <c r="W94" s="119">
        <v>0.71093600000000001</v>
      </c>
      <c r="X94" s="119">
        <v>0.71641600000000005</v>
      </c>
      <c r="Y94" s="119">
        <v>0.72788900000000001</v>
      </c>
      <c r="Z94" s="119">
        <v>0.73383600000000004</v>
      </c>
      <c r="AA94" s="119">
        <v>0.748587</v>
      </c>
      <c r="AB94" s="119">
        <v>0.75435700000000006</v>
      </c>
      <c r="AC94" s="119">
        <v>0.76192499999999996</v>
      </c>
      <c r="AD94" s="119">
        <v>0.76809099999999997</v>
      </c>
      <c r="AE94" s="119">
        <v>0.77224400000000004</v>
      </c>
      <c r="AF94" s="120">
        <v>3.9378000000000003E-2</v>
      </c>
      <c r="AG94" s="140"/>
      <c r="AH94"/>
      <c r="AI94"/>
      <c r="AJ94"/>
      <c r="AK94"/>
      <c r="AL94"/>
    </row>
    <row r="95" spans="1:38" ht="15" customHeight="1" x14ac:dyDescent="0.25">
      <c r="A95" s="61" t="s">
        <v>444</v>
      </c>
      <c r="B95" s="118" t="s">
        <v>28</v>
      </c>
      <c r="C95" s="119">
        <v>6.7990000000000004E-3</v>
      </c>
      <c r="D95" s="119">
        <v>6.7939999999999997E-3</v>
      </c>
      <c r="E95" s="119">
        <v>6.8180000000000003E-3</v>
      </c>
      <c r="F95" s="119">
        <v>6.711E-3</v>
      </c>
      <c r="G95" s="119">
        <v>6.6350000000000003E-3</v>
      </c>
      <c r="H95" s="119">
        <v>6.6020000000000002E-3</v>
      </c>
      <c r="I95" s="119">
        <v>6.6559999999999996E-3</v>
      </c>
      <c r="J95" s="119">
        <v>6.685E-3</v>
      </c>
      <c r="K95" s="119">
        <v>6.6950000000000004E-3</v>
      </c>
      <c r="L95" s="119">
        <v>6.7089999999999997E-3</v>
      </c>
      <c r="M95" s="119">
        <v>6.7010000000000004E-3</v>
      </c>
      <c r="N95" s="119">
        <v>6.7000000000000002E-3</v>
      </c>
      <c r="O95" s="119">
        <v>6.7089999999999997E-3</v>
      </c>
      <c r="P95" s="119">
        <v>6.7120000000000001E-3</v>
      </c>
      <c r="Q95" s="119">
        <v>6.7039999999999999E-3</v>
      </c>
      <c r="R95" s="119">
        <v>6.7099999999999998E-3</v>
      </c>
      <c r="S95" s="119">
        <v>6.6309999999999997E-3</v>
      </c>
      <c r="T95" s="119">
        <v>6.6530000000000001E-3</v>
      </c>
      <c r="U95" s="119">
        <v>6.6319999999999999E-3</v>
      </c>
      <c r="V95" s="119">
        <v>6.6379999999999998E-3</v>
      </c>
      <c r="W95" s="119">
        <v>6.6239999999999997E-3</v>
      </c>
      <c r="X95" s="119">
        <v>6.5989999999999998E-3</v>
      </c>
      <c r="Y95" s="119">
        <v>6.6010000000000001E-3</v>
      </c>
      <c r="Z95" s="119">
        <v>6.594E-3</v>
      </c>
      <c r="AA95" s="119">
        <v>6.5839999999999996E-3</v>
      </c>
      <c r="AB95" s="119">
        <v>6.5880000000000001E-3</v>
      </c>
      <c r="AC95" s="119">
        <v>6.5950000000000002E-3</v>
      </c>
      <c r="AD95" s="119">
        <v>6.6E-3</v>
      </c>
      <c r="AE95" s="119">
        <v>6.6039999999999996E-3</v>
      </c>
      <c r="AF95" s="120">
        <v>-1.039E-3</v>
      </c>
      <c r="AG95" s="140"/>
      <c r="AH95"/>
      <c r="AI95"/>
      <c r="AJ95"/>
      <c r="AK95"/>
      <c r="AL95"/>
    </row>
    <row r="96" spans="1:38" ht="15" customHeight="1" x14ac:dyDescent="0.25">
      <c r="A96" s="61" t="s">
        <v>445</v>
      </c>
      <c r="B96" s="117" t="s">
        <v>29</v>
      </c>
      <c r="C96" s="121">
        <v>0.342613</v>
      </c>
      <c r="D96" s="121">
        <v>0.38964900000000002</v>
      </c>
      <c r="E96" s="121">
        <v>0.43070199999999997</v>
      </c>
      <c r="F96" s="121">
        <v>0.45500200000000002</v>
      </c>
      <c r="G96" s="121">
        <v>0.47217700000000001</v>
      </c>
      <c r="H96" s="121">
        <v>0.49765700000000002</v>
      </c>
      <c r="I96" s="121">
        <v>0.51274500000000001</v>
      </c>
      <c r="J96" s="121">
        <v>0.541265</v>
      </c>
      <c r="K96" s="121">
        <v>0.56211800000000001</v>
      </c>
      <c r="L96" s="121">
        <v>0.58727799999999997</v>
      </c>
      <c r="M96" s="121">
        <v>0.60279799999999994</v>
      </c>
      <c r="N96" s="121">
        <v>0.62555099999999997</v>
      </c>
      <c r="O96" s="121">
        <v>0.64878599999999997</v>
      </c>
      <c r="P96" s="121">
        <v>0.66481800000000002</v>
      </c>
      <c r="Q96" s="121">
        <v>0.68601299999999998</v>
      </c>
      <c r="R96" s="121">
        <v>0.70740400000000003</v>
      </c>
      <c r="S96" s="121">
        <v>0.73137200000000002</v>
      </c>
      <c r="T96" s="121">
        <v>0.75698200000000004</v>
      </c>
      <c r="U96" s="121">
        <v>0.77282600000000001</v>
      </c>
      <c r="V96" s="121">
        <v>0.78540100000000002</v>
      </c>
      <c r="W96" s="121">
        <v>0.79015299999999999</v>
      </c>
      <c r="X96" s="121">
        <v>0.79549899999999996</v>
      </c>
      <c r="Y96" s="121">
        <v>0.80690600000000001</v>
      </c>
      <c r="Z96" s="121">
        <v>0.81269599999999997</v>
      </c>
      <c r="AA96" s="121">
        <v>0.82738800000000001</v>
      </c>
      <c r="AB96" s="121">
        <v>0.83310399999999996</v>
      </c>
      <c r="AC96" s="121">
        <v>0.84059899999999999</v>
      </c>
      <c r="AD96" s="121">
        <v>0.84676200000000001</v>
      </c>
      <c r="AE96" s="121">
        <v>0.85086499999999998</v>
      </c>
      <c r="AF96" s="122">
        <v>3.3021000000000002E-2</v>
      </c>
      <c r="AG96" s="140"/>
      <c r="AH96"/>
      <c r="AI96"/>
      <c r="AJ96"/>
      <c r="AK96"/>
      <c r="AL96"/>
    </row>
    <row r="97" spans="1:38" ht="15" customHeight="1" x14ac:dyDescent="0.25">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c r="AA97" s="140"/>
      <c r="AB97" s="140"/>
      <c r="AC97" s="140"/>
      <c r="AD97" s="140"/>
      <c r="AE97" s="140"/>
      <c r="AF97" s="140"/>
      <c r="AG97" s="140"/>
      <c r="AH97"/>
      <c r="AI97"/>
      <c r="AJ97"/>
      <c r="AK97"/>
      <c r="AL97"/>
    </row>
    <row r="98" spans="1:38" ht="15" customHeight="1" x14ac:dyDescent="0.25">
      <c r="B98" s="117" t="s">
        <v>30</v>
      </c>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c r="AA98" s="140"/>
      <c r="AB98" s="140"/>
      <c r="AC98" s="140"/>
      <c r="AD98" s="140"/>
      <c r="AE98" s="140"/>
      <c r="AF98" s="140"/>
      <c r="AG98" s="140"/>
      <c r="AH98"/>
      <c r="AI98"/>
      <c r="AJ98"/>
      <c r="AK98"/>
      <c r="AL98"/>
    </row>
    <row r="99" spans="1:38" ht="15" customHeight="1" x14ac:dyDescent="0.25">
      <c r="A99" s="61" t="s">
        <v>446</v>
      </c>
      <c r="B99" s="118" t="s">
        <v>31</v>
      </c>
      <c r="C99" s="123">
        <v>6198</v>
      </c>
      <c r="D99" s="123">
        <v>6420</v>
      </c>
      <c r="E99" s="123">
        <v>5972</v>
      </c>
      <c r="F99" s="123">
        <v>5949</v>
      </c>
      <c r="G99" s="123">
        <v>5925</v>
      </c>
      <c r="H99" s="123">
        <v>5902</v>
      </c>
      <c r="I99" s="123">
        <v>5878</v>
      </c>
      <c r="J99" s="123">
        <v>5854</v>
      </c>
      <c r="K99" s="123">
        <v>5830</v>
      </c>
      <c r="L99" s="123">
        <v>5807</v>
      </c>
      <c r="M99" s="123">
        <v>5783</v>
      </c>
      <c r="N99" s="123">
        <v>5759</v>
      </c>
      <c r="O99" s="123">
        <v>5735</v>
      </c>
      <c r="P99" s="123">
        <v>5711</v>
      </c>
      <c r="Q99" s="123">
        <v>5687</v>
      </c>
      <c r="R99" s="123">
        <v>5663</v>
      </c>
      <c r="S99" s="123">
        <v>5639</v>
      </c>
      <c r="T99" s="123">
        <v>5615</v>
      </c>
      <c r="U99" s="123">
        <v>5591</v>
      </c>
      <c r="V99" s="123">
        <v>5567</v>
      </c>
      <c r="W99" s="123">
        <v>5543</v>
      </c>
      <c r="X99" s="123">
        <v>5519</v>
      </c>
      <c r="Y99" s="123">
        <v>5495</v>
      </c>
      <c r="Z99" s="123">
        <v>5471</v>
      </c>
      <c r="AA99" s="123">
        <v>5447</v>
      </c>
      <c r="AB99" s="123">
        <v>5423</v>
      </c>
      <c r="AC99" s="123">
        <v>5399</v>
      </c>
      <c r="AD99" s="123">
        <v>5374</v>
      </c>
      <c r="AE99" s="123">
        <v>5350</v>
      </c>
      <c r="AF99" s="120">
        <v>-5.241E-3</v>
      </c>
      <c r="AG99" s="140"/>
      <c r="AH99"/>
      <c r="AI99"/>
      <c r="AJ99"/>
      <c r="AK99"/>
      <c r="AL99"/>
    </row>
    <row r="100" spans="1:38" ht="15" customHeight="1" x14ac:dyDescent="0.25">
      <c r="A100" s="61" t="s">
        <v>447</v>
      </c>
      <c r="B100" s="118" t="s">
        <v>32</v>
      </c>
      <c r="C100" s="123">
        <v>5742</v>
      </c>
      <c r="D100" s="123">
        <v>5779</v>
      </c>
      <c r="E100" s="123">
        <v>5348</v>
      </c>
      <c r="F100" s="123">
        <v>5325</v>
      </c>
      <c r="G100" s="123">
        <v>5303</v>
      </c>
      <c r="H100" s="123">
        <v>5281</v>
      </c>
      <c r="I100" s="123">
        <v>5259</v>
      </c>
      <c r="J100" s="123">
        <v>5236</v>
      </c>
      <c r="K100" s="123">
        <v>5214</v>
      </c>
      <c r="L100" s="123">
        <v>5192</v>
      </c>
      <c r="M100" s="123">
        <v>5169</v>
      </c>
      <c r="N100" s="123">
        <v>5147</v>
      </c>
      <c r="O100" s="123">
        <v>5125</v>
      </c>
      <c r="P100" s="123">
        <v>5102</v>
      </c>
      <c r="Q100" s="123">
        <v>5080</v>
      </c>
      <c r="R100" s="123">
        <v>5058</v>
      </c>
      <c r="S100" s="123">
        <v>5036</v>
      </c>
      <c r="T100" s="123">
        <v>5013</v>
      </c>
      <c r="U100" s="123">
        <v>4991</v>
      </c>
      <c r="V100" s="123">
        <v>4969</v>
      </c>
      <c r="W100" s="123">
        <v>4947</v>
      </c>
      <c r="X100" s="123">
        <v>4924</v>
      </c>
      <c r="Y100" s="123">
        <v>4902</v>
      </c>
      <c r="Z100" s="123">
        <v>4880</v>
      </c>
      <c r="AA100" s="123">
        <v>4858</v>
      </c>
      <c r="AB100" s="123">
        <v>4835</v>
      </c>
      <c r="AC100" s="123">
        <v>4813</v>
      </c>
      <c r="AD100" s="123">
        <v>4791</v>
      </c>
      <c r="AE100" s="123">
        <v>4769</v>
      </c>
      <c r="AF100" s="120">
        <v>-6.6090000000000003E-3</v>
      </c>
      <c r="AG100" s="140"/>
      <c r="AH100"/>
      <c r="AI100"/>
      <c r="AJ100"/>
      <c r="AK100"/>
      <c r="AL100"/>
    </row>
    <row r="101" spans="1:38" x14ac:dyDescent="0.25">
      <c r="A101" s="61" t="s">
        <v>448</v>
      </c>
      <c r="B101" s="118" t="s">
        <v>33</v>
      </c>
      <c r="C101" s="123">
        <v>6427</v>
      </c>
      <c r="D101" s="123">
        <v>6306</v>
      </c>
      <c r="E101" s="123">
        <v>5982</v>
      </c>
      <c r="F101" s="123">
        <v>5967</v>
      </c>
      <c r="G101" s="123">
        <v>5953</v>
      </c>
      <c r="H101" s="123">
        <v>5938</v>
      </c>
      <c r="I101" s="123">
        <v>5923</v>
      </c>
      <c r="J101" s="123">
        <v>5908</v>
      </c>
      <c r="K101" s="123">
        <v>5893</v>
      </c>
      <c r="L101" s="123">
        <v>5879</v>
      </c>
      <c r="M101" s="123">
        <v>5864</v>
      </c>
      <c r="N101" s="123">
        <v>5849</v>
      </c>
      <c r="O101" s="123">
        <v>5834</v>
      </c>
      <c r="P101" s="123">
        <v>5819</v>
      </c>
      <c r="Q101" s="123">
        <v>5804</v>
      </c>
      <c r="R101" s="123">
        <v>5790</v>
      </c>
      <c r="S101" s="123">
        <v>5775</v>
      </c>
      <c r="T101" s="123">
        <v>5760</v>
      </c>
      <c r="U101" s="123">
        <v>5745</v>
      </c>
      <c r="V101" s="123">
        <v>5730</v>
      </c>
      <c r="W101" s="123">
        <v>5715</v>
      </c>
      <c r="X101" s="123">
        <v>5701</v>
      </c>
      <c r="Y101" s="123">
        <v>5686</v>
      </c>
      <c r="Z101" s="123">
        <v>5671</v>
      </c>
      <c r="AA101" s="123">
        <v>5656</v>
      </c>
      <c r="AB101" s="123">
        <v>5641</v>
      </c>
      <c r="AC101" s="123">
        <v>5626</v>
      </c>
      <c r="AD101" s="123">
        <v>5611</v>
      </c>
      <c r="AE101" s="123">
        <v>5597</v>
      </c>
      <c r="AF101" s="120">
        <v>-4.9259999999999998E-3</v>
      </c>
      <c r="AG101" s="140"/>
      <c r="AH101"/>
      <c r="AI101"/>
      <c r="AJ101"/>
      <c r="AK101"/>
      <c r="AL101"/>
    </row>
    <row r="102" spans="1:38" x14ac:dyDescent="0.25">
      <c r="A102" s="61" t="s">
        <v>449</v>
      </c>
      <c r="B102" s="118" t="s">
        <v>34</v>
      </c>
      <c r="C102" s="123">
        <v>6845</v>
      </c>
      <c r="D102" s="123">
        <v>6601</v>
      </c>
      <c r="E102" s="123">
        <v>6349</v>
      </c>
      <c r="F102" s="123">
        <v>6340</v>
      </c>
      <c r="G102" s="123">
        <v>6330</v>
      </c>
      <c r="H102" s="123">
        <v>6321</v>
      </c>
      <c r="I102" s="123">
        <v>6311</v>
      </c>
      <c r="J102" s="123">
        <v>6301</v>
      </c>
      <c r="K102" s="123">
        <v>6291</v>
      </c>
      <c r="L102" s="123">
        <v>6281</v>
      </c>
      <c r="M102" s="123">
        <v>6271</v>
      </c>
      <c r="N102" s="123">
        <v>6261</v>
      </c>
      <c r="O102" s="123">
        <v>6250</v>
      </c>
      <c r="P102" s="123">
        <v>6240</v>
      </c>
      <c r="Q102" s="123">
        <v>6230</v>
      </c>
      <c r="R102" s="123">
        <v>6219</v>
      </c>
      <c r="S102" s="123">
        <v>6209</v>
      </c>
      <c r="T102" s="123">
        <v>6198</v>
      </c>
      <c r="U102" s="123">
        <v>6188</v>
      </c>
      <c r="V102" s="123">
        <v>6177</v>
      </c>
      <c r="W102" s="123">
        <v>6167</v>
      </c>
      <c r="X102" s="123">
        <v>6156</v>
      </c>
      <c r="Y102" s="123">
        <v>6145</v>
      </c>
      <c r="Z102" s="123">
        <v>6135</v>
      </c>
      <c r="AA102" s="123">
        <v>6124</v>
      </c>
      <c r="AB102" s="123">
        <v>6113</v>
      </c>
      <c r="AC102" s="123">
        <v>6103</v>
      </c>
      <c r="AD102" s="123">
        <v>6092</v>
      </c>
      <c r="AE102" s="123">
        <v>6081</v>
      </c>
      <c r="AF102" s="120">
        <v>-4.2180000000000004E-3</v>
      </c>
      <c r="AG102" s="140"/>
      <c r="AH102"/>
      <c r="AI102"/>
      <c r="AJ102"/>
      <c r="AK102"/>
      <c r="AL102"/>
    </row>
    <row r="103" spans="1:38" ht="15" customHeight="1" x14ac:dyDescent="0.25">
      <c r="A103" s="61" t="s">
        <v>450</v>
      </c>
      <c r="B103" s="118" t="s">
        <v>35</v>
      </c>
      <c r="C103" s="123">
        <v>2566</v>
      </c>
      <c r="D103" s="123">
        <v>2600</v>
      </c>
      <c r="E103" s="123">
        <v>2375</v>
      </c>
      <c r="F103" s="123">
        <v>2358</v>
      </c>
      <c r="G103" s="123">
        <v>2342</v>
      </c>
      <c r="H103" s="123">
        <v>2326</v>
      </c>
      <c r="I103" s="123">
        <v>2310</v>
      </c>
      <c r="J103" s="123">
        <v>2294</v>
      </c>
      <c r="K103" s="123">
        <v>2277</v>
      </c>
      <c r="L103" s="123">
        <v>2261</v>
      </c>
      <c r="M103" s="123">
        <v>2245</v>
      </c>
      <c r="N103" s="123">
        <v>2229</v>
      </c>
      <c r="O103" s="123">
        <v>2213</v>
      </c>
      <c r="P103" s="123">
        <v>2197</v>
      </c>
      <c r="Q103" s="123">
        <v>2180</v>
      </c>
      <c r="R103" s="123">
        <v>2164</v>
      </c>
      <c r="S103" s="123">
        <v>2148</v>
      </c>
      <c r="T103" s="123">
        <v>2132</v>
      </c>
      <c r="U103" s="123">
        <v>2116</v>
      </c>
      <c r="V103" s="123">
        <v>2100</v>
      </c>
      <c r="W103" s="123">
        <v>2084</v>
      </c>
      <c r="X103" s="123">
        <v>2068</v>
      </c>
      <c r="Y103" s="123">
        <v>2052</v>
      </c>
      <c r="Z103" s="123">
        <v>2036</v>
      </c>
      <c r="AA103" s="123">
        <v>2020</v>
      </c>
      <c r="AB103" s="123">
        <v>2005</v>
      </c>
      <c r="AC103" s="123">
        <v>1989</v>
      </c>
      <c r="AD103" s="123">
        <v>1973</v>
      </c>
      <c r="AE103" s="123">
        <v>1957</v>
      </c>
      <c r="AF103" s="120">
        <v>-9.6299999999999997E-3</v>
      </c>
      <c r="AG103" s="140"/>
      <c r="AH103"/>
      <c r="AI103"/>
      <c r="AJ103"/>
      <c r="AK103"/>
      <c r="AL103"/>
    </row>
    <row r="104" spans="1:38" ht="15" customHeight="1" x14ac:dyDescent="0.25">
      <c r="A104" s="61" t="s">
        <v>451</v>
      </c>
      <c r="B104" s="118" t="s">
        <v>36</v>
      </c>
      <c r="C104" s="123">
        <v>3487</v>
      </c>
      <c r="D104" s="123">
        <v>3442</v>
      </c>
      <c r="E104" s="123">
        <v>3180</v>
      </c>
      <c r="F104" s="123">
        <v>3168</v>
      </c>
      <c r="G104" s="123">
        <v>3156</v>
      </c>
      <c r="H104" s="123">
        <v>3144</v>
      </c>
      <c r="I104" s="123">
        <v>3131</v>
      </c>
      <c r="J104" s="123">
        <v>3119</v>
      </c>
      <c r="K104" s="123">
        <v>3106</v>
      </c>
      <c r="L104" s="123">
        <v>3094</v>
      </c>
      <c r="M104" s="123">
        <v>3081</v>
      </c>
      <c r="N104" s="123">
        <v>3069</v>
      </c>
      <c r="O104" s="123">
        <v>3056</v>
      </c>
      <c r="P104" s="123">
        <v>3043</v>
      </c>
      <c r="Q104" s="123">
        <v>3031</v>
      </c>
      <c r="R104" s="123">
        <v>3018</v>
      </c>
      <c r="S104" s="123">
        <v>3005</v>
      </c>
      <c r="T104" s="123">
        <v>2992</v>
      </c>
      <c r="U104" s="123">
        <v>2980</v>
      </c>
      <c r="V104" s="123">
        <v>2967</v>
      </c>
      <c r="W104" s="123">
        <v>2954</v>
      </c>
      <c r="X104" s="123">
        <v>2941</v>
      </c>
      <c r="Y104" s="123">
        <v>2929</v>
      </c>
      <c r="Z104" s="123">
        <v>2916</v>
      </c>
      <c r="AA104" s="123">
        <v>2903</v>
      </c>
      <c r="AB104" s="123">
        <v>2890</v>
      </c>
      <c r="AC104" s="123">
        <v>2877</v>
      </c>
      <c r="AD104" s="123">
        <v>2865</v>
      </c>
      <c r="AE104" s="123">
        <v>2852</v>
      </c>
      <c r="AF104" s="120">
        <v>-7.1539999999999998E-3</v>
      </c>
      <c r="AG104" s="140"/>
      <c r="AH104"/>
      <c r="AI104"/>
      <c r="AJ104"/>
      <c r="AK104"/>
      <c r="AL104"/>
    </row>
    <row r="105" spans="1:38" ht="15" customHeight="1" x14ac:dyDescent="0.25">
      <c r="A105" s="61" t="s">
        <v>452</v>
      </c>
      <c r="B105" s="118" t="s">
        <v>37</v>
      </c>
      <c r="C105" s="123">
        <v>2195</v>
      </c>
      <c r="D105" s="123">
        <v>2056</v>
      </c>
      <c r="E105" s="123">
        <v>1942</v>
      </c>
      <c r="F105" s="123">
        <v>1934</v>
      </c>
      <c r="G105" s="123">
        <v>1925</v>
      </c>
      <c r="H105" s="123">
        <v>1916</v>
      </c>
      <c r="I105" s="123">
        <v>1908</v>
      </c>
      <c r="J105" s="123">
        <v>1899</v>
      </c>
      <c r="K105" s="123">
        <v>1891</v>
      </c>
      <c r="L105" s="123">
        <v>1882</v>
      </c>
      <c r="M105" s="123">
        <v>1874</v>
      </c>
      <c r="N105" s="123">
        <v>1865</v>
      </c>
      <c r="O105" s="123">
        <v>1857</v>
      </c>
      <c r="P105" s="123">
        <v>1849</v>
      </c>
      <c r="Q105" s="123">
        <v>1840</v>
      </c>
      <c r="R105" s="123">
        <v>1832</v>
      </c>
      <c r="S105" s="123">
        <v>1824</v>
      </c>
      <c r="T105" s="123">
        <v>1815</v>
      </c>
      <c r="U105" s="123">
        <v>1807</v>
      </c>
      <c r="V105" s="123">
        <v>1799</v>
      </c>
      <c r="W105" s="123">
        <v>1791</v>
      </c>
      <c r="X105" s="123">
        <v>1783</v>
      </c>
      <c r="Y105" s="123">
        <v>1774</v>
      </c>
      <c r="Z105" s="123">
        <v>1766</v>
      </c>
      <c r="AA105" s="123">
        <v>1758</v>
      </c>
      <c r="AB105" s="123">
        <v>1750</v>
      </c>
      <c r="AC105" s="123">
        <v>1742</v>
      </c>
      <c r="AD105" s="123">
        <v>1734</v>
      </c>
      <c r="AE105" s="123">
        <v>1726</v>
      </c>
      <c r="AF105" s="120">
        <v>-8.548E-3</v>
      </c>
      <c r="AG105" s="140"/>
      <c r="AH105"/>
      <c r="AI105"/>
      <c r="AJ105"/>
      <c r="AK105"/>
      <c r="AL105"/>
    </row>
    <row r="106" spans="1:38" ht="15" customHeight="1" x14ac:dyDescent="0.25">
      <c r="A106" s="61" t="s">
        <v>453</v>
      </c>
      <c r="B106" s="118" t="s">
        <v>38</v>
      </c>
      <c r="C106" s="123">
        <v>4970</v>
      </c>
      <c r="D106" s="123">
        <v>4978</v>
      </c>
      <c r="E106" s="123">
        <v>4789</v>
      </c>
      <c r="F106" s="123">
        <v>4776</v>
      </c>
      <c r="G106" s="123">
        <v>4763</v>
      </c>
      <c r="H106" s="123">
        <v>4751</v>
      </c>
      <c r="I106" s="123">
        <v>4738</v>
      </c>
      <c r="J106" s="123">
        <v>4725</v>
      </c>
      <c r="K106" s="123">
        <v>4712</v>
      </c>
      <c r="L106" s="123">
        <v>4698</v>
      </c>
      <c r="M106" s="123">
        <v>4685</v>
      </c>
      <c r="N106" s="123">
        <v>4672</v>
      </c>
      <c r="O106" s="123">
        <v>4658</v>
      </c>
      <c r="P106" s="123">
        <v>4645</v>
      </c>
      <c r="Q106" s="123">
        <v>4632</v>
      </c>
      <c r="R106" s="123">
        <v>4619</v>
      </c>
      <c r="S106" s="123">
        <v>4606</v>
      </c>
      <c r="T106" s="123">
        <v>4593</v>
      </c>
      <c r="U106" s="123">
        <v>4580</v>
      </c>
      <c r="V106" s="123">
        <v>4568</v>
      </c>
      <c r="W106" s="123">
        <v>4555</v>
      </c>
      <c r="X106" s="123">
        <v>4542</v>
      </c>
      <c r="Y106" s="123">
        <v>4530</v>
      </c>
      <c r="Z106" s="123">
        <v>4517</v>
      </c>
      <c r="AA106" s="123">
        <v>4504</v>
      </c>
      <c r="AB106" s="123">
        <v>4492</v>
      </c>
      <c r="AC106" s="123">
        <v>4479</v>
      </c>
      <c r="AD106" s="123">
        <v>4467</v>
      </c>
      <c r="AE106" s="123">
        <v>4454</v>
      </c>
      <c r="AF106" s="120">
        <v>-3.9069999999999999E-3</v>
      </c>
      <c r="AG106" s="140"/>
      <c r="AH106"/>
      <c r="AI106"/>
      <c r="AJ106"/>
      <c r="AK106"/>
      <c r="AL106"/>
    </row>
    <row r="107" spans="1:38" ht="15" customHeight="1" x14ac:dyDescent="0.25">
      <c r="A107" s="61" t="s">
        <v>454</v>
      </c>
      <c r="B107" s="118" t="s">
        <v>39</v>
      </c>
      <c r="C107" s="123">
        <v>3212</v>
      </c>
      <c r="D107" s="123">
        <v>3503</v>
      </c>
      <c r="E107" s="123">
        <v>3250</v>
      </c>
      <c r="F107" s="123">
        <v>3241</v>
      </c>
      <c r="G107" s="123">
        <v>3232</v>
      </c>
      <c r="H107" s="123">
        <v>3223</v>
      </c>
      <c r="I107" s="123">
        <v>3213</v>
      </c>
      <c r="J107" s="123">
        <v>3204</v>
      </c>
      <c r="K107" s="123">
        <v>3195</v>
      </c>
      <c r="L107" s="123">
        <v>3185</v>
      </c>
      <c r="M107" s="123">
        <v>3176</v>
      </c>
      <c r="N107" s="123">
        <v>3166</v>
      </c>
      <c r="O107" s="123">
        <v>3157</v>
      </c>
      <c r="P107" s="123">
        <v>3147</v>
      </c>
      <c r="Q107" s="123">
        <v>3137</v>
      </c>
      <c r="R107" s="123">
        <v>3128</v>
      </c>
      <c r="S107" s="123">
        <v>3118</v>
      </c>
      <c r="T107" s="123">
        <v>3108</v>
      </c>
      <c r="U107" s="123">
        <v>3098</v>
      </c>
      <c r="V107" s="123">
        <v>3089</v>
      </c>
      <c r="W107" s="123">
        <v>3079</v>
      </c>
      <c r="X107" s="123">
        <v>3069</v>
      </c>
      <c r="Y107" s="123">
        <v>3059</v>
      </c>
      <c r="Z107" s="123">
        <v>3049</v>
      </c>
      <c r="AA107" s="123">
        <v>3040</v>
      </c>
      <c r="AB107" s="123">
        <v>3030</v>
      </c>
      <c r="AC107" s="123">
        <v>3020</v>
      </c>
      <c r="AD107" s="123">
        <v>3010</v>
      </c>
      <c r="AE107" s="123">
        <v>3000</v>
      </c>
      <c r="AF107" s="120">
        <v>-2.4359999999999998E-3</v>
      </c>
      <c r="AG107" s="140"/>
      <c r="AH107"/>
      <c r="AI107"/>
      <c r="AJ107"/>
      <c r="AK107"/>
      <c r="AL107"/>
    </row>
    <row r="108" spans="1:38" ht="15" customHeight="1" x14ac:dyDescent="0.25">
      <c r="A108" s="61" t="s">
        <v>455</v>
      </c>
      <c r="B108" s="117" t="s">
        <v>40</v>
      </c>
      <c r="C108" s="125">
        <v>4234.6137699999999</v>
      </c>
      <c r="D108" s="125">
        <v>4246.6186520000001</v>
      </c>
      <c r="E108" s="125">
        <v>3976.1059570000002</v>
      </c>
      <c r="F108" s="125">
        <v>3957.180664</v>
      </c>
      <c r="G108" s="125">
        <v>3938.5415039999998</v>
      </c>
      <c r="H108" s="125">
        <v>3920.0117190000001</v>
      </c>
      <c r="I108" s="125">
        <v>3901.2561040000001</v>
      </c>
      <c r="J108" s="125">
        <v>3882.5219729999999</v>
      </c>
      <c r="K108" s="125">
        <v>3863.8103030000002</v>
      </c>
      <c r="L108" s="125">
        <v>3845.1889649999998</v>
      </c>
      <c r="M108" s="125">
        <v>3826.626221</v>
      </c>
      <c r="N108" s="125">
        <v>3807.9733890000002</v>
      </c>
      <c r="O108" s="125">
        <v>3789.4521479999999</v>
      </c>
      <c r="P108" s="125">
        <v>3770.821289</v>
      </c>
      <c r="Q108" s="125">
        <v>3752.0329590000001</v>
      </c>
      <c r="R108" s="125">
        <v>3733.780029</v>
      </c>
      <c r="S108" s="125">
        <v>3715.305664</v>
      </c>
      <c r="T108" s="125">
        <v>3696.5273440000001</v>
      </c>
      <c r="U108" s="125">
        <v>3678.117432</v>
      </c>
      <c r="V108" s="125">
        <v>3659.850586</v>
      </c>
      <c r="W108" s="125">
        <v>3641.3955080000001</v>
      </c>
      <c r="X108" s="125">
        <v>3622.8991700000001</v>
      </c>
      <c r="Y108" s="125">
        <v>3604.398682</v>
      </c>
      <c r="Z108" s="125">
        <v>3585.969482</v>
      </c>
      <c r="AA108" s="125">
        <v>3567.7004390000002</v>
      </c>
      <c r="AB108" s="125">
        <v>3549.5581050000001</v>
      </c>
      <c r="AC108" s="125">
        <v>3531.4091800000001</v>
      </c>
      <c r="AD108" s="125">
        <v>3513.482422</v>
      </c>
      <c r="AE108" s="125">
        <v>3495.6748050000001</v>
      </c>
      <c r="AF108" s="122">
        <v>-6.8250000000000003E-3</v>
      </c>
      <c r="AG108" s="140"/>
      <c r="AH108"/>
      <c r="AI108"/>
      <c r="AJ108"/>
      <c r="AK108"/>
      <c r="AL108"/>
    </row>
    <row r="109" spans="1:38" ht="15" customHeight="1" x14ac:dyDescent="0.25">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c r="AI109"/>
      <c r="AJ109"/>
      <c r="AK109"/>
      <c r="AL109"/>
    </row>
    <row r="110" spans="1:38" ht="15" customHeight="1" x14ac:dyDescent="0.25">
      <c r="B110" s="117" t="s">
        <v>41</v>
      </c>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c r="AI110"/>
      <c r="AJ110"/>
      <c r="AK110"/>
      <c r="AL110"/>
    </row>
    <row r="111" spans="1:38" ht="15" customHeight="1" x14ac:dyDescent="0.25">
      <c r="A111" s="61" t="s">
        <v>456</v>
      </c>
      <c r="B111" s="118" t="s">
        <v>31</v>
      </c>
      <c r="C111" s="123">
        <v>639</v>
      </c>
      <c r="D111" s="123">
        <v>500</v>
      </c>
      <c r="E111" s="123">
        <v>614</v>
      </c>
      <c r="F111" s="123">
        <v>621</v>
      </c>
      <c r="G111" s="123">
        <v>629</v>
      </c>
      <c r="H111" s="123">
        <v>636</v>
      </c>
      <c r="I111" s="123">
        <v>643</v>
      </c>
      <c r="J111" s="123">
        <v>651</v>
      </c>
      <c r="K111" s="123">
        <v>658</v>
      </c>
      <c r="L111" s="123">
        <v>665</v>
      </c>
      <c r="M111" s="123">
        <v>673</v>
      </c>
      <c r="N111" s="123">
        <v>680</v>
      </c>
      <c r="O111" s="123">
        <v>687</v>
      </c>
      <c r="P111" s="123">
        <v>695</v>
      </c>
      <c r="Q111" s="123">
        <v>702</v>
      </c>
      <c r="R111" s="123">
        <v>710</v>
      </c>
      <c r="S111" s="123">
        <v>717</v>
      </c>
      <c r="T111" s="123">
        <v>724</v>
      </c>
      <c r="U111" s="123">
        <v>732</v>
      </c>
      <c r="V111" s="123">
        <v>739</v>
      </c>
      <c r="W111" s="123">
        <v>747</v>
      </c>
      <c r="X111" s="123">
        <v>754</v>
      </c>
      <c r="Y111" s="123">
        <v>761</v>
      </c>
      <c r="Z111" s="123">
        <v>769</v>
      </c>
      <c r="AA111" s="123">
        <v>776</v>
      </c>
      <c r="AB111" s="123">
        <v>784</v>
      </c>
      <c r="AC111" s="123">
        <v>791</v>
      </c>
      <c r="AD111" s="123">
        <v>799</v>
      </c>
      <c r="AE111" s="123">
        <v>806</v>
      </c>
      <c r="AF111" s="120">
        <v>8.3269999999999993E-3</v>
      </c>
      <c r="AG111" s="140"/>
      <c r="AH111"/>
      <c r="AI111"/>
      <c r="AJ111"/>
      <c r="AK111"/>
      <c r="AL111"/>
    </row>
    <row r="112" spans="1:38" ht="15" customHeight="1" x14ac:dyDescent="0.25">
      <c r="A112" s="61" t="s">
        <v>457</v>
      </c>
      <c r="B112" s="118" t="s">
        <v>32</v>
      </c>
      <c r="C112" s="130">
        <v>835</v>
      </c>
      <c r="D112" s="130">
        <v>692</v>
      </c>
      <c r="E112" s="130">
        <v>864</v>
      </c>
      <c r="F112" s="130">
        <v>874</v>
      </c>
      <c r="G112" s="130">
        <v>883</v>
      </c>
      <c r="H112" s="130">
        <v>893</v>
      </c>
      <c r="I112" s="130">
        <v>902</v>
      </c>
      <c r="J112" s="130">
        <v>912</v>
      </c>
      <c r="K112" s="130">
        <v>922</v>
      </c>
      <c r="L112" s="130">
        <v>931</v>
      </c>
      <c r="M112" s="130">
        <v>941</v>
      </c>
      <c r="N112" s="130">
        <v>950</v>
      </c>
      <c r="O112" s="130">
        <v>960</v>
      </c>
      <c r="P112" s="130">
        <v>970</v>
      </c>
      <c r="Q112" s="130">
        <v>979</v>
      </c>
      <c r="R112" s="130">
        <v>989</v>
      </c>
      <c r="S112" s="130">
        <v>999</v>
      </c>
      <c r="T112" s="130">
        <v>1008</v>
      </c>
      <c r="U112" s="130">
        <v>1018</v>
      </c>
      <c r="V112" s="130">
        <v>1027</v>
      </c>
      <c r="W112" s="130">
        <v>1037</v>
      </c>
      <c r="X112" s="130">
        <v>1047</v>
      </c>
      <c r="Y112" s="130">
        <v>1056</v>
      </c>
      <c r="Z112" s="130">
        <v>1066</v>
      </c>
      <c r="AA112" s="130">
        <v>1076</v>
      </c>
      <c r="AB112" s="130">
        <v>1085</v>
      </c>
      <c r="AC112" s="130">
        <v>1095</v>
      </c>
      <c r="AD112" s="130">
        <v>1104</v>
      </c>
      <c r="AE112" s="130">
        <v>1114</v>
      </c>
      <c r="AF112" s="131">
        <v>1.0349000000000001E-2</v>
      </c>
      <c r="AG112" s="140"/>
      <c r="AH112"/>
      <c r="AI112"/>
      <c r="AJ112"/>
      <c r="AK112"/>
      <c r="AL112"/>
    </row>
    <row r="113" spans="1:38" ht="15" customHeight="1" x14ac:dyDescent="0.25">
      <c r="A113" s="61" t="s">
        <v>458</v>
      </c>
      <c r="B113" s="118" t="s">
        <v>33</v>
      </c>
      <c r="C113" s="123">
        <v>813</v>
      </c>
      <c r="D113" s="123">
        <v>752</v>
      </c>
      <c r="E113" s="123">
        <v>892</v>
      </c>
      <c r="F113" s="123">
        <v>900</v>
      </c>
      <c r="G113" s="123">
        <v>908</v>
      </c>
      <c r="H113" s="123">
        <v>916</v>
      </c>
      <c r="I113" s="123">
        <v>924</v>
      </c>
      <c r="J113" s="123">
        <v>932</v>
      </c>
      <c r="K113" s="123">
        <v>939</v>
      </c>
      <c r="L113" s="123">
        <v>947</v>
      </c>
      <c r="M113" s="123">
        <v>955</v>
      </c>
      <c r="N113" s="123">
        <v>963</v>
      </c>
      <c r="O113" s="123">
        <v>971</v>
      </c>
      <c r="P113" s="123">
        <v>979</v>
      </c>
      <c r="Q113" s="123">
        <v>987</v>
      </c>
      <c r="R113" s="123">
        <v>994</v>
      </c>
      <c r="S113" s="123">
        <v>1002</v>
      </c>
      <c r="T113" s="123">
        <v>1010</v>
      </c>
      <c r="U113" s="123">
        <v>1018</v>
      </c>
      <c r="V113" s="123">
        <v>1026</v>
      </c>
      <c r="W113" s="123">
        <v>1034</v>
      </c>
      <c r="X113" s="123">
        <v>1042</v>
      </c>
      <c r="Y113" s="123">
        <v>1050</v>
      </c>
      <c r="Z113" s="123">
        <v>1058</v>
      </c>
      <c r="AA113" s="123">
        <v>1066</v>
      </c>
      <c r="AB113" s="123">
        <v>1073</v>
      </c>
      <c r="AC113" s="123">
        <v>1081</v>
      </c>
      <c r="AD113" s="123">
        <v>1089</v>
      </c>
      <c r="AE113" s="123">
        <v>1097</v>
      </c>
      <c r="AF113" s="120">
        <v>1.0758E-2</v>
      </c>
      <c r="AG113" s="140"/>
      <c r="AH113"/>
      <c r="AI113"/>
      <c r="AJ113"/>
      <c r="AK113"/>
      <c r="AL113"/>
    </row>
    <row r="114" spans="1:38" ht="15" customHeight="1" x14ac:dyDescent="0.25">
      <c r="A114" s="61" t="s">
        <v>459</v>
      </c>
      <c r="B114" s="118" t="s">
        <v>34</v>
      </c>
      <c r="C114" s="123">
        <v>1050</v>
      </c>
      <c r="D114" s="123">
        <v>944</v>
      </c>
      <c r="E114" s="123">
        <v>1069</v>
      </c>
      <c r="F114" s="123">
        <v>1077</v>
      </c>
      <c r="G114" s="123">
        <v>1084</v>
      </c>
      <c r="H114" s="123">
        <v>1091</v>
      </c>
      <c r="I114" s="123">
        <v>1099</v>
      </c>
      <c r="J114" s="123">
        <v>1106</v>
      </c>
      <c r="K114" s="123">
        <v>1114</v>
      </c>
      <c r="L114" s="123">
        <v>1121</v>
      </c>
      <c r="M114" s="123">
        <v>1129</v>
      </c>
      <c r="N114" s="123">
        <v>1136</v>
      </c>
      <c r="O114" s="123">
        <v>1144</v>
      </c>
      <c r="P114" s="123">
        <v>1151</v>
      </c>
      <c r="Q114" s="123">
        <v>1159</v>
      </c>
      <c r="R114" s="123">
        <v>1166</v>
      </c>
      <c r="S114" s="123">
        <v>1174</v>
      </c>
      <c r="T114" s="123">
        <v>1182</v>
      </c>
      <c r="U114" s="123">
        <v>1189</v>
      </c>
      <c r="V114" s="123">
        <v>1197</v>
      </c>
      <c r="W114" s="123">
        <v>1204</v>
      </c>
      <c r="X114" s="123">
        <v>1212</v>
      </c>
      <c r="Y114" s="123">
        <v>1220</v>
      </c>
      <c r="Z114" s="123">
        <v>1227</v>
      </c>
      <c r="AA114" s="123">
        <v>1235</v>
      </c>
      <c r="AB114" s="123">
        <v>1243</v>
      </c>
      <c r="AC114" s="123">
        <v>1250</v>
      </c>
      <c r="AD114" s="123">
        <v>1258</v>
      </c>
      <c r="AE114" s="123">
        <v>1266</v>
      </c>
      <c r="AF114" s="120">
        <v>6.7029999999999998E-3</v>
      </c>
      <c r="AG114" s="140"/>
      <c r="AH114"/>
      <c r="AI114"/>
      <c r="AJ114"/>
      <c r="AK114"/>
      <c r="AL114"/>
    </row>
    <row r="115" spans="1:38" ht="15" customHeight="1" x14ac:dyDescent="0.25">
      <c r="A115" s="61" t="s">
        <v>460</v>
      </c>
      <c r="B115" s="118" t="s">
        <v>35</v>
      </c>
      <c r="C115" s="123">
        <v>2264</v>
      </c>
      <c r="D115" s="123">
        <v>2150</v>
      </c>
      <c r="E115" s="123">
        <v>2408</v>
      </c>
      <c r="F115" s="123">
        <v>2426</v>
      </c>
      <c r="G115" s="123">
        <v>2442</v>
      </c>
      <c r="H115" s="123">
        <v>2459</v>
      </c>
      <c r="I115" s="123">
        <v>2476</v>
      </c>
      <c r="J115" s="123">
        <v>2494</v>
      </c>
      <c r="K115" s="123">
        <v>2511</v>
      </c>
      <c r="L115" s="123">
        <v>2528</v>
      </c>
      <c r="M115" s="123">
        <v>2545</v>
      </c>
      <c r="N115" s="123">
        <v>2562</v>
      </c>
      <c r="O115" s="123">
        <v>2579</v>
      </c>
      <c r="P115" s="123">
        <v>2597</v>
      </c>
      <c r="Q115" s="123">
        <v>2614</v>
      </c>
      <c r="R115" s="123">
        <v>2632</v>
      </c>
      <c r="S115" s="123">
        <v>2649</v>
      </c>
      <c r="T115" s="123">
        <v>2666</v>
      </c>
      <c r="U115" s="123">
        <v>2684</v>
      </c>
      <c r="V115" s="123">
        <v>2701</v>
      </c>
      <c r="W115" s="123">
        <v>2719</v>
      </c>
      <c r="X115" s="123">
        <v>2736</v>
      </c>
      <c r="Y115" s="123">
        <v>2754</v>
      </c>
      <c r="Z115" s="123">
        <v>2771</v>
      </c>
      <c r="AA115" s="123">
        <v>2789</v>
      </c>
      <c r="AB115" s="123">
        <v>2806</v>
      </c>
      <c r="AC115" s="123">
        <v>2824</v>
      </c>
      <c r="AD115" s="123">
        <v>2842</v>
      </c>
      <c r="AE115" s="123">
        <v>2859</v>
      </c>
      <c r="AF115" s="120">
        <v>8.3680000000000004E-3</v>
      </c>
      <c r="AG115" s="140"/>
      <c r="AH115"/>
      <c r="AI115"/>
      <c r="AJ115"/>
      <c r="AK115"/>
      <c r="AL115"/>
    </row>
    <row r="116" spans="1:38" ht="15" customHeight="1" x14ac:dyDescent="0.25">
      <c r="A116" s="61" t="s">
        <v>461</v>
      </c>
      <c r="B116" s="118" t="s">
        <v>36</v>
      </c>
      <c r="C116" s="123">
        <v>1730</v>
      </c>
      <c r="D116" s="123">
        <v>1637</v>
      </c>
      <c r="E116" s="123">
        <v>1805</v>
      </c>
      <c r="F116" s="123">
        <v>1814</v>
      </c>
      <c r="G116" s="123">
        <v>1824</v>
      </c>
      <c r="H116" s="123">
        <v>1834</v>
      </c>
      <c r="I116" s="123">
        <v>1844</v>
      </c>
      <c r="J116" s="123">
        <v>1854</v>
      </c>
      <c r="K116" s="123">
        <v>1864</v>
      </c>
      <c r="L116" s="123">
        <v>1874</v>
      </c>
      <c r="M116" s="123">
        <v>1884</v>
      </c>
      <c r="N116" s="123">
        <v>1894</v>
      </c>
      <c r="O116" s="123">
        <v>1904</v>
      </c>
      <c r="P116" s="123">
        <v>1914</v>
      </c>
      <c r="Q116" s="123">
        <v>1924</v>
      </c>
      <c r="R116" s="123">
        <v>1934</v>
      </c>
      <c r="S116" s="123">
        <v>1944</v>
      </c>
      <c r="T116" s="123">
        <v>1954</v>
      </c>
      <c r="U116" s="123">
        <v>1964</v>
      </c>
      <c r="V116" s="123">
        <v>1974</v>
      </c>
      <c r="W116" s="123">
        <v>1984</v>
      </c>
      <c r="X116" s="123">
        <v>1994</v>
      </c>
      <c r="Y116" s="123">
        <v>2004</v>
      </c>
      <c r="Z116" s="123">
        <v>2014</v>
      </c>
      <c r="AA116" s="123">
        <v>2024</v>
      </c>
      <c r="AB116" s="123">
        <v>2034</v>
      </c>
      <c r="AC116" s="123">
        <v>2044</v>
      </c>
      <c r="AD116" s="123">
        <v>2054</v>
      </c>
      <c r="AE116" s="123">
        <v>2064</v>
      </c>
      <c r="AF116" s="120">
        <v>6.3239999999999998E-3</v>
      </c>
      <c r="AG116" s="140"/>
      <c r="AH116"/>
      <c r="AI116"/>
      <c r="AJ116"/>
      <c r="AK116"/>
      <c r="AL116"/>
    </row>
    <row r="117" spans="1:38" ht="15" customHeight="1" x14ac:dyDescent="0.25">
      <c r="A117" s="61" t="s">
        <v>462</v>
      </c>
      <c r="B117" s="118" t="s">
        <v>37</v>
      </c>
      <c r="C117" s="123">
        <v>3000</v>
      </c>
      <c r="D117" s="123">
        <v>2658</v>
      </c>
      <c r="E117" s="123">
        <v>2860</v>
      </c>
      <c r="F117" s="123">
        <v>2874</v>
      </c>
      <c r="G117" s="123">
        <v>2887</v>
      </c>
      <c r="H117" s="123">
        <v>2901</v>
      </c>
      <c r="I117" s="123">
        <v>2915</v>
      </c>
      <c r="J117" s="123">
        <v>2928</v>
      </c>
      <c r="K117" s="123">
        <v>2942</v>
      </c>
      <c r="L117" s="123">
        <v>2955</v>
      </c>
      <c r="M117" s="123">
        <v>2969</v>
      </c>
      <c r="N117" s="123">
        <v>2982</v>
      </c>
      <c r="O117" s="123">
        <v>2996</v>
      </c>
      <c r="P117" s="123">
        <v>3009</v>
      </c>
      <c r="Q117" s="123">
        <v>3023</v>
      </c>
      <c r="R117" s="123">
        <v>3036</v>
      </c>
      <c r="S117" s="123">
        <v>3050</v>
      </c>
      <c r="T117" s="123">
        <v>3063</v>
      </c>
      <c r="U117" s="123">
        <v>3076</v>
      </c>
      <c r="V117" s="123">
        <v>3090</v>
      </c>
      <c r="W117" s="123">
        <v>3103</v>
      </c>
      <c r="X117" s="123">
        <v>3117</v>
      </c>
      <c r="Y117" s="123">
        <v>3130</v>
      </c>
      <c r="Z117" s="123">
        <v>3144</v>
      </c>
      <c r="AA117" s="123">
        <v>3157</v>
      </c>
      <c r="AB117" s="123">
        <v>3170</v>
      </c>
      <c r="AC117" s="123">
        <v>3184</v>
      </c>
      <c r="AD117" s="123">
        <v>3197</v>
      </c>
      <c r="AE117" s="123">
        <v>3210</v>
      </c>
      <c r="AF117" s="120">
        <v>2.4190000000000001E-3</v>
      </c>
      <c r="AG117" s="140"/>
      <c r="AH117"/>
      <c r="AI117"/>
      <c r="AJ117"/>
      <c r="AK117"/>
      <c r="AL117"/>
    </row>
    <row r="118" spans="1:38" ht="15" customHeight="1" x14ac:dyDescent="0.25">
      <c r="A118" s="61" t="s">
        <v>463</v>
      </c>
      <c r="B118" s="118" t="s">
        <v>38</v>
      </c>
      <c r="C118" s="123">
        <v>1578</v>
      </c>
      <c r="D118" s="123">
        <v>1415</v>
      </c>
      <c r="E118" s="123">
        <v>1580</v>
      </c>
      <c r="F118" s="123">
        <v>1589</v>
      </c>
      <c r="G118" s="123">
        <v>1599</v>
      </c>
      <c r="H118" s="123">
        <v>1608</v>
      </c>
      <c r="I118" s="123">
        <v>1618</v>
      </c>
      <c r="J118" s="123">
        <v>1628</v>
      </c>
      <c r="K118" s="123">
        <v>1638</v>
      </c>
      <c r="L118" s="123">
        <v>1647</v>
      </c>
      <c r="M118" s="123">
        <v>1657</v>
      </c>
      <c r="N118" s="123">
        <v>1667</v>
      </c>
      <c r="O118" s="123">
        <v>1677</v>
      </c>
      <c r="P118" s="123">
        <v>1687</v>
      </c>
      <c r="Q118" s="123">
        <v>1697</v>
      </c>
      <c r="R118" s="123">
        <v>1706</v>
      </c>
      <c r="S118" s="123">
        <v>1716</v>
      </c>
      <c r="T118" s="123">
        <v>1726</v>
      </c>
      <c r="U118" s="123">
        <v>1735</v>
      </c>
      <c r="V118" s="123">
        <v>1745</v>
      </c>
      <c r="W118" s="123">
        <v>1755</v>
      </c>
      <c r="X118" s="123">
        <v>1764</v>
      </c>
      <c r="Y118" s="123">
        <v>1774</v>
      </c>
      <c r="Z118" s="123">
        <v>1783</v>
      </c>
      <c r="AA118" s="123">
        <v>1793</v>
      </c>
      <c r="AB118" s="123">
        <v>1802</v>
      </c>
      <c r="AC118" s="123">
        <v>1812</v>
      </c>
      <c r="AD118" s="123">
        <v>1822</v>
      </c>
      <c r="AE118" s="123">
        <v>1831</v>
      </c>
      <c r="AF118" s="120">
        <v>5.3249999999999999E-3</v>
      </c>
      <c r="AG118" s="140"/>
      <c r="AH118"/>
      <c r="AI118"/>
      <c r="AJ118"/>
      <c r="AK118"/>
      <c r="AL118"/>
    </row>
    <row r="119" spans="1:38" ht="15" customHeight="1" x14ac:dyDescent="0.25">
      <c r="A119" s="61" t="s">
        <v>464</v>
      </c>
      <c r="B119" s="118" t="s">
        <v>39</v>
      </c>
      <c r="C119" s="123">
        <v>1098</v>
      </c>
      <c r="D119" s="123">
        <v>825</v>
      </c>
      <c r="E119" s="123">
        <v>1006</v>
      </c>
      <c r="F119" s="123">
        <v>1013</v>
      </c>
      <c r="G119" s="123">
        <v>1020</v>
      </c>
      <c r="H119" s="123">
        <v>1028</v>
      </c>
      <c r="I119" s="123">
        <v>1035</v>
      </c>
      <c r="J119" s="123">
        <v>1043</v>
      </c>
      <c r="K119" s="123">
        <v>1050</v>
      </c>
      <c r="L119" s="123">
        <v>1058</v>
      </c>
      <c r="M119" s="123">
        <v>1066</v>
      </c>
      <c r="N119" s="123">
        <v>1073</v>
      </c>
      <c r="O119" s="123">
        <v>1081</v>
      </c>
      <c r="P119" s="123">
        <v>1088</v>
      </c>
      <c r="Q119" s="123">
        <v>1096</v>
      </c>
      <c r="R119" s="123">
        <v>1104</v>
      </c>
      <c r="S119" s="123">
        <v>1111</v>
      </c>
      <c r="T119" s="123">
        <v>1119</v>
      </c>
      <c r="U119" s="123">
        <v>1127</v>
      </c>
      <c r="V119" s="123">
        <v>1134</v>
      </c>
      <c r="W119" s="123">
        <v>1142</v>
      </c>
      <c r="X119" s="123">
        <v>1150</v>
      </c>
      <c r="Y119" s="123">
        <v>1157</v>
      </c>
      <c r="Z119" s="123">
        <v>1165</v>
      </c>
      <c r="AA119" s="123">
        <v>1173</v>
      </c>
      <c r="AB119" s="123">
        <v>1181</v>
      </c>
      <c r="AC119" s="123">
        <v>1188</v>
      </c>
      <c r="AD119" s="123">
        <v>1196</v>
      </c>
      <c r="AE119" s="123">
        <v>1204</v>
      </c>
      <c r="AF119" s="120">
        <v>3.297E-3</v>
      </c>
      <c r="AG119" s="140"/>
      <c r="AH119"/>
      <c r="AI119"/>
      <c r="AJ119"/>
      <c r="AK119"/>
      <c r="AL119"/>
    </row>
    <row r="120" spans="1:38" ht="15" customHeight="1" x14ac:dyDescent="0.25">
      <c r="A120" s="61" t="s">
        <v>465</v>
      </c>
      <c r="B120" s="117" t="s">
        <v>40</v>
      </c>
      <c r="C120" s="125">
        <v>1549.955811</v>
      </c>
      <c r="D120" s="125">
        <v>1383.8479</v>
      </c>
      <c r="E120" s="125">
        <v>1570.0424800000001</v>
      </c>
      <c r="F120" s="125">
        <v>1583.3448490000001</v>
      </c>
      <c r="G120" s="125">
        <v>1596.1142580000001</v>
      </c>
      <c r="H120" s="125">
        <v>1609.38501</v>
      </c>
      <c r="I120" s="125">
        <v>1622.5207519999999</v>
      </c>
      <c r="J120" s="125">
        <v>1636.0070800000001</v>
      </c>
      <c r="K120" s="125">
        <v>1649.149048</v>
      </c>
      <c r="L120" s="125">
        <v>1662.2188719999999</v>
      </c>
      <c r="M120" s="125">
        <v>1675.7426760000001</v>
      </c>
      <c r="N120" s="125">
        <v>1688.762207</v>
      </c>
      <c r="O120" s="125">
        <v>1702.278198</v>
      </c>
      <c r="P120" s="125">
        <v>1715.7017820000001</v>
      </c>
      <c r="Q120" s="125">
        <v>1729.1450199999999</v>
      </c>
      <c r="R120" s="125">
        <v>1742.5604249999999</v>
      </c>
      <c r="S120" s="125">
        <v>1755.9835210000001</v>
      </c>
      <c r="T120" s="125">
        <v>1769.3446039999999</v>
      </c>
      <c r="U120" s="125">
        <v>1782.940063</v>
      </c>
      <c r="V120" s="125">
        <v>1796.302124</v>
      </c>
      <c r="W120" s="125">
        <v>1810.015259</v>
      </c>
      <c r="X120" s="125">
        <v>1823.60437</v>
      </c>
      <c r="Y120" s="125">
        <v>1837.094971</v>
      </c>
      <c r="Z120" s="125">
        <v>1850.6906739999999</v>
      </c>
      <c r="AA120" s="125">
        <v>1864.471436</v>
      </c>
      <c r="AB120" s="125">
        <v>1877.7441409999999</v>
      </c>
      <c r="AC120" s="125">
        <v>1891.3885499999999</v>
      </c>
      <c r="AD120" s="125">
        <v>1904.9642329999999</v>
      </c>
      <c r="AE120" s="125">
        <v>1918.225586</v>
      </c>
      <c r="AF120" s="122">
        <v>7.6420000000000004E-3</v>
      </c>
      <c r="AG120" s="140"/>
      <c r="AH120"/>
      <c r="AI120"/>
      <c r="AJ120"/>
      <c r="AK120"/>
      <c r="AL120"/>
    </row>
    <row r="121" spans="1:38" ht="15" customHeight="1" thickBot="1" x14ac:dyDescent="0.3">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c r="AC121" s="140"/>
      <c r="AD121" s="140"/>
      <c r="AE121" s="140"/>
      <c r="AF121" s="140"/>
      <c r="AG121" s="140"/>
      <c r="AH121"/>
      <c r="AI121"/>
      <c r="AJ121"/>
      <c r="AK121"/>
      <c r="AL121"/>
    </row>
    <row r="122" spans="1:38" ht="15" customHeight="1" x14ac:dyDescent="0.25">
      <c r="B122" s="144" t="s">
        <v>507</v>
      </c>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c r="AI122"/>
      <c r="AJ122"/>
      <c r="AK122"/>
      <c r="AL122"/>
    </row>
    <row r="123" spans="1:38" ht="15" customHeight="1" x14ac:dyDescent="0.25">
      <c r="B123" s="140" t="s">
        <v>662</v>
      </c>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0"/>
      <c r="AE123" s="140"/>
      <c r="AF123" s="140"/>
      <c r="AG123" s="140"/>
      <c r="AH123"/>
      <c r="AI123"/>
      <c r="AJ123"/>
      <c r="AK123"/>
      <c r="AL123"/>
    </row>
    <row r="124" spans="1:38" ht="15" customHeight="1" x14ac:dyDescent="0.25">
      <c r="B124" s="140" t="s">
        <v>537</v>
      </c>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0"/>
      <c r="AF124" s="140"/>
      <c r="AG124" s="140"/>
      <c r="AH124"/>
      <c r="AI124"/>
      <c r="AJ124"/>
      <c r="AK124"/>
      <c r="AL124"/>
    </row>
    <row r="125" spans="1:38" ht="15" customHeight="1" x14ac:dyDescent="0.25">
      <c r="B125" s="140" t="s">
        <v>538</v>
      </c>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c r="AH125"/>
      <c r="AI125"/>
      <c r="AJ125"/>
      <c r="AK125"/>
      <c r="AL125"/>
    </row>
    <row r="126" spans="1:38" ht="15" customHeight="1" x14ac:dyDescent="0.25">
      <c r="B126" s="140" t="s">
        <v>42</v>
      </c>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c r="AH126"/>
      <c r="AI126"/>
      <c r="AJ126"/>
      <c r="AK126"/>
      <c r="AL126"/>
    </row>
    <row r="127" spans="1:38" ht="15" customHeight="1" x14ac:dyDescent="0.25">
      <c r="B127" s="140" t="s">
        <v>539</v>
      </c>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40"/>
      <c r="AD127" s="140"/>
      <c r="AE127" s="140"/>
      <c r="AF127" s="140"/>
      <c r="AG127" s="140"/>
      <c r="AH127"/>
      <c r="AI127"/>
      <c r="AJ127"/>
      <c r="AK127"/>
      <c r="AL127"/>
    </row>
    <row r="128" spans="1:38" ht="15" customHeight="1" x14ac:dyDescent="0.25">
      <c r="B128" s="140" t="s">
        <v>43</v>
      </c>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c r="AC128" s="140"/>
      <c r="AD128" s="140"/>
      <c r="AE128" s="140"/>
      <c r="AF128" s="140"/>
      <c r="AG128" s="140"/>
      <c r="AH128"/>
      <c r="AI128"/>
      <c r="AJ128"/>
      <c r="AK128"/>
      <c r="AL128"/>
    </row>
    <row r="129" spans="2:38" ht="15" customHeight="1" x14ac:dyDescent="0.25">
      <c r="B129" s="140" t="s">
        <v>540</v>
      </c>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0"/>
      <c r="AF129" s="140"/>
      <c r="AG129" s="140"/>
      <c r="AH129"/>
      <c r="AI129"/>
      <c r="AJ129"/>
      <c r="AK129"/>
      <c r="AL129"/>
    </row>
    <row r="130" spans="2:38" ht="15" customHeight="1" x14ac:dyDescent="0.25">
      <c r="B130" s="140" t="s">
        <v>541</v>
      </c>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c r="AI130"/>
      <c r="AJ130"/>
      <c r="AK130"/>
      <c r="AL130"/>
    </row>
    <row r="131" spans="2:38" ht="15" customHeight="1" x14ac:dyDescent="0.25">
      <c r="B131" s="140" t="s">
        <v>542</v>
      </c>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c r="AG131" s="140"/>
      <c r="AH131"/>
      <c r="AI131"/>
      <c r="AJ131"/>
      <c r="AK131"/>
      <c r="AL131"/>
    </row>
    <row r="132" spans="2:38" ht="15" customHeight="1" x14ac:dyDescent="0.25">
      <c r="B132" s="140" t="s">
        <v>119</v>
      </c>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c r="AC132" s="140"/>
      <c r="AD132" s="140"/>
      <c r="AE132" s="140"/>
      <c r="AF132" s="140"/>
      <c r="AG132" s="140"/>
      <c r="AH132"/>
      <c r="AI132"/>
      <c r="AJ132"/>
      <c r="AK132"/>
      <c r="AL132"/>
    </row>
    <row r="133" spans="2:38" ht="15" customHeight="1" x14ac:dyDescent="0.25">
      <c r="B133" s="140" t="s">
        <v>276</v>
      </c>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c r="AG133" s="140"/>
      <c r="AH133"/>
      <c r="AI133"/>
      <c r="AJ133"/>
      <c r="AK133"/>
      <c r="AL133"/>
    </row>
    <row r="134" spans="2:38" ht="15" customHeight="1" x14ac:dyDescent="0.25">
      <c r="B134" s="140" t="s">
        <v>277</v>
      </c>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c r="AI134"/>
      <c r="AJ134"/>
      <c r="AK134"/>
      <c r="AL134"/>
    </row>
    <row r="135" spans="2:38" ht="15" customHeight="1" x14ac:dyDescent="0.25">
      <c r="B135" s="140" t="s">
        <v>543</v>
      </c>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c r="AI135"/>
      <c r="AJ135"/>
      <c r="AK135"/>
      <c r="AL135"/>
    </row>
    <row r="136" spans="2:38" ht="15" customHeight="1" x14ac:dyDescent="0.25">
      <c r="B136" s="140" t="s">
        <v>519</v>
      </c>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0"/>
      <c r="AF136" s="140"/>
      <c r="AG136" s="140"/>
      <c r="AH136"/>
      <c r="AI136"/>
      <c r="AJ136"/>
      <c r="AK136"/>
      <c r="AL136"/>
    </row>
    <row r="137" spans="2:38" ht="15" customHeight="1" x14ac:dyDescent="0.25">
      <c r="B137" s="140" t="s">
        <v>520</v>
      </c>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c r="AG137" s="140"/>
      <c r="AH137"/>
      <c r="AI137"/>
      <c r="AJ137"/>
      <c r="AK137"/>
      <c r="AL137"/>
    </row>
    <row r="138" spans="2:38" ht="15" customHeight="1" x14ac:dyDescent="0.25">
      <c r="B138" s="140" t="s">
        <v>521</v>
      </c>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c r="AI138"/>
      <c r="AJ138"/>
      <c r="AK138"/>
      <c r="AL138"/>
    </row>
    <row r="139" spans="2:38" ht="15" customHeight="1" x14ac:dyDescent="0.25">
      <c r="B139" s="140" t="s">
        <v>671</v>
      </c>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0"/>
      <c r="AE139" s="140"/>
      <c r="AF139" s="140"/>
      <c r="AG139" s="140"/>
      <c r="AH139"/>
      <c r="AI139"/>
      <c r="AJ139"/>
      <c r="AK139"/>
      <c r="AL139"/>
    </row>
    <row r="140" spans="2:38" ht="15" customHeight="1" x14ac:dyDescent="0.25">
      <c r="B140" s="140" t="s">
        <v>715</v>
      </c>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c r="AC140" s="140"/>
      <c r="AD140" s="140"/>
      <c r="AE140" s="140"/>
      <c r="AF140" s="140"/>
      <c r="AG140" s="140"/>
      <c r="AH140"/>
      <c r="AI140"/>
      <c r="AJ140"/>
      <c r="AK140"/>
      <c r="AL140"/>
    </row>
    <row r="141" spans="2:38" x14ac:dyDescent="0.25">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c r="AG141" s="140"/>
      <c r="AH141"/>
      <c r="AI141"/>
      <c r="AJ141"/>
      <c r="AK141"/>
      <c r="AL141"/>
    </row>
    <row r="142" spans="2:38" x14ac:dyDescent="0.25">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c r="AI142"/>
      <c r="AJ142"/>
      <c r="AK142"/>
      <c r="AL142"/>
    </row>
    <row r="143" spans="2:38" x14ac:dyDescent="0.25">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0"/>
      <c r="AF143" s="140"/>
      <c r="AG143" s="140"/>
      <c r="AH143"/>
      <c r="AI143"/>
      <c r="AJ143"/>
      <c r="AK143"/>
      <c r="AL143"/>
    </row>
    <row r="144" spans="2:38" x14ac:dyDescent="0.25">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0"/>
      <c r="AE144" s="140"/>
      <c r="AF144" s="140"/>
      <c r="AG144" s="140"/>
      <c r="AH144"/>
      <c r="AI144"/>
      <c r="AJ144"/>
      <c r="AK144"/>
      <c r="AL144"/>
    </row>
    <row r="145" spans="2:38" x14ac:dyDescent="0.25">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0"/>
      <c r="AF145" s="140"/>
      <c r="AG145" s="140"/>
      <c r="AH145"/>
      <c r="AI145"/>
      <c r="AJ145"/>
      <c r="AK145"/>
      <c r="AL145"/>
    </row>
    <row r="146" spans="2:38" ht="15.75" thickBot="1" x14ac:dyDescent="0.3">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0"/>
      <c r="AF146" s="140"/>
      <c r="AG146" s="140"/>
      <c r="AH146"/>
      <c r="AI146"/>
      <c r="AJ146"/>
      <c r="AK146"/>
      <c r="AL146"/>
    </row>
    <row r="147" spans="2:38" x14ac:dyDescent="0.25">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3"/>
      <c r="AI147"/>
      <c r="AJ147"/>
      <c r="AK147"/>
      <c r="AL147"/>
    </row>
    <row r="148" spans="2:38" x14ac:dyDescent="0.25">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c r="AI148"/>
      <c r="AJ148"/>
      <c r="AK148"/>
      <c r="AL148"/>
    </row>
    <row r="149" spans="2:38" x14ac:dyDescent="0.25">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c r="AI149"/>
      <c r="AJ149"/>
      <c r="AK149"/>
      <c r="AL149"/>
    </row>
    <row r="150" spans="2:38" ht="15" customHeight="1" x14ac:dyDescent="0.25">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c r="AI150"/>
      <c r="AJ150"/>
      <c r="AK150"/>
      <c r="AL150"/>
    </row>
    <row r="151" spans="2:38" ht="15" customHeight="1" x14ac:dyDescent="0.25">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c r="AI151"/>
      <c r="AJ151"/>
      <c r="AK151"/>
      <c r="AL151"/>
    </row>
    <row r="152" spans="2:38" ht="15" customHeight="1" x14ac:dyDescent="0.25">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0"/>
      <c r="AE152" s="140"/>
      <c r="AF152" s="140"/>
      <c r="AG152" s="140"/>
      <c r="AH152"/>
      <c r="AI152"/>
      <c r="AJ152"/>
      <c r="AK152"/>
      <c r="AL152"/>
    </row>
    <row r="153" spans="2:38" ht="15" customHeight="1" x14ac:dyDescent="0.25">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c r="AI153"/>
      <c r="AJ153"/>
      <c r="AK153"/>
      <c r="AL153"/>
    </row>
    <row r="154" spans="2:38" ht="15" customHeight="1" x14ac:dyDescent="0.25">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0"/>
      <c r="AE154" s="140"/>
      <c r="AF154" s="140"/>
      <c r="AG154" s="140"/>
      <c r="AH154"/>
      <c r="AI154"/>
      <c r="AJ154"/>
      <c r="AK154"/>
      <c r="AL154"/>
    </row>
    <row r="155" spans="2:38" ht="15" customHeight="1" x14ac:dyDescent="0.25">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0"/>
      <c r="AF155" s="140"/>
      <c r="AG155" s="140"/>
      <c r="AH155"/>
      <c r="AI155"/>
      <c r="AJ155"/>
      <c r="AK155"/>
      <c r="AL155"/>
    </row>
    <row r="156" spans="2:38" ht="15" customHeight="1" x14ac:dyDescent="0.25">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0"/>
      <c r="AF156" s="140"/>
      <c r="AG156" s="140"/>
      <c r="AH156"/>
      <c r="AI156"/>
      <c r="AJ156"/>
      <c r="AK156"/>
      <c r="AL156"/>
    </row>
    <row r="157" spans="2:38" ht="15" customHeight="1" x14ac:dyDescent="0.25">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0"/>
      <c r="AE157" s="140"/>
      <c r="AF157" s="140"/>
      <c r="AG157" s="140"/>
      <c r="AH157"/>
      <c r="AI157"/>
      <c r="AJ157"/>
      <c r="AK157"/>
      <c r="AL157"/>
    </row>
    <row r="158" spans="2:38" ht="15" customHeight="1" x14ac:dyDescent="0.25">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c r="AC158" s="140"/>
      <c r="AD158" s="140"/>
      <c r="AE158" s="140"/>
      <c r="AF158" s="140"/>
      <c r="AG158" s="140"/>
      <c r="AH158"/>
      <c r="AI158"/>
      <c r="AJ158"/>
      <c r="AK158"/>
      <c r="AL158"/>
    </row>
    <row r="159" spans="2:38" ht="15" customHeight="1" x14ac:dyDescent="0.25">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c r="AG159" s="140"/>
      <c r="AH159"/>
      <c r="AI159"/>
      <c r="AJ159"/>
      <c r="AK159"/>
      <c r="AL159"/>
    </row>
    <row r="160" spans="2:38" ht="15" customHeight="1" x14ac:dyDescent="0.25">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c r="AI160"/>
      <c r="AJ160"/>
      <c r="AK160"/>
      <c r="AL160"/>
    </row>
    <row r="161" spans="2:38" ht="15" customHeight="1" x14ac:dyDescent="0.25">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c r="AI161"/>
      <c r="AJ161"/>
      <c r="AK161"/>
      <c r="AL161"/>
    </row>
    <row r="162" spans="2:38" ht="15" customHeight="1" x14ac:dyDescent="0.25">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c r="AH162"/>
      <c r="AI162"/>
      <c r="AJ162"/>
      <c r="AK162"/>
      <c r="AL162"/>
    </row>
    <row r="163" spans="2:38" ht="15" customHeight="1" x14ac:dyDescent="0.25">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c r="AH163"/>
      <c r="AI163"/>
      <c r="AJ163"/>
      <c r="AK163"/>
      <c r="AL163"/>
    </row>
    <row r="164" spans="2:38" ht="15" customHeight="1" x14ac:dyDescent="0.25">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c r="AH164"/>
      <c r="AI164"/>
      <c r="AJ164"/>
      <c r="AK164"/>
      <c r="AL164"/>
    </row>
    <row r="165" spans="2:38" x14ac:dyDescent="0.25">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c r="AG165" s="140"/>
      <c r="AH165"/>
      <c r="AI165"/>
      <c r="AJ165"/>
      <c r="AK165"/>
      <c r="AL165"/>
    </row>
    <row r="166" spans="2:38" ht="15" customHeight="1" x14ac:dyDescent="0.25">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0"/>
      <c r="AF166" s="140"/>
      <c r="AG166" s="140"/>
      <c r="AH166"/>
      <c r="AI166"/>
      <c r="AJ166"/>
      <c r="AK166"/>
      <c r="AL166"/>
    </row>
    <row r="167" spans="2:38" ht="15" customHeight="1" x14ac:dyDescent="0.25">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c r="AG167" s="140"/>
      <c r="AH167"/>
      <c r="AI167"/>
      <c r="AJ167"/>
      <c r="AK167"/>
      <c r="AL167"/>
    </row>
    <row r="168" spans="2:38" ht="15" customHeight="1" x14ac:dyDescent="0.25">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c r="AC168" s="140"/>
      <c r="AD168" s="140"/>
      <c r="AE168" s="140"/>
      <c r="AF168" s="140"/>
      <c r="AG168" s="140"/>
      <c r="AH168"/>
      <c r="AI168"/>
      <c r="AJ168"/>
      <c r="AK168"/>
      <c r="AL168"/>
    </row>
    <row r="169" spans="2:38" ht="15" customHeight="1" x14ac:dyDescent="0.25">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c r="AC169" s="140"/>
      <c r="AD169" s="140"/>
      <c r="AE169" s="140"/>
      <c r="AF169" s="140"/>
      <c r="AG169" s="140"/>
      <c r="AH169"/>
      <c r="AI169"/>
      <c r="AJ169"/>
      <c r="AK169"/>
      <c r="AL169"/>
    </row>
    <row r="170" spans="2:38" ht="15" customHeight="1" x14ac:dyDescent="0.25">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c r="AC170" s="140"/>
      <c r="AD170" s="140"/>
      <c r="AE170" s="140"/>
      <c r="AF170" s="140"/>
      <c r="AG170" s="140"/>
      <c r="AH170"/>
      <c r="AI170"/>
      <c r="AJ170"/>
      <c r="AK170"/>
      <c r="AL170"/>
    </row>
    <row r="171" spans="2:38" ht="15" customHeight="1" x14ac:dyDescent="0.25">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c r="AC171" s="140"/>
      <c r="AD171" s="140"/>
      <c r="AE171" s="140"/>
      <c r="AF171" s="140"/>
      <c r="AG171" s="140"/>
      <c r="AH171"/>
      <c r="AI171"/>
      <c r="AJ171"/>
      <c r="AK171"/>
      <c r="AL171"/>
    </row>
    <row r="172" spans="2:38" ht="15" customHeight="1" x14ac:dyDescent="0.25">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c r="AC172" s="140"/>
      <c r="AD172" s="140"/>
      <c r="AE172" s="140"/>
      <c r="AF172" s="140"/>
      <c r="AG172" s="140"/>
      <c r="AH172"/>
      <c r="AI172"/>
      <c r="AJ172"/>
      <c r="AK172"/>
      <c r="AL172"/>
    </row>
    <row r="173" spans="2:38" ht="15" customHeight="1" x14ac:dyDescent="0.25">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0"/>
      <c r="AF173" s="140"/>
      <c r="AG173" s="140"/>
      <c r="AH173"/>
      <c r="AI173"/>
      <c r="AJ173"/>
      <c r="AK173"/>
      <c r="AL173"/>
    </row>
    <row r="174" spans="2:38" ht="15" customHeight="1" x14ac:dyDescent="0.25">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0"/>
      <c r="AF174" s="140"/>
      <c r="AG174" s="140"/>
      <c r="AH174"/>
      <c r="AI174"/>
      <c r="AJ174"/>
      <c r="AK174"/>
      <c r="AL174"/>
    </row>
    <row r="175" spans="2:38" ht="15" customHeight="1" x14ac:dyDescent="0.25">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0"/>
      <c r="AF175" s="140"/>
      <c r="AG175" s="140"/>
      <c r="AH175"/>
      <c r="AI175"/>
      <c r="AJ175"/>
      <c r="AK175"/>
      <c r="AL175"/>
    </row>
    <row r="176" spans="2:38" ht="15" customHeight="1" x14ac:dyDescent="0.25">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c r="AC176" s="140"/>
      <c r="AD176" s="140"/>
      <c r="AE176" s="140"/>
      <c r="AF176" s="140"/>
      <c r="AG176" s="140"/>
      <c r="AH176"/>
      <c r="AI176"/>
      <c r="AJ176"/>
      <c r="AK176"/>
      <c r="AL176"/>
    </row>
    <row r="177" spans="2:38" ht="15" customHeight="1" x14ac:dyDescent="0.25">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c r="AC177" s="140"/>
      <c r="AD177" s="140"/>
      <c r="AE177" s="140"/>
      <c r="AF177" s="140"/>
      <c r="AG177" s="140"/>
      <c r="AH177"/>
      <c r="AI177"/>
      <c r="AJ177"/>
      <c r="AK177"/>
      <c r="AL177"/>
    </row>
    <row r="178" spans="2:38" ht="15" customHeight="1" x14ac:dyDescent="0.25">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40"/>
      <c r="AD178" s="140"/>
      <c r="AE178" s="140"/>
      <c r="AF178" s="140"/>
      <c r="AG178" s="140"/>
      <c r="AH178"/>
      <c r="AI178"/>
      <c r="AJ178"/>
      <c r="AK178"/>
      <c r="AL178"/>
    </row>
    <row r="179" spans="2:38" ht="15" customHeight="1" x14ac:dyDescent="0.25">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40"/>
      <c r="AD179" s="140"/>
      <c r="AE179" s="140"/>
      <c r="AF179" s="140"/>
      <c r="AG179" s="140"/>
      <c r="AH179"/>
      <c r="AI179"/>
      <c r="AJ179"/>
      <c r="AK179"/>
      <c r="AL179"/>
    </row>
    <row r="180" spans="2:38" x14ac:dyDescent="0.25">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c r="AC180" s="140"/>
      <c r="AD180" s="140"/>
      <c r="AE180" s="140"/>
      <c r="AF180" s="140"/>
      <c r="AG180" s="140"/>
      <c r="AH180"/>
      <c r="AI180"/>
      <c r="AJ180"/>
      <c r="AK180"/>
      <c r="AL180"/>
    </row>
    <row r="181" spans="2:38" ht="15" customHeight="1" x14ac:dyDescent="0.25">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c r="AC181" s="140"/>
      <c r="AD181" s="140"/>
      <c r="AE181" s="140"/>
      <c r="AF181" s="140"/>
      <c r="AG181" s="140"/>
      <c r="AH181"/>
      <c r="AI181"/>
      <c r="AJ181"/>
      <c r="AK181"/>
      <c r="AL181"/>
    </row>
    <row r="182" spans="2:38" ht="15" customHeight="1" x14ac:dyDescent="0.25">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c r="AC182" s="140"/>
      <c r="AD182" s="140"/>
      <c r="AE182" s="140"/>
      <c r="AF182" s="140"/>
      <c r="AG182" s="140"/>
      <c r="AH182"/>
      <c r="AI182"/>
      <c r="AJ182"/>
      <c r="AK182"/>
      <c r="AL182"/>
    </row>
    <row r="183" spans="2:38" ht="15" customHeight="1" x14ac:dyDescent="0.25">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c r="AC183" s="140"/>
      <c r="AD183" s="140"/>
      <c r="AE183" s="140"/>
      <c r="AF183" s="140"/>
      <c r="AG183" s="140"/>
      <c r="AH183"/>
      <c r="AI183"/>
      <c r="AJ183"/>
      <c r="AK183"/>
      <c r="AL183"/>
    </row>
    <row r="184" spans="2:38" ht="15" customHeight="1" x14ac:dyDescent="0.25">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c r="AC184" s="140"/>
      <c r="AD184" s="140"/>
      <c r="AE184" s="140"/>
      <c r="AF184" s="140"/>
      <c r="AG184" s="140"/>
      <c r="AH184"/>
      <c r="AI184"/>
      <c r="AJ184"/>
      <c r="AK184"/>
      <c r="AL184"/>
    </row>
    <row r="185" spans="2:38" ht="15" customHeight="1" x14ac:dyDescent="0.2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row>
    <row r="186" spans="2:38" ht="15" customHeight="1" x14ac:dyDescent="0.25">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row>
    <row r="187" spans="2:38" ht="15" customHeight="1" x14ac:dyDescent="0.25">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row>
    <row r="188" spans="2:38" ht="15" customHeight="1" x14ac:dyDescent="0.25">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2:38" ht="15" customHeight="1" x14ac:dyDescent="0.25">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row>
    <row r="190" spans="2:38" ht="15" customHeight="1" x14ac:dyDescent="0.25">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row>
    <row r="191" spans="2:38" ht="15" customHeight="1" x14ac:dyDescent="0.25">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row>
    <row r="192" spans="2:38" ht="15" customHeight="1" x14ac:dyDescent="0.25">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row>
    <row r="193" spans="2:38" ht="15" customHeight="1" x14ac:dyDescent="0.25">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row>
    <row r="194" spans="2:38" ht="15" customHeight="1" x14ac:dyDescent="0.25">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row>
    <row r="195" spans="2:38" ht="15" customHeight="1" x14ac:dyDescent="0.2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row>
    <row r="196" spans="2:38" ht="15" customHeight="1" x14ac:dyDescent="0.25">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row>
    <row r="197" spans="2:38" ht="15" customHeight="1" x14ac:dyDescent="0.25">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row>
    <row r="198" spans="2:38" ht="15" customHeight="1" x14ac:dyDescent="0.25">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row>
    <row r="199" spans="2:38" ht="15" customHeight="1" x14ac:dyDescent="0.25">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row>
    <row r="200" spans="2:38" ht="15" customHeight="1" x14ac:dyDescent="0.25">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row>
    <row r="201" spans="2:38" ht="15" customHeight="1" x14ac:dyDescent="0.25">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row>
    <row r="202" spans="2:38" ht="15" customHeight="1" x14ac:dyDescent="0.25">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row>
    <row r="203" spans="2:38" ht="15" customHeight="1" x14ac:dyDescent="0.25">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row>
    <row r="204" spans="2:38" ht="15" customHeight="1" x14ac:dyDescent="0.25">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row>
    <row r="205" spans="2:38" ht="15" customHeight="1" x14ac:dyDescent="0.2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row>
    <row r="206" spans="2:38" ht="15" customHeight="1" x14ac:dyDescent="0.25">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row>
    <row r="207" spans="2:38" ht="15" customHeight="1" x14ac:dyDescent="0.25">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row>
    <row r="208" spans="2:38" ht="15" customHeight="1" x14ac:dyDescent="0.25">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row>
    <row r="209" spans="2:38" ht="15" customHeight="1" x14ac:dyDescent="0.25">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2:38" ht="15" customHeight="1" x14ac:dyDescent="0.25">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2:38" ht="15" customHeight="1" x14ac:dyDescent="0.25">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2:38" ht="15" customHeight="1" x14ac:dyDescent="0.25">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2:38" ht="15" customHeight="1" x14ac:dyDescent="0.25">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2:38" ht="15" customHeight="1" x14ac:dyDescent="0.25">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2:38" ht="15" customHeight="1" x14ac:dyDescent="0.2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2:38" ht="15" customHeight="1" x14ac:dyDescent="0.25">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2:38" ht="15" customHeight="1" x14ac:dyDescent="0.25">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2:38" ht="15" customHeight="1" x14ac:dyDescent="0.25">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2:38" ht="15" customHeight="1" x14ac:dyDescent="0.25">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2:38" ht="15" customHeight="1" x14ac:dyDescent="0.25">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2:38" ht="15" customHeight="1" x14ac:dyDescent="0.25">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2:38" ht="15" customHeight="1" x14ac:dyDescent="0.25">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2:38" ht="15" customHeight="1" x14ac:dyDescent="0.25">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2:38" ht="15" customHeight="1" x14ac:dyDescent="0.25">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2:38" ht="15" customHeight="1" x14ac:dyDescent="0.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2:38" ht="15" customHeight="1" x14ac:dyDescent="0.25">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2:38" ht="15" customHeight="1" x14ac:dyDescent="0.25">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2:38" ht="15" customHeight="1" x14ac:dyDescent="0.25">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2:38" ht="15" customHeight="1" x14ac:dyDescent="0.25">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2:38" ht="15" customHeight="1" x14ac:dyDescent="0.25">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2:38" ht="15" customHeight="1" x14ac:dyDescent="0.25">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2:38" ht="15" customHeight="1" x14ac:dyDescent="0.25">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2:38" ht="15" customHeight="1" x14ac:dyDescent="0.25">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2:38" ht="15" customHeight="1" x14ac:dyDescent="0.25">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2:38" ht="15" customHeight="1" x14ac:dyDescent="0.2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2:38" ht="15" customHeight="1" x14ac:dyDescent="0.25">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2:38" ht="15" customHeight="1" x14ac:dyDescent="0.25">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2:38" ht="15" customHeight="1" x14ac:dyDescent="0.25">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2:38" ht="15" customHeight="1" x14ac:dyDescent="0.25">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2:38" ht="15" customHeight="1" x14ac:dyDescent="0.25">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2:38" ht="15" customHeight="1" x14ac:dyDescent="0.25">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2:38" ht="15" customHeight="1" x14ac:dyDescent="0.25">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2:38" ht="15" customHeight="1" x14ac:dyDescent="0.25">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2:38" ht="15" customHeight="1" x14ac:dyDescent="0.25">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2:38" ht="15" customHeight="1" x14ac:dyDescent="0.2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2:38" ht="15" customHeight="1" x14ac:dyDescent="0.25">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2:38" ht="15" customHeight="1" x14ac:dyDescent="0.25">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2:38" ht="15" customHeight="1" x14ac:dyDescent="0.25">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2:38" ht="15" customHeight="1" x14ac:dyDescent="0.25">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2:38" ht="15" customHeight="1" x14ac:dyDescent="0.25">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2:38" ht="15" customHeight="1" x14ac:dyDescent="0.25">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2:38" ht="15" customHeight="1" x14ac:dyDescent="0.25">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2:38" ht="15" customHeight="1" x14ac:dyDescent="0.25">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2:38" ht="15" customHeight="1" x14ac:dyDescent="0.25">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2:38" ht="15" customHeight="1" x14ac:dyDescent="0.2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2:38" ht="15" customHeight="1" x14ac:dyDescent="0.25">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2:38" ht="15" customHeight="1" x14ac:dyDescent="0.25">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2:38" ht="15" customHeight="1" x14ac:dyDescent="0.25">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2:38" ht="15" customHeight="1" x14ac:dyDescent="0.25">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2:38" ht="15" customHeight="1" x14ac:dyDescent="0.25">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2:38" ht="15" customHeight="1" x14ac:dyDescent="0.25">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2:38" ht="15" customHeight="1" x14ac:dyDescent="0.25">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2:38" ht="15" customHeight="1" x14ac:dyDescent="0.25">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2:38" ht="15" customHeight="1" x14ac:dyDescent="0.25">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2:38" ht="15" customHeight="1" x14ac:dyDescent="0.2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2:38" ht="15" customHeight="1" x14ac:dyDescent="0.25">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2:38" ht="15" customHeight="1" x14ac:dyDescent="0.25">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2:38" ht="15" customHeight="1" x14ac:dyDescent="0.25">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2:38" ht="15" customHeight="1" x14ac:dyDescent="0.25">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2:38" ht="15" customHeight="1" x14ac:dyDescent="0.25">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2:38" ht="15" customHeight="1" x14ac:dyDescent="0.25">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2:38" ht="15" customHeight="1" x14ac:dyDescent="0.25">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2:38" ht="15" customHeight="1" x14ac:dyDescent="0.25">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2:38" ht="15" customHeight="1" x14ac:dyDescent="0.25">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2:38" ht="15" customHeight="1" x14ac:dyDescent="0.2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2:38" ht="15" customHeight="1" x14ac:dyDescent="0.25">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2:38" ht="15" customHeight="1" x14ac:dyDescent="0.25">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2:38" ht="15" customHeight="1" x14ac:dyDescent="0.25">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2:38" ht="15" customHeight="1" x14ac:dyDescent="0.25">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2:38" ht="15" customHeight="1" x14ac:dyDescent="0.25">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2:38" ht="15" customHeight="1" x14ac:dyDescent="0.25">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2:38" ht="15" customHeight="1" x14ac:dyDescent="0.25">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2:38" ht="15" customHeight="1" x14ac:dyDescent="0.25">
      <c r="B283"/>
      <c r="C283"/>
      <c r="D283"/>
      <c r="E283"/>
      <c r="F283"/>
      <c r="G283"/>
      <c r="H283"/>
      <c r="I283"/>
      <c r="J283"/>
      <c r="K283"/>
      <c r="L283"/>
      <c r="M283"/>
      <c r="N283"/>
      <c r="O283"/>
      <c r="P283"/>
      <c r="Q283"/>
      <c r="R283"/>
      <c r="S283"/>
      <c r="T283"/>
      <c r="U283"/>
      <c r="V283"/>
      <c r="W283"/>
      <c r="X283"/>
      <c r="Y283"/>
      <c r="Z283"/>
      <c r="AA283"/>
      <c r="AB283"/>
      <c r="AC283"/>
      <c r="AD283"/>
      <c r="AE283"/>
      <c r="AF283"/>
      <c r="AG283"/>
    </row>
    <row r="284" spans="2:38" ht="15" customHeight="1" x14ac:dyDescent="0.25">
      <c r="B284"/>
      <c r="C284"/>
      <c r="D284"/>
      <c r="E284"/>
      <c r="F284"/>
      <c r="G284"/>
      <c r="H284"/>
      <c r="I284"/>
      <c r="J284"/>
      <c r="K284"/>
      <c r="L284"/>
      <c r="M284"/>
      <c r="N284"/>
      <c r="O284"/>
      <c r="P284"/>
      <c r="Q284"/>
      <c r="R284"/>
      <c r="S284"/>
      <c r="T284"/>
      <c r="U284"/>
      <c r="V284"/>
      <c r="W284"/>
      <c r="X284"/>
      <c r="Y284"/>
      <c r="Z284"/>
      <c r="AA284"/>
      <c r="AB284"/>
      <c r="AC284"/>
      <c r="AD284"/>
      <c r="AE284"/>
      <c r="AF284"/>
      <c r="AG284"/>
    </row>
    <row r="285" spans="2:38" ht="15" customHeight="1" x14ac:dyDescent="0.25">
      <c r="B285"/>
      <c r="C285"/>
      <c r="D285"/>
      <c r="E285"/>
      <c r="F285"/>
      <c r="G285"/>
      <c r="H285"/>
      <c r="I285"/>
      <c r="J285"/>
      <c r="K285"/>
      <c r="L285"/>
      <c r="M285"/>
      <c r="N285"/>
      <c r="O285"/>
      <c r="P285"/>
      <c r="Q285"/>
      <c r="R285"/>
      <c r="S285"/>
      <c r="T285"/>
      <c r="U285"/>
      <c r="V285"/>
      <c r="W285"/>
      <c r="X285"/>
      <c r="Y285"/>
      <c r="Z285"/>
      <c r="AA285"/>
      <c r="AB285"/>
      <c r="AC285"/>
      <c r="AD285"/>
      <c r="AE285"/>
      <c r="AF285"/>
      <c r="AG285"/>
    </row>
    <row r="286" spans="2:38" ht="15" customHeight="1" x14ac:dyDescent="0.25">
      <c r="B286"/>
      <c r="C286"/>
      <c r="D286"/>
      <c r="E286"/>
      <c r="F286"/>
      <c r="G286"/>
      <c r="H286"/>
      <c r="I286"/>
      <c r="J286"/>
      <c r="K286"/>
      <c r="L286"/>
      <c r="M286"/>
      <c r="N286"/>
      <c r="O286"/>
      <c r="P286"/>
      <c r="Q286"/>
      <c r="R286"/>
      <c r="S286"/>
      <c r="T286"/>
      <c r="U286"/>
      <c r="V286"/>
      <c r="W286"/>
      <c r="X286"/>
      <c r="Y286"/>
      <c r="Z286"/>
      <c r="AA286"/>
      <c r="AB286"/>
      <c r="AC286"/>
      <c r="AD286"/>
      <c r="AE286"/>
      <c r="AF286"/>
      <c r="AG286"/>
    </row>
    <row r="287" spans="2:38" ht="15" customHeight="1" x14ac:dyDescent="0.25">
      <c r="B287"/>
      <c r="C287"/>
      <c r="D287"/>
      <c r="E287"/>
      <c r="F287"/>
      <c r="G287"/>
      <c r="H287"/>
      <c r="I287"/>
      <c r="J287"/>
      <c r="K287"/>
      <c r="L287"/>
      <c r="M287"/>
      <c r="N287"/>
      <c r="O287"/>
      <c r="P287"/>
      <c r="Q287"/>
      <c r="R287"/>
      <c r="S287"/>
      <c r="T287"/>
      <c r="U287"/>
      <c r="V287"/>
      <c r="W287"/>
      <c r="X287"/>
      <c r="Y287"/>
      <c r="Z287"/>
      <c r="AA287"/>
      <c r="AB287"/>
      <c r="AC287"/>
      <c r="AD287"/>
      <c r="AE287"/>
      <c r="AF287"/>
      <c r="AG287"/>
    </row>
    <row r="288" spans="2:38" ht="15" customHeight="1" x14ac:dyDescent="0.25">
      <c r="B288"/>
      <c r="C288"/>
      <c r="D288"/>
      <c r="E288"/>
      <c r="F288"/>
      <c r="G288"/>
      <c r="H288"/>
      <c r="I288"/>
      <c r="J288"/>
      <c r="K288"/>
      <c r="L288"/>
      <c r="M288"/>
      <c r="N288"/>
      <c r="O288"/>
      <c r="P288"/>
      <c r="Q288"/>
      <c r="R288"/>
      <c r="S288"/>
      <c r="T288"/>
      <c r="U288"/>
      <c r="V288"/>
      <c r="W288"/>
      <c r="X288"/>
      <c r="Y288"/>
      <c r="Z288"/>
      <c r="AA288"/>
      <c r="AB288"/>
      <c r="AC288"/>
      <c r="AD288"/>
      <c r="AE288"/>
      <c r="AF288"/>
      <c r="AG288"/>
    </row>
    <row r="289" spans="2:33" ht="15" customHeight="1" x14ac:dyDescent="0.25">
      <c r="B289"/>
      <c r="C289"/>
      <c r="D289"/>
      <c r="E289"/>
      <c r="F289"/>
      <c r="G289"/>
      <c r="H289"/>
      <c r="I289"/>
      <c r="J289"/>
      <c r="K289"/>
      <c r="L289"/>
      <c r="M289"/>
      <c r="N289"/>
      <c r="O289"/>
      <c r="P289"/>
      <c r="Q289"/>
      <c r="R289"/>
      <c r="S289"/>
      <c r="T289"/>
      <c r="U289"/>
      <c r="V289"/>
      <c r="W289"/>
      <c r="X289"/>
      <c r="Y289"/>
      <c r="Z289"/>
      <c r="AA289"/>
      <c r="AB289"/>
      <c r="AC289"/>
      <c r="AD289"/>
      <c r="AE289"/>
      <c r="AF289"/>
      <c r="AG289"/>
    </row>
    <row r="290" spans="2:33" ht="15" customHeight="1" x14ac:dyDescent="0.25">
      <c r="B290"/>
      <c r="C290"/>
      <c r="D290"/>
      <c r="E290"/>
      <c r="F290"/>
      <c r="G290"/>
      <c r="H290"/>
      <c r="I290"/>
      <c r="J290"/>
      <c r="K290"/>
      <c r="L290"/>
      <c r="M290"/>
      <c r="N290"/>
      <c r="O290"/>
      <c r="P290"/>
      <c r="Q290"/>
      <c r="R290"/>
      <c r="S290"/>
      <c r="T290"/>
      <c r="U290"/>
      <c r="V290"/>
      <c r="W290"/>
      <c r="X290"/>
      <c r="Y290"/>
      <c r="Z290"/>
      <c r="AA290"/>
      <c r="AB290"/>
      <c r="AC290"/>
      <c r="AD290"/>
      <c r="AE290"/>
      <c r="AF290"/>
      <c r="AG290"/>
    </row>
    <row r="291" spans="2:33" ht="15" customHeight="1" x14ac:dyDescent="0.25">
      <c r="B291"/>
      <c r="C291"/>
      <c r="D291"/>
      <c r="E291"/>
      <c r="F291"/>
      <c r="G291"/>
      <c r="H291"/>
      <c r="I291"/>
      <c r="J291"/>
      <c r="K291"/>
      <c r="L291"/>
      <c r="M291"/>
      <c r="N291"/>
      <c r="O291"/>
      <c r="P291"/>
      <c r="Q291"/>
      <c r="R291"/>
      <c r="S291"/>
      <c r="T291"/>
      <c r="U291"/>
      <c r="V291"/>
      <c r="W291"/>
      <c r="X291"/>
      <c r="Y291"/>
      <c r="Z291"/>
      <c r="AA291"/>
      <c r="AB291"/>
      <c r="AC291"/>
      <c r="AD291"/>
      <c r="AE291"/>
      <c r="AF291"/>
      <c r="AG291"/>
    </row>
    <row r="292" spans="2:33" ht="15" customHeight="1" x14ac:dyDescent="0.25">
      <c r="B292"/>
      <c r="C292"/>
      <c r="D292"/>
      <c r="E292"/>
      <c r="F292"/>
      <c r="G292"/>
      <c r="H292"/>
      <c r="I292"/>
      <c r="J292"/>
      <c r="K292"/>
      <c r="L292"/>
      <c r="M292"/>
      <c r="N292"/>
      <c r="O292"/>
      <c r="P292"/>
      <c r="Q292"/>
      <c r="R292"/>
      <c r="S292"/>
      <c r="T292"/>
      <c r="U292"/>
      <c r="V292"/>
      <c r="W292"/>
      <c r="X292"/>
      <c r="Y292"/>
      <c r="Z292"/>
      <c r="AA292"/>
      <c r="AB292"/>
      <c r="AC292"/>
      <c r="AD292"/>
      <c r="AE292"/>
      <c r="AF292"/>
      <c r="AG292"/>
    </row>
    <row r="293" spans="2:33" ht="15" customHeight="1" x14ac:dyDescent="0.25">
      <c r="B293"/>
      <c r="C293"/>
      <c r="D293"/>
      <c r="E293"/>
      <c r="F293"/>
      <c r="G293"/>
      <c r="H293"/>
      <c r="I293"/>
      <c r="J293"/>
      <c r="K293"/>
      <c r="L293"/>
      <c r="M293"/>
      <c r="N293"/>
      <c r="O293"/>
      <c r="P293"/>
      <c r="Q293"/>
      <c r="R293"/>
      <c r="S293"/>
      <c r="T293"/>
      <c r="U293"/>
      <c r="V293"/>
      <c r="W293"/>
      <c r="X293"/>
      <c r="Y293"/>
      <c r="Z293"/>
      <c r="AA293"/>
      <c r="AB293"/>
      <c r="AC293"/>
      <c r="AD293"/>
      <c r="AE293"/>
      <c r="AF293"/>
      <c r="AG293"/>
    </row>
    <row r="308" spans="2:32" ht="15" customHeight="1" x14ac:dyDescent="0.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row>
    <row r="511" spans="2:32" ht="15" customHeight="1" x14ac:dyDescent="0.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row>
    <row r="712" spans="2:32" ht="15" customHeight="1" x14ac:dyDescent="0.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row>
    <row r="887" spans="2:32" ht="15" customHeight="1" x14ac:dyDescent="0.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row>
    <row r="1101" spans="2:32" ht="15" customHeight="1" x14ac:dyDescent="0.2">
      <c r="B1101" s="132"/>
      <c r="C1101" s="132"/>
      <c r="D1101" s="132"/>
      <c r="E1101" s="132"/>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c r="AB1101" s="132"/>
      <c r="AC1101" s="132"/>
      <c r="AD1101" s="132"/>
      <c r="AE1101" s="132"/>
      <c r="AF1101" s="132"/>
    </row>
    <row r="1229" spans="2:32" ht="15" customHeight="1" x14ac:dyDescent="0.2">
      <c r="B1229" s="132"/>
      <c r="C1229" s="132"/>
      <c r="D1229" s="132"/>
      <c r="E1229" s="132"/>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c r="AB1229" s="132"/>
      <c r="AC1229" s="132"/>
      <c r="AD1229" s="132"/>
      <c r="AE1229" s="132"/>
      <c r="AF1229" s="132"/>
    </row>
    <row r="1390" spans="2:32" ht="15" customHeight="1" x14ac:dyDescent="0.2">
      <c r="B1390" s="132"/>
      <c r="C1390" s="132"/>
      <c r="D1390" s="132"/>
      <c r="E1390" s="132"/>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32"/>
      <c r="AC1390" s="132"/>
      <c r="AD1390" s="132"/>
      <c r="AE1390" s="132"/>
      <c r="AF1390" s="132"/>
    </row>
    <row r="1502" spans="2:32" ht="15" customHeight="1" x14ac:dyDescent="0.2">
      <c r="B1502" s="132"/>
      <c r="C1502" s="132"/>
      <c r="D1502" s="132"/>
      <c r="E1502" s="132"/>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32"/>
      <c r="AC1502" s="132"/>
      <c r="AD1502" s="132"/>
      <c r="AE1502" s="132"/>
      <c r="AF1502" s="132"/>
    </row>
    <row r="1604" spans="2:32" ht="15" customHeight="1" x14ac:dyDescent="0.2">
      <c r="B1604" s="132"/>
      <c r="C1604" s="132"/>
      <c r="D1604" s="132"/>
      <c r="E1604" s="132"/>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32"/>
      <c r="AC1604" s="132"/>
      <c r="AD1604" s="132"/>
      <c r="AE1604" s="132"/>
      <c r="AF1604" s="132"/>
    </row>
    <row r="1699" spans="2:32" ht="15" customHeight="1" x14ac:dyDescent="0.2">
      <c r="B1699" s="132"/>
      <c r="C1699" s="132"/>
      <c r="D1699" s="132"/>
      <c r="E1699" s="132"/>
      <c r="F1699" s="132"/>
      <c r="G1699" s="132"/>
      <c r="H1699" s="132"/>
      <c r="I1699" s="132"/>
      <c r="J1699" s="132"/>
      <c r="K1699" s="132"/>
      <c r="L1699" s="132"/>
      <c r="M1699" s="132"/>
      <c r="N1699" s="132"/>
      <c r="O1699" s="132"/>
      <c r="P1699" s="132"/>
      <c r="Q1699" s="132"/>
      <c r="R1699" s="132"/>
      <c r="S1699" s="132"/>
      <c r="T1699" s="132"/>
      <c r="U1699" s="132"/>
      <c r="V1699" s="132"/>
      <c r="W1699" s="132"/>
      <c r="X1699" s="132"/>
      <c r="Y1699" s="132"/>
      <c r="Z1699" s="132"/>
      <c r="AA1699" s="132"/>
      <c r="AB1699" s="132"/>
      <c r="AC1699" s="132"/>
      <c r="AD1699" s="132"/>
      <c r="AE1699" s="132"/>
      <c r="AF1699" s="132"/>
    </row>
    <row r="1945" spans="2:32" ht="15" customHeight="1" x14ac:dyDescent="0.2">
      <c r="B1945" s="132"/>
      <c r="C1945" s="132"/>
      <c r="D1945" s="132"/>
      <c r="E1945" s="132"/>
      <c r="F1945" s="132"/>
      <c r="G1945" s="132"/>
      <c r="H1945" s="132"/>
      <c r="I1945" s="132"/>
      <c r="J1945" s="132"/>
      <c r="K1945" s="132"/>
      <c r="L1945" s="132"/>
      <c r="M1945" s="132"/>
      <c r="N1945" s="132"/>
      <c r="O1945" s="132"/>
      <c r="P1945" s="132"/>
      <c r="Q1945" s="132"/>
      <c r="R1945" s="132"/>
      <c r="S1945" s="132"/>
      <c r="T1945" s="132"/>
      <c r="U1945" s="132"/>
      <c r="V1945" s="132"/>
      <c r="W1945" s="132"/>
      <c r="X1945" s="132"/>
      <c r="Y1945" s="132"/>
      <c r="Z1945" s="132"/>
      <c r="AA1945" s="132"/>
      <c r="AB1945" s="132"/>
      <c r="AC1945" s="132"/>
      <c r="AD1945" s="132"/>
      <c r="AE1945" s="132"/>
      <c r="AF1945" s="132"/>
    </row>
    <row r="2031" spans="2:32" ht="15" customHeight="1" x14ac:dyDescent="0.2">
      <c r="B2031" s="132"/>
      <c r="C2031" s="132"/>
      <c r="D2031" s="132"/>
      <c r="E2031" s="132"/>
      <c r="F2031" s="132"/>
      <c r="G2031" s="132"/>
      <c r="H2031" s="132"/>
      <c r="I2031" s="132"/>
      <c r="J2031" s="132"/>
      <c r="K2031" s="132"/>
      <c r="L2031" s="132"/>
      <c r="M2031" s="132"/>
      <c r="N2031" s="132"/>
      <c r="O2031" s="132"/>
      <c r="P2031" s="132"/>
      <c r="Q2031" s="132"/>
      <c r="R2031" s="132"/>
      <c r="S2031" s="132"/>
      <c r="T2031" s="132"/>
      <c r="U2031" s="132"/>
      <c r="V2031" s="132"/>
      <c r="W2031" s="132"/>
      <c r="X2031" s="132"/>
      <c r="Y2031" s="132"/>
      <c r="Z2031" s="132"/>
      <c r="AA2031" s="132"/>
      <c r="AB2031" s="132"/>
      <c r="AC2031" s="132"/>
      <c r="AD2031" s="132"/>
      <c r="AE2031" s="132"/>
      <c r="AF2031" s="132"/>
    </row>
    <row r="2153" spans="2:32" ht="15" customHeight="1" x14ac:dyDescent="0.2">
      <c r="B2153" s="132"/>
      <c r="C2153" s="132"/>
      <c r="D2153" s="132"/>
      <c r="E2153" s="132"/>
      <c r="F2153" s="132"/>
      <c r="G2153" s="132"/>
      <c r="H2153" s="132"/>
      <c r="I2153" s="132"/>
      <c r="J2153" s="132"/>
      <c r="K2153" s="132"/>
      <c r="L2153" s="132"/>
      <c r="M2153" s="132"/>
      <c r="N2153" s="132"/>
      <c r="O2153" s="132"/>
      <c r="P2153" s="132"/>
      <c r="Q2153" s="132"/>
      <c r="R2153" s="132"/>
      <c r="S2153" s="132"/>
      <c r="T2153" s="132"/>
      <c r="U2153" s="132"/>
      <c r="V2153" s="132"/>
      <c r="W2153" s="132"/>
      <c r="X2153" s="132"/>
      <c r="Y2153" s="132"/>
      <c r="Z2153" s="132"/>
      <c r="AA2153" s="132"/>
      <c r="AB2153" s="132"/>
      <c r="AC2153" s="132"/>
      <c r="AD2153" s="132"/>
      <c r="AE2153" s="132"/>
      <c r="AF2153" s="132"/>
    </row>
    <row r="2317" spans="2:32" ht="15" customHeight="1" x14ac:dyDescent="0.2">
      <c r="B2317" s="132"/>
      <c r="C2317" s="132"/>
      <c r="D2317" s="132"/>
      <c r="E2317" s="132"/>
      <c r="F2317" s="132"/>
      <c r="G2317" s="132"/>
      <c r="H2317" s="132"/>
      <c r="I2317" s="132"/>
      <c r="J2317" s="132"/>
      <c r="K2317" s="132"/>
      <c r="L2317" s="132"/>
      <c r="M2317" s="132"/>
      <c r="N2317" s="132"/>
      <c r="O2317" s="132"/>
      <c r="P2317" s="132"/>
      <c r="Q2317" s="132"/>
      <c r="R2317" s="132"/>
      <c r="S2317" s="132"/>
      <c r="T2317" s="132"/>
      <c r="U2317" s="132"/>
      <c r="V2317" s="132"/>
      <c r="W2317" s="132"/>
      <c r="X2317" s="132"/>
      <c r="Y2317" s="132"/>
      <c r="Z2317" s="132"/>
      <c r="AA2317" s="132"/>
      <c r="AB2317" s="132"/>
      <c r="AC2317" s="132"/>
      <c r="AD2317" s="132"/>
      <c r="AE2317" s="132"/>
      <c r="AF2317" s="132"/>
    </row>
    <row r="2419" spans="2:32" ht="15" customHeight="1" x14ac:dyDescent="0.2">
      <c r="B2419" s="132"/>
      <c r="C2419" s="132"/>
      <c r="D2419" s="132"/>
      <c r="E2419" s="132"/>
      <c r="F2419" s="132"/>
      <c r="G2419" s="132"/>
      <c r="H2419" s="132"/>
      <c r="I2419" s="132"/>
      <c r="J2419" s="132"/>
      <c r="K2419" s="132"/>
      <c r="L2419" s="132"/>
      <c r="M2419" s="132"/>
      <c r="N2419" s="132"/>
      <c r="O2419" s="132"/>
      <c r="P2419" s="132"/>
      <c r="Q2419" s="132"/>
      <c r="R2419" s="132"/>
      <c r="S2419" s="132"/>
      <c r="T2419" s="132"/>
      <c r="U2419" s="132"/>
      <c r="V2419" s="132"/>
      <c r="W2419" s="132"/>
      <c r="X2419" s="132"/>
      <c r="Y2419" s="132"/>
      <c r="Z2419" s="132"/>
      <c r="AA2419" s="132"/>
      <c r="AB2419" s="132"/>
      <c r="AC2419" s="132"/>
      <c r="AD2419" s="132"/>
      <c r="AE2419" s="132"/>
      <c r="AF2419" s="132"/>
    </row>
    <row r="2509" spans="2:32" ht="15" customHeight="1" x14ac:dyDescent="0.2">
      <c r="B2509" s="132"/>
      <c r="C2509" s="132"/>
      <c r="D2509" s="132"/>
      <c r="E2509" s="132"/>
      <c r="F2509" s="132"/>
      <c r="G2509" s="132"/>
      <c r="H2509" s="132"/>
      <c r="I2509" s="132"/>
      <c r="J2509" s="132"/>
      <c r="K2509" s="132"/>
      <c r="L2509" s="132"/>
      <c r="M2509" s="132"/>
      <c r="N2509" s="132"/>
      <c r="O2509" s="132"/>
      <c r="P2509" s="132"/>
      <c r="Q2509" s="132"/>
      <c r="R2509" s="132"/>
      <c r="S2509" s="132"/>
      <c r="T2509" s="132"/>
      <c r="U2509" s="132"/>
      <c r="V2509" s="132"/>
      <c r="W2509" s="132"/>
      <c r="X2509" s="132"/>
      <c r="Y2509" s="132"/>
      <c r="Z2509" s="132"/>
      <c r="AA2509" s="132"/>
      <c r="AB2509" s="132"/>
      <c r="AC2509" s="132"/>
      <c r="AD2509" s="132"/>
      <c r="AE2509" s="132"/>
      <c r="AF2509" s="132"/>
    </row>
    <row r="2598" spans="2:32" ht="15" customHeight="1" x14ac:dyDescent="0.2">
      <c r="B2598" s="132"/>
      <c r="C2598" s="132"/>
      <c r="D2598" s="132"/>
      <c r="E2598" s="132"/>
      <c r="F2598" s="132"/>
      <c r="G2598" s="132"/>
      <c r="H2598" s="132"/>
      <c r="I2598" s="132"/>
      <c r="J2598" s="132"/>
      <c r="K2598" s="132"/>
      <c r="L2598" s="132"/>
      <c r="M2598" s="132"/>
      <c r="N2598" s="132"/>
      <c r="O2598" s="132"/>
      <c r="P2598" s="132"/>
      <c r="Q2598" s="132"/>
      <c r="R2598" s="132"/>
      <c r="S2598" s="132"/>
      <c r="T2598" s="132"/>
      <c r="U2598" s="132"/>
      <c r="V2598" s="132"/>
      <c r="W2598" s="132"/>
      <c r="X2598" s="132"/>
      <c r="Y2598" s="132"/>
      <c r="Z2598" s="132"/>
      <c r="AA2598" s="132"/>
      <c r="AB2598" s="132"/>
      <c r="AC2598" s="132"/>
      <c r="AD2598" s="132"/>
      <c r="AE2598" s="132"/>
      <c r="AF2598" s="132"/>
    </row>
    <row r="2719" spans="2:32" ht="15" customHeight="1" x14ac:dyDescent="0.2">
      <c r="B2719" s="132"/>
      <c r="C2719" s="132"/>
      <c r="D2719" s="132"/>
      <c r="E2719" s="132"/>
      <c r="F2719" s="132"/>
      <c r="G2719" s="132"/>
      <c r="H2719" s="132"/>
      <c r="I2719" s="132"/>
      <c r="J2719" s="132"/>
      <c r="K2719" s="132"/>
      <c r="L2719" s="132"/>
      <c r="M2719" s="132"/>
      <c r="N2719" s="132"/>
      <c r="O2719" s="132"/>
      <c r="P2719" s="132"/>
      <c r="Q2719" s="132"/>
      <c r="R2719" s="132"/>
      <c r="S2719" s="132"/>
      <c r="T2719" s="132"/>
      <c r="U2719" s="132"/>
      <c r="V2719" s="132"/>
      <c r="W2719" s="132"/>
      <c r="X2719" s="132"/>
      <c r="Y2719" s="132"/>
      <c r="Z2719" s="132"/>
      <c r="AA2719" s="132"/>
      <c r="AB2719" s="132"/>
      <c r="AC2719" s="132"/>
      <c r="AD2719" s="132"/>
      <c r="AE2719" s="132"/>
      <c r="AF2719" s="132"/>
    </row>
    <row r="2837" spans="2:32" ht="15" customHeight="1" x14ac:dyDescent="0.2">
      <c r="B2837" s="132"/>
      <c r="C2837" s="132"/>
      <c r="D2837" s="132"/>
      <c r="E2837" s="132"/>
      <c r="F2837" s="132"/>
      <c r="G2837" s="132"/>
      <c r="H2837" s="132"/>
      <c r="I2837" s="132"/>
      <c r="J2837" s="132"/>
      <c r="K2837" s="132"/>
      <c r="L2837" s="132"/>
      <c r="M2837" s="132"/>
      <c r="N2837" s="132"/>
      <c r="O2837" s="132"/>
      <c r="P2837" s="132"/>
      <c r="Q2837" s="132"/>
      <c r="R2837" s="132"/>
      <c r="S2837" s="132"/>
      <c r="T2837" s="132"/>
      <c r="U2837" s="132"/>
      <c r="V2837" s="132"/>
      <c r="W2837" s="132"/>
      <c r="X2837" s="132"/>
      <c r="Y2837" s="132"/>
      <c r="Z2837" s="132"/>
      <c r="AA2837" s="132"/>
      <c r="AB2837" s="132"/>
      <c r="AC2837" s="132"/>
      <c r="AD2837" s="132"/>
      <c r="AE2837" s="132"/>
      <c r="AF2837" s="132"/>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6">
        <v>947817120</v>
      </c>
      <c r="C2" t="s">
        <v>95</v>
      </c>
    </row>
    <row r="3" spans="1:36" x14ac:dyDescent="0.25">
      <c r="A3" t="s">
        <v>92</v>
      </c>
      <c r="B3" s="6">
        <f>B1*B2</f>
        <v>336352809191520</v>
      </c>
      <c r="C3" t="s">
        <v>96</v>
      </c>
    </row>
    <row r="5" spans="1:36" x14ac:dyDescent="0.25">
      <c r="A5" t="s">
        <v>559</v>
      </c>
    </row>
    <row r="6" spans="1:36" x14ac:dyDescent="0.25">
      <c r="A6" t="s">
        <v>168</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579</v>
      </c>
      <c r="B9" s="7">
        <v>0</v>
      </c>
      <c r="C9" s="7">
        <v>0</v>
      </c>
      <c r="D9" s="7">
        <v>0</v>
      </c>
      <c r="E9" s="7">
        <v>0</v>
      </c>
      <c r="F9" s="7">
        <f>$B$3*('AEO22 Table 5'!C61/'AEO22 Table 5'!$C61)</f>
        <v>336352809191520</v>
      </c>
      <c r="G9" s="7">
        <f>$B$3*('AEO23 Table 5'!C61/'AEO22 Table 5'!$C$61)</f>
        <v>340012757465232.81</v>
      </c>
      <c r="H9" s="7">
        <f>$B$3*('AEO23 Table 5'!D61/'AEO22 Table 5'!$C$61)</f>
        <v>335718907916166.75</v>
      </c>
      <c r="I9" s="7">
        <f>$B$3*('AEO23 Table 5'!E61/'AEO22 Table 5'!$C$61)</f>
        <v>319548671254757.69</v>
      </c>
      <c r="J9" s="7">
        <f>$B$3*('AEO23 Table 5'!F61/'AEO22 Table 5'!$C$61)</f>
        <v>326121633148459.63</v>
      </c>
      <c r="K9" s="7">
        <f>$B$3*('AEO23 Table 5'!G61/'AEO22 Table 5'!$C$61)</f>
        <v>330384583754484.31</v>
      </c>
      <c r="L9" s="7">
        <f>$B$3*('AEO23 Table 5'!H61/'AEO22 Table 5'!$C$61)</f>
        <v>332524177912428.38</v>
      </c>
      <c r="M9" s="7">
        <f>$B$3*('AEO23 Table 5'!I61/'AEO22 Table 5'!$C$61)</f>
        <v>333767072131499.38</v>
      </c>
      <c r="N9" s="7">
        <f>$B$3*('AEO23 Table 5'!J61/'AEO22 Table 5'!$C$61)</f>
        <v>333602803260840.81</v>
      </c>
      <c r="O9" s="7">
        <f>$B$3*('AEO23 Table 5'!K61/'AEO22 Table 5'!$C$61)</f>
        <v>332620815933266.88</v>
      </c>
      <c r="P9" s="7">
        <f>$B$3*('AEO23 Table 5'!L61/'AEO22 Table 5'!$C$61)</f>
        <v>331564734201461.13</v>
      </c>
      <c r="Q9" s="7">
        <f>$B$3*('AEO23 Table 5'!M61/'AEO22 Table 5'!$C$61)</f>
        <v>330353211868437.19</v>
      </c>
      <c r="R9" s="7">
        <f>$B$3*('AEO23 Table 5'!N61/'AEO22 Table 5'!$C$61)</f>
        <v>328804481172324.38</v>
      </c>
      <c r="S9" s="7">
        <f>$B$3*('AEO23 Table 5'!O61/'AEO22 Table 5'!$C$61)</f>
        <v>327406303999703.88</v>
      </c>
      <c r="T9" s="7">
        <f>$B$3*('AEO23 Table 5'!P61/'AEO22 Table 5'!$C$61)</f>
        <v>325954841915103.81</v>
      </c>
      <c r="U9" s="7">
        <f>$B$3*('AEO23 Table 5'!Q61/'AEO22 Table 5'!$C$61)</f>
        <v>324500857467806.56</v>
      </c>
      <c r="V9" s="7">
        <f>$B$3*('AEO23 Table 5'!R61/'AEO22 Table 5'!$C$61)</f>
        <v>322691850470871</v>
      </c>
      <c r="W9" s="7">
        <f>$B$3*('AEO23 Table 5'!S61/'AEO22 Table 5'!$C$61)</f>
        <v>320198652592305.81</v>
      </c>
      <c r="X9" s="7">
        <f>$B$3*('AEO23 Table 5'!T61/'AEO22 Table 5'!$C$61)</f>
        <v>317439660744517.75</v>
      </c>
      <c r="Y9" s="7">
        <f>$B$3*('AEO23 Table 5'!U61/'AEO22 Table 5'!$C$61)</f>
        <v>314898380327036.25</v>
      </c>
      <c r="Z9" s="7">
        <f>$B$3*('AEO23 Table 5'!V61/'AEO22 Table 5'!$C$61)</f>
        <v>312515535816475.88</v>
      </c>
      <c r="AA9" s="7">
        <f>$B$3*('AEO23 Table 5'!W61/'AEO22 Table 5'!$C$61)</f>
        <v>310168792622019.94</v>
      </c>
      <c r="AB9" s="7">
        <f>$B$3*('AEO23 Table 5'!X61/'AEO22 Table 5'!$C$61)</f>
        <v>307930983966551.56</v>
      </c>
      <c r="AC9" s="7">
        <f>$B$3*('AEO23 Table 5'!Y61/'AEO22 Table 5'!$C$61)</f>
        <v>305689864710043</v>
      </c>
      <c r="AD9" s="7">
        <f>$B$3*('AEO23 Table 5'!Z61/'AEO22 Table 5'!$C$61)</f>
        <v>303375754582982.75</v>
      </c>
      <c r="AE9" s="7">
        <f>$B$3*('AEO23 Table 5'!AA61/'AEO22 Table 5'!$C$61)</f>
        <v>301054392663167.94</v>
      </c>
      <c r="AF9" s="7">
        <f>$B$3*('AEO23 Table 5'!AB61/'AEO22 Table 5'!$C$61)</f>
        <v>298668395199236</v>
      </c>
      <c r="AG9" s="7">
        <f>$B$3*('AEO23 Table 5'!AC61/'AEO22 Table 5'!$C$61)</f>
        <v>296320233175762.81</v>
      </c>
      <c r="AH9" s="7">
        <f>$B$3*('AEO23 Table 5'!AD61/'AEO22 Table 5'!$C$61)</f>
        <v>293879059027828.5</v>
      </c>
      <c r="AI9" s="7">
        <f>$B$3*('AEO23 Table 5'!AE61/'AEO22 Table 5'!$C$61)</f>
        <v>291714556538249.06</v>
      </c>
      <c r="AJ9" s="7"/>
    </row>
    <row r="11" spans="1:36" x14ac:dyDescent="0.25">
      <c r="A11" s="1" t="s">
        <v>578</v>
      </c>
    </row>
    <row r="12" spans="1:36" x14ac:dyDescent="0.25">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217241774702440.28</v>
      </c>
      <c r="H12" s="7">
        <f>H$9*'District Heat Fuel Use Data'!$D10</f>
        <v>214498337946424.53</v>
      </c>
      <c r="I12" s="7">
        <f>I$9*'District Heat Fuel Use Data'!$D10</f>
        <v>204166811165279.69</v>
      </c>
      <c r="J12" s="7">
        <f>J$9*'District Heat Fuel Use Data'!$D10</f>
        <v>208366423901826.28</v>
      </c>
      <c r="K12" s="7">
        <f>K$9*'District Heat Fuel Use Data'!$D10</f>
        <v>211090118630299.34</v>
      </c>
      <c r="L12" s="7">
        <f>L$9*'District Heat Fuel Use Data'!$D10</f>
        <v>212457153312997.28</v>
      </c>
      <c r="M12" s="7">
        <f>M$9*'District Heat Fuel Use Data'!$D10</f>
        <v>213251266298437.25</v>
      </c>
      <c r="N12" s="7">
        <f>N$9*'District Heat Fuel Use Data'!$D10</f>
        <v>213146311233644.19</v>
      </c>
      <c r="O12" s="7">
        <f>O$9*'District Heat Fuel Use Data'!$D10</f>
        <v>212518897511383.25</v>
      </c>
      <c r="P12" s="7">
        <f>P$9*'District Heat Fuel Use Data'!$D10</f>
        <v>211844143212872.06</v>
      </c>
      <c r="Q12" s="7">
        <f>Q$9*'District Heat Fuel Use Data'!$D10</f>
        <v>211070074428865.69</v>
      </c>
      <c r="R12" s="7">
        <f>R$9*'District Heat Fuel Use Data'!$D10</f>
        <v>210080555660605.69</v>
      </c>
      <c r="S12" s="7">
        <f>S$9*'District Heat Fuel Use Data'!$D10</f>
        <v>209187228914300.94</v>
      </c>
      <c r="T12" s="7">
        <f>T$9*'District Heat Fuel Use Data'!$D10</f>
        <v>208259857242948.09</v>
      </c>
      <c r="U12" s="7">
        <f>U$9*'District Heat Fuel Use Data'!$D10</f>
        <v>207330873977510.19</v>
      </c>
      <c r="V12" s="7">
        <f>V$9*'District Heat Fuel Use Data'!$D10</f>
        <v>206175058844592.41</v>
      </c>
      <c r="W12" s="7">
        <f>W$9*'District Heat Fuel Use Data'!$D10</f>
        <v>204582098816087.47</v>
      </c>
      <c r="X12" s="7">
        <f>X$9*'District Heat Fuel Use Data'!$D10</f>
        <v>202819317060863.69</v>
      </c>
      <c r="Y12" s="7">
        <f>Y$9*'District Heat Fuel Use Data'!$D10</f>
        <v>201195636020111.31</v>
      </c>
      <c r="Z12" s="7">
        <f>Z$9*'District Heat Fuel Use Data'!$D10</f>
        <v>199673183232830.13</v>
      </c>
      <c r="AA12" s="7">
        <f>AA$9*'District Heat Fuel Use Data'!$D10</f>
        <v>198173796385892.16</v>
      </c>
      <c r="AB12" s="7">
        <f>AB$9*'District Heat Fuel Use Data'!$D10</f>
        <v>196744010258505.03</v>
      </c>
      <c r="AC12" s="7">
        <f>AC$9*'District Heat Fuel Use Data'!$D10</f>
        <v>195312108913881.16</v>
      </c>
      <c r="AD12" s="7">
        <f>AD$9*'District Heat Fuel Use Data'!$D10</f>
        <v>193833572065419.34</v>
      </c>
      <c r="AE12" s="7">
        <f>AE$9*'District Heat Fuel Use Data'!$D10</f>
        <v>192350401883962.84</v>
      </c>
      <c r="AF12" s="7">
        <f>AF$9*'District Heat Fuel Use Data'!$D10</f>
        <v>190825934604075.28</v>
      </c>
      <c r="AG12" s="7">
        <f>AG$9*'District Heat Fuel Use Data'!$D10</f>
        <v>189325641235464.41</v>
      </c>
      <c r="AH12" s="7">
        <f>AH$9*'District Heat Fuel Use Data'!$D10</f>
        <v>187765920334964.97</v>
      </c>
      <c r="AI12" s="7">
        <f>AI$9*'District Heat Fuel Use Data'!$D10</f>
        <v>186382971160676.5</v>
      </c>
    </row>
    <row r="13" spans="1:36" x14ac:dyDescent="0.25">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57904581917833.406</v>
      </c>
      <c r="H13" s="7">
        <f>H$9*'District Heat Fuel Use Data'!$D11</f>
        <v>57173334170512.719</v>
      </c>
      <c r="I13" s="7">
        <f>I$9*'District Heat Fuel Use Data'!$D11</f>
        <v>54419523400671.07</v>
      </c>
      <c r="J13" s="7">
        <f>J$9*'District Heat Fuel Use Data'!$D11</f>
        <v>55538906723973.516</v>
      </c>
      <c r="K13" s="7">
        <f>K$9*'District Heat Fuel Use Data'!$D11</f>
        <v>56264892344096.828</v>
      </c>
      <c r="L13" s="7">
        <f>L$9*'District Heat Fuel Use Data'!$D11</f>
        <v>56629267804927.172</v>
      </c>
      <c r="M13" s="7">
        <f>M$9*'District Heat Fuel Use Data'!$D11</f>
        <v>56840934186682.734</v>
      </c>
      <c r="N13" s="7">
        <f>N$9*'District Heat Fuel Use Data'!$D11</f>
        <v>56812959000255.883</v>
      </c>
      <c r="O13" s="7">
        <f>O$9*'District Heat Fuel Use Data'!$D11</f>
        <v>56645725376212.836</v>
      </c>
      <c r="P13" s="7">
        <f>P$9*'District Heat Fuel Use Data'!$D11</f>
        <v>56465873385931.188</v>
      </c>
      <c r="Q13" s="7">
        <f>Q$9*'District Heat Fuel Use Data'!$D11</f>
        <v>56259549674136.219</v>
      </c>
      <c r="R13" s="7">
        <f>R$9*'District Heat Fuel Use Data'!$D11</f>
        <v>55995798972161.758</v>
      </c>
      <c r="S13" s="7">
        <f>S$9*'District Heat Fuel Use Data'!$D11</f>
        <v>55757687716480.633</v>
      </c>
      <c r="T13" s="7">
        <f>T$9*'District Heat Fuel Use Data'!$D11</f>
        <v>55510501976142.797</v>
      </c>
      <c r="U13" s="7">
        <f>U$9*'District Heat Fuel Use Data'!$D11</f>
        <v>55262886674401.102</v>
      </c>
      <c r="V13" s="7">
        <f>V$9*'District Heat Fuel Use Data'!$D11</f>
        <v>54954810605065.086</v>
      </c>
      <c r="W13" s="7">
        <f>W$9*'District Heat Fuel Use Data'!$D11</f>
        <v>54530216004930.094</v>
      </c>
      <c r="X13" s="7">
        <f>X$9*'District Heat Fuel Use Data'!$D11</f>
        <v>54060356371862.609</v>
      </c>
      <c r="Y13" s="7">
        <f>Y$9*'District Heat Fuel Use Data'!$D11</f>
        <v>53627573257466.406</v>
      </c>
      <c r="Z13" s="7">
        <f>Z$9*'District Heat Fuel Use Data'!$D11</f>
        <v>53221771968750.609</v>
      </c>
      <c r="AA13" s="7">
        <f>AA$9*'District Heat Fuel Use Data'!$D11</f>
        <v>52822118777627.664</v>
      </c>
      <c r="AB13" s="7">
        <f>AB$9*'District Heat Fuel Use Data'!$D11</f>
        <v>52441017269634.234</v>
      </c>
      <c r="AC13" s="7">
        <f>AC$9*'District Heat Fuel Use Data'!$D11</f>
        <v>52059351962298.219</v>
      </c>
      <c r="AD13" s="7">
        <f>AD$9*'District Heat Fuel Use Data'!$D11</f>
        <v>51665256221837.805</v>
      </c>
      <c r="AE13" s="7">
        <f>AE$9*'District Heat Fuel Use Data'!$D11</f>
        <v>51269925492341.281</v>
      </c>
      <c r="AF13" s="7">
        <f>AF$9*'District Heat Fuel Use Data'!$D11</f>
        <v>50863587251870.648</v>
      </c>
      <c r="AG13" s="7">
        <f>AG$9*'District Heat Fuel Use Data'!$D11</f>
        <v>50463692432458.023</v>
      </c>
      <c r="AH13" s="7">
        <f>AH$9*'District Heat Fuel Use Data'!$D11</f>
        <v>50047957536277.805</v>
      </c>
      <c r="AI13" s="7">
        <f>AI$9*'District Heat Fuel Use Data'!$D11</f>
        <v>49679340156584.266</v>
      </c>
    </row>
    <row r="14" spans="1:36" x14ac:dyDescent="0.25">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11530021798519.281</v>
      </c>
      <c r="H14" s="7">
        <f>H$9*'District Heat Fuel Use Data'!$D12</f>
        <v>11384414971089.119</v>
      </c>
      <c r="I14" s="7">
        <f>I$9*'District Heat Fuel Use Data'!$D12</f>
        <v>10836073248316.184</v>
      </c>
      <c r="J14" s="7">
        <f>J$9*'District Heat Fuel Use Data'!$D12</f>
        <v>11058966043516.578</v>
      </c>
      <c r="K14" s="7">
        <f>K$9*'District Heat Fuel Use Data'!$D12</f>
        <v>11203525070595.148</v>
      </c>
      <c r="L14" s="7">
        <f>L$9*'District Heat Fuel Use Data'!$D12</f>
        <v>11276079899022.73</v>
      </c>
      <c r="M14" s="7">
        <f>M$9*'District Heat Fuel Use Data'!$D12</f>
        <v>11318227133573.504</v>
      </c>
      <c r="N14" s="7">
        <f>N$9*'District Heat Fuel Use Data'!$D12</f>
        <v>11312656684765.551</v>
      </c>
      <c r="O14" s="7">
        <f>O$9*'District Heat Fuel Use Data'!$D12</f>
        <v>11279356948081.537</v>
      </c>
      <c r="P14" s="7">
        <f>P$9*'District Heat Fuel Use Data'!$D12</f>
        <v>11243544628921.768</v>
      </c>
      <c r="Q14" s="7">
        <f>Q$9*'District Heat Fuel Use Data'!$D12</f>
        <v>11202461232483.07</v>
      </c>
      <c r="R14" s="7">
        <f>R$9*'District Heat Fuel Use Data'!$D12</f>
        <v>11149942912819.602</v>
      </c>
      <c r="S14" s="7">
        <f>S$9*'District Heat Fuel Use Data'!$D12</f>
        <v>11102529946910.066</v>
      </c>
      <c r="T14" s="7">
        <f>T$9*'District Heat Fuel Use Data'!$D12</f>
        <v>11053310059986.045</v>
      </c>
      <c r="U14" s="7">
        <f>U$9*'District Heat Fuel Use Data'!$D12</f>
        <v>11004004638339.449</v>
      </c>
      <c r="V14" s="7">
        <f>V$9*'District Heat Fuel Use Data'!$D12</f>
        <v>10942660204489.863</v>
      </c>
      <c r="W14" s="7">
        <f>W$9*'District Heat Fuel Use Data'!$D12</f>
        <v>10858114477140.742</v>
      </c>
      <c r="X14" s="7">
        <f>X$9*'District Heat Fuel Use Data'!$D12</f>
        <v>10764555528399.867</v>
      </c>
      <c r="Y14" s="7">
        <f>Y$9*'District Heat Fuel Use Data'!$D12</f>
        <v>10678379295401.586</v>
      </c>
      <c r="Z14" s="7">
        <f>Z$9*'District Heat Fuel Use Data'!$D12</f>
        <v>10597575712165.295</v>
      </c>
      <c r="AA14" s="7">
        <f>AA$9*'District Heat Fuel Use Data'!$D12</f>
        <v>10517996344645.914</v>
      </c>
      <c r="AB14" s="7">
        <f>AB$9*'District Heat Fuel Use Data'!$D12</f>
        <v>10442111007957.91</v>
      </c>
      <c r="AC14" s="7">
        <f>AC$9*'District Heat Fuel Use Data'!$D12</f>
        <v>10366113406946.521</v>
      </c>
      <c r="AD14" s="7">
        <f>AD$9*'District Heat Fuel Use Data'!$D12</f>
        <v>10287640644900.506</v>
      </c>
      <c r="AE14" s="7">
        <f>AE$9*'District Heat Fuel Use Data'!$D12</f>
        <v>10208921970527.076</v>
      </c>
      <c r="AF14" s="7">
        <f>AF$9*'District Heat Fuel Use Data'!$D12</f>
        <v>10128011468887.561</v>
      </c>
      <c r="AG14" s="7">
        <f>AG$9*'District Heat Fuel Use Data'!$D12</f>
        <v>10048383988086.729</v>
      </c>
      <c r="AH14" s="7">
        <f>AH$9*'District Heat Fuel Use Data'!$D12</f>
        <v>9965602414390.7988</v>
      </c>
      <c r="AI14" s="7">
        <f>AI$9*'District Heat Fuel Use Data'!$D12</f>
        <v>9892202930577.748</v>
      </c>
    </row>
    <row r="15" spans="1:36" x14ac:dyDescent="0.25">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53336379046439.797</v>
      </c>
      <c r="H15" s="7">
        <f>H$9*'District Heat Fuel Use Data'!$D13</f>
        <v>52662820828140.32</v>
      </c>
      <c r="I15" s="7">
        <f>I$9*'District Heat Fuel Use Data'!$D13</f>
        <v>50126263440490.711</v>
      </c>
      <c r="J15" s="7">
        <f>J$9*'District Heat Fuel Use Data'!$D13</f>
        <v>51157336479143.211</v>
      </c>
      <c r="K15" s="7">
        <f>K$9*'District Heat Fuel Use Data'!$D13</f>
        <v>51826047709492.945</v>
      </c>
      <c r="L15" s="7">
        <f>L$9*'District Heat Fuel Use Data'!$D13</f>
        <v>52161676895481.125</v>
      </c>
      <c r="M15" s="7">
        <f>M$9*'District Heat Fuel Use Data'!$D13</f>
        <v>52356644512805.836</v>
      </c>
      <c r="N15" s="7">
        <f>N$9*'District Heat Fuel Use Data'!$D13</f>
        <v>52330876342175.141</v>
      </c>
      <c r="O15" s="7">
        <f>O$9*'District Heat Fuel Use Data'!$D13</f>
        <v>52176836097589.203</v>
      </c>
      <c r="P15" s="7">
        <f>P$9*'District Heat Fuel Use Data'!$D13</f>
        <v>52011172973736.063</v>
      </c>
      <c r="Q15" s="7">
        <f>Q$9*'District Heat Fuel Use Data'!$D13</f>
        <v>51821126532952.148</v>
      </c>
      <c r="R15" s="7">
        <f>R$9*'District Heat Fuel Use Data'!$D13</f>
        <v>51578183626737.297</v>
      </c>
      <c r="S15" s="7">
        <f>S$9*'District Heat Fuel Use Data'!$D13</f>
        <v>51358857422012.188</v>
      </c>
      <c r="T15" s="7">
        <f>T$9*'District Heat Fuel Use Data'!$D13</f>
        <v>51131172636026.828</v>
      </c>
      <c r="U15" s="7">
        <f>U$9*'District Heat Fuel Use Data'!$D13</f>
        <v>50903092177555.781</v>
      </c>
      <c r="V15" s="7">
        <f>V$9*'District Heat Fuel Use Data'!$D13</f>
        <v>50619320816723.586</v>
      </c>
      <c r="W15" s="7">
        <f>W$9*'District Heat Fuel Use Data'!$D13</f>
        <v>50228223294147.453</v>
      </c>
      <c r="X15" s="7">
        <f>X$9*'District Heat Fuel Use Data'!$D13</f>
        <v>49795431783391.539</v>
      </c>
      <c r="Y15" s="7">
        <f>Y$9*'District Heat Fuel Use Data'!$D13</f>
        <v>49396791754056.914</v>
      </c>
      <c r="Z15" s="7">
        <f>Z$9*'District Heat Fuel Use Data'!$D13</f>
        <v>49023004902729.805</v>
      </c>
      <c r="AA15" s="7">
        <f>AA$9*'District Heat Fuel Use Data'!$D13</f>
        <v>48654881113854.172</v>
      </c>
      <c r="AB15" s="7">
        <f>AB$9*'District Heat Fuel Use Data'!$D13</f>
        <v>48303845430454.352</v>
      </c>
      <c r="AC15" s="7">
        <f>AC$9*'District Heat Fuel Use Data'!$D13</f>
        <v>47952290426917.055</v>
      </c>
      <c r="AD15" s="7">
        <f>AD$9*'District Heat Fuel Use Data'!$D13</f>
        <v>47589285650825.055</v>
      </c>
      <c r="AE15" s="7">
        <f>AE$9*'District Heat Fuel Use Data'!$D13</f>
        <v>47225143316336.695</v>
      </c>
      <c r="AF15" s="7">
        <f>AF$9*'District Heat Fuel Use Data'!$D13</f>
        <v>46850861874402.469</v>
      </c>
      <c r="AG15" s="7">
        <f>AG$9*'District Heat Fuel Use Data'!$D13</f>
        <v>46482515519753.625</v>
      </c>
      <c r="AH15" s="7">
        <f>AH$9*'District Heat Fuel Use Data'!$D13</f>
        <v>46099578742194.898</v>
      </c>
      <c r="AI15" s="7">
        <f>AI$9*'District Heat Fuel Use Data'!$D13</f>
        <v>45760042290410.508</v>
      </c>
    </row>
    <row r="17" spans="1:35" x14ac:dyDescent="0.25">
      <c r="A17" s="1" t="s">
        <v>580</v>
      </c>
    </row>
    <row r="18" spans="1:35" x14ac:dyDescent="0.2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107267433991024.45</v>
      </c>
      <c r="H18" s="7">
        <f>H12*(1-'District Heat Fuel Use Data'!$A$21)</f>
        <v>105912807692571.72</v>
      </c>
      <c r="I18" s="7">
        <f>I12*(1-'District Heat Fuel Use Data'!$A$21)</f>
        <v>100811411478418.5</v>
      </c>
      <c r="J18" s="7">
        <f>J12*(1-'District Heat Fuel Use Data'!$A$21)</f>
        <v>102885053542070.44</v>
      </c>
      <c r="K18" s="7">
        <f>K12*(1-'District Heat Fuel Use Data'!$A$21)</f>
        <v>104229931822955.27</v>
      </c>
      <c r="L18" s="7">
        <f>L12*(1-'District Heat Fuel Use Data'!$A$21)</f>
        <v>104904932304748.39</v>
      </c>
      <c r="M18" s="7">
        <f>M12*(1-'District Heat Fuel Use Data'!$A$21)</f>
        <v>105297041337938.59</v>
      </c>
      <c r="N18" s="7">
        <f>N12*(1-'District Heat Fuel Use Data'!$A$21)</f>
        <v>105245217693521.52</v>
      </c>
      <c r="O18" s="7">
        <f>O12*(1-'District Heat Fuel Use Data'!$A$21)</f>
        <v>104935419727039.83</v>
      </c>
      <c r="P18" s="7">
        <f>P12*(1-'District Heat Fuel Use Data'!$A$21)</f>
        <v>104602246412308.59</v>
      </c>
      <c r="Q18" s="7">
        <f>Q12*(1-'District Heat Fuel Use Data'!$A$21)</f>
        <v>104220034601036.81</v>
      </c>
      <c r="R18" s="7">
        <f>R12*(1-'District Heat Fuel Use Data'!$A$21)</f>
        <v>103731440087837.89</v>
      </c>
      <c r="S18" s="7">
        <f>S12*(1-'District Heat Fuel Use Data'!$A$21)</f>
        <v>103290342292890.69</v>
      </c>
      <c r="T18" s="7">
        <f>T12*(1-'District Heat Fuel Use Data'!$A$21)</f>
        <v>102832434141117.2</v>
      </c>
      <c r="U18" s="7">
        <f>U12*(1-'District Heat Fuel Use Data'!$A$21)</f>
        <v>102373730232807.59</v>
      </c>
      <c r="V18" s="7">
        <f>V12*(1-'District Heat Fuel Use Data'!$A$21)</f>
        <v>101803023592034.17</v>
      </c>
      <c r="W18" s="7">
        <f>W12*(1-'District Heat Fuel Use Data'!$A$21)</f>
        <v>101016467990828.83</v>
      </c>
      <c r="X18" s="7">
        <f>X12*(1-'District Heat Fuel Use Data'!$A$21)</f>
        <v>100146059544626.22</v>
      </c>
      <c r="Y18" s="7">
        <f>Y12*(1-'District Heat Fuel Use Data'!$A$21)</f>
        <v>99344334834450.438</v>
      </c>
      <c r="Z18" s="7">
        <f>Z12*(1-'District Heat Fuel Use Data'!$A$21)</f>
        <v>98592593581701.875</v>
      </c>
      <c r="AA18" s="7">
        <f>AA12*(1-'District Heat Fuel Use Data'!$A$21)</f>
        <v>97852241594377.016</v>
      </c>
      <c r="AB18" s="7">
        <f>AB12*(1-'District Heat Fuel Use Data'!$A$21)</f>
        <v>97146256342457.344</v>
      </c>
      <c r="AC18" s="7">
        <f>AC12*(1-'District Heat Fuel Use Data'!$A$21)</f>
        <v>96439226660083.938</v>
      </c>
      <c r="AD18" s="7">
        <f>AD12*(1-'District Heat Fuel Use Data'!$A$21)</f>
        <v>95709169772945.578</v>
      </c>
      <c r="AE18" s="7">
        <f>AE12*(1-'District Heat Fuel Use Data'!$A$21)</f>
        <v>94976825085765.797</v>
      </c>
      <c r="AF18" s="7">
        <f>AF12*(1-'District Heat Fuel Use Data'!$A$21)</f>
        <v>94224089137347.031</v>
      </c>
      <c r="AG18" s="7">
        <f>AG12*(1-'District Heat Fuel Use Data'!$A$21)</f>
        <v>93483289536970.578</v>
      </c>
      <c r="AH18" s="7">
        <f>AH12*(1-'District Heat Fuel Use Data'!$A$21)</f>
        <v>92713146414323.438</v>
      </c>
      <c r="AI18" s="7">
        <f>AI12*(1-'District Heat Fuel Use Data'!$A$21)</f>
        <v>92030287836735.766</v>
      </c>
    </row>
    <row r="19" spans="1:35" x14ac:dyDescent="0.2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28591535523758.047</v>
      </c>
      <c r="H19" s="7">
        <f>H13*(1-'District Heat Fuel Use Data'!$A$21)</f>
        <v>28230467448456.938</v>
      </c>
      <c r="I19" s="7">
        <f>I13*(1-'District Heat Fuel Use Data'!$A$21)</f>
        <v>26870718774969.219</v>
      </c>
      <c r="J19" s="7">
        <f>J13*(1-'District Heat Fuel Use Data'!$A$21)</f>
        <v>27423436487331.242</v>
      </c>
      <c r="K19" s="7">
        <f>K13*(1-'District Heat Fuel Use Data'!$A$21)</f>
        <v>27781906282984.848</v>
      </c>
      <c r="L19" s="7">
        <f>L13*(1-'District Heat Fuel Use Data'!$A$21)</f>
        <v>27961823892045.555</v>
      </c>
      <c r="M19" s="7">
        <f>M13*(1-'District Heat Fuel Use Data'!$A$21)</f>
        <v>28066338365213.449</v>
      </c>
      <c r="N19" s="7">
        <f>N13*(1-'District Heat Fuel Use Data'!$A$21)</f>
        <v>28052525062189.48</v>
      </c>
      <c r="O19" s="7">
        <f>O13*(1-'District Heat Fuel Use Data'!$A$21)</f>
        <v>27969950144208.406</v>
      </c>
      <c r="P19" s="7">
        <f>P13*(1-'District Heat Fuel Use Data'!$A$21)</f>
        <v>27881144657684.848</v>
      </c>
      <c r="Q19" s="7">
        <f>Q13*(1-'District Heat Fuel Use Data'!$A$21)</f>
        <v>27779268233750.898</v>
      </c>
      <c r="R19" s="7">
        <f>R13*(1-'District Heat Fuel Use Data'!$A$21)</f>
        <v>27649036094684.258</v>
      </c>
      <c r="S19" s="7">
        <f>S13*(1-'District Heat Fuel Use Data'!$A$21)</f>
        <v>27531463940634.789</v>
      </c>
      <c r="T19" s="7">
        <f>T13*(1-'District Heat Fuel Use Data'!$A$21)</f>
        <v>27409411079846.254</v>
      </c>
      <c r="U19" s="7">
        <f>U13*(1-'District Heat Fuel Use Data'!$A$21)</f>
        <v>27287146114596.703</v>
      </c>
      <c r="V19" s="7">
        <f>V13*(1-'District Heat Fuel Use Data'!$A$21)</f>
        <v>27135027446458.496</v>
      </c>
      <c r="W19" s="7">
        <f>W13*(1-'District Heat Fuel Use Data'!$A$21)</f>
        <v>26925375443268.457</v>
      </c>
      <c r="X19" s="7">
        <f>X13*(1-'District Heat Fuel Use Data'!$A$21)</f>
        <v>26693372932498.383</v>
      </c>
      <c r="Y19" s="7">
        <f>Y13*(1-'District Heat Fuel Use Data'!$A$21)</f>
        <v>26479677688020.141</v>
      </c>
      <c r="Z19" s="7">
        <f>Z13*(1-'District Heat Fuel Use Data'!$A$21)</f>
        <v>26279305254999.758</v>
      </c>
      <c r="AA19" s="7">
        <f>AA13*(1-'District Heat Fuel Use Data'!$A$21)</f>
        <v>26081968567077.73</v>
      </c>
      <c r="AB19" s="7">
        <f>AB13*(1-'District Heat Fuel Use Data'!$A$21)</f>
        <v>25893792140566.027</v>
      </c>
      <c r="AC19" s="7">
        <f>AC13*(1-'District Heat Fuel Use Data'!$A$21)</f>
        <v>25705337326949.234</v>
      </c>
      <c r="AD19" s="7">
        <f>AD13*(1-'District Heat Fuel Use Data'!$A$21)</f>
        <v>25510744740491.66</v>
      </c>
      <c r="AE19" s="7">
        <f>AE13*(1-'District Heat Fuel Use Data'!$A$21)</f>
        <v>25315542353708.656</v>
      </c>
      <c r="AF19" s="7">
        <f>AF13*(1-'District Heat Fuel Use Data'!$A$21)</f>
        <v>25114904790111.992</v>
      </c>
      <c r="AG19" s="7">
        <f>AG13*(1-'District Heat Fuel Use Data'!$A$21)</f>
        <v>24917448793430.641</v>
      </c>
      <c r="AH19" s="7">
        <f>AH13*(1-'District Heat Fuel Use Data'!$A$21)</f>
        <v>24712171444749.156</v>
      </c>
      <c r="AI19" s="7">
        <f>AI13*(1-'District Heat Fuel Use Data'!$A$21)</f>
        <v>24530159304135.867</v>
      </c>
    </row>
    <row r="20" spans="1:35" x14ac:dyDescent="0.2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5693176894185.293</v>
      </c>
      <c r="H20" s="7">
        <f>H14*(1-'District Heat Fuel Use Data'!$A$21)</f>
        <v>5621280635874.0137</v>
      </c>
      <c r="I20" s="7">
        <f>I14*(1-'District Heat Fuel Use Data'!$A$21)</f>
        <v>5350526037074.4219</v>
      </c>
      <c r="J20" s="7">
        <f>J14*(1-'District Heat Fuel Use Data'!$A$21)</f>
        <v>5460583774491.5557</v>
      </c>
      <c r="K20" s="7">
        <f>K14*(1-'District Heat Fuel Use Data'!$A$21)</f>
        <v>5531962660602.1885</v>
      </c>
      <c r="L20" s="7">
        <f>L14*(1-'District Heat Fuel Use Data'!$A$21)</f>
        <v>5567788045842.877</v>
      </c>
      <c r="M20" s="7">
        <f>M14*(1-'District Heat Fuel Use Data'!$A$21)</f>
        <v>5588599078648.4775</v>
      </c>
      <c r="N20" s="7">
        <f>N14*(1-'District Heat Fuel Use Data'!$A$21)</f>
        <v>5585848559091.9785</v>
      </c>
      <c r="O20" s="7">
        <f>O14*(1-'District Heat Fuel Use Data'!$A$21)</f>
        <v>5569406153796.9404</v>
      </c>
      <c r="P20" s="7">
        <f>P14*(1-'District Heat Fuel Use Data'!$A$21)</f>
        <v>5551723111081.9844</v>
      </c>
      <c r="Q20" s="7">
        <f>Q14*(1-'District Heat Fuel Use Data'!$A$21)</f>
        <v>5531437369439.2861</v>
      </c>
      <c r="R20" s="7">
        <f>R14*(1-'District Heat Fuel Use Data'!$A$21)</f>
        <v>5505505407708.9189</v>
      </c>
      <c r="S20" s="7">
        <f>S14*(1-'District Heat Fuel Use Data'!$A$21)</f>
        <v>5482094315629.6631</v>
      </c>
      <c r="T20" s="7">
        <f>T14*(1-'District Heat Fuel Use Data'!$A$21)</f>
        <v>5457791020469.6973</v>
      </c>
      <c r="U20" s="7">
        <f>U14*(1-'District Heat Fuel Use Data'!$A$21)</f>
        <v>5433445490844.375</v>
      </c>
      <c r="V20" s="7">
        <f>V14*(1-'District Heat Fuel Use Data'!$A$21)</f>
        <v>5403155460219.7852</v>
      </c>
      <c r="W20" s="7">
        <f>W14*(1-'District Heat Fuel Use Data'!$A$21)</f>
        <v>5361409330866.5938</v>
      </c>
      <c r="X20" s="7">
        <f>X14*(1-'District Heat Fuel Use Data'!$A$21)</f>
        <v>5315212744726.208</v>
      </c>
      <c r="Y20" s="7">
        <f>Y14*(1-'District Heat Fuel Use Data'!$A$21)</f>
        <v>5272661520877.1133</v>
      </c>
      <c r="Z20" s="7">
        <f>Z14*(1-'District Heat Fuel Use Data'!$A$21)</f>
        <v>5232763149383.374</v>
      </c>
      <c r="AA20" s="7">
        <f>AA14*(1-'District Heat Fuel Use Data'!$A$21)</f>
        <v>5193469258675.084</v>
      </c>
      <c r="AB20" s="7">
        <f>AB14*(1-'District Heat Fuel Use Data'!$A$21)</f>
        <v>5155999368939.4814</v>
      </c>
      <c r="AC20" s="7">
        <f>AC14*(1-'District Heat Fuel Use Data'!$A$21)</f>
        <v>5118474046468.0947</v>
      </c>
      <c r="AD20" s="7">
        <f>AD14*(1-'District Heat Fuel Use Data'!$A$21)</f>
        <v>5079726564155.3857</v>
      </c>
      <c r="AE20" s="7">
        <f>AE14*(1-'District Heat Fuel Use Data'!$A$21)</f>
        <v>5040857657754.7695</v>
      </c>
      <c r="AF20" s="7">
        <f>AF14*(1-'District Heat Fuel Use Data'!$A$21)</f>
        <v>5000906493179.332</v>
      </c>
      <c r="AG20" s="7">
        <f>AG14*(1-'District Heat Fuel Use Data'!$A$21)</f>
        <v>4961588845584.2773</v>
      </c>
      <c r="AH20" s="7">
        <f>AH14*(1-'District Heat Fuel Use Data'!$A$21)</f>
        <v>4920713802079.1133</v>
      </c>
      <c r="AI20" s="7">
        <f>AI14*(1-'District Heat Fuel Use Data'!$A$21)</f>
        <v>4884471351493.0049</v>
      </c>
    </row>
    <row r="21" spans="1:35" x14ac:dyDescent="0.2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26335894772176.035</v>
      </c>
      <c r="H21" s="7">
        <f>H15*(1-'District Heat Fuel Use Data'!$A$21)</f>
        <v>26003312045766.648</v>
      </c>
      <c r="I21" s="7">
        <f>I15*(1-'District Heat Fuel Use Data'!$A$21)</f>
        <v>24750836537698.109</v>
      </c>
      <c r="J21" s="7">
        <f>J15*(1-'District Heat Fuel Use Data'!$A$21)</f>
        <v>25259949295891.48</v>
      </c>
      <c r="K21" s="7">
        <f>K15*(1-'District Heat Fuel Use Data'!$A$21)</f>
        <v>25590138725888.762</v>
      </c>
      <c r="L21" s="7">
        <f>L15*(1-'District Heat Fuel Use Data'!$A$21)</f>
        <v>25755862291730.375</v>
      </c>
      <c r="M21" s="7">
        <f>M15*(1-'District Heat Fuel Use Data'!$A$21)</f>
        <v>25852131418837.313</v>
      </c>
      <c r="N21" s="7">
        <f>N15*(1-'District Heat Fuel Use Data'!$A$21)</f>
        <v>25839407873626.066</v>
      </c>
      <c r="O21" s="7">
        <f>O15*(1-'District Heat Fuel Use Data'!$A$21)</f>
        <v>25763347448366.164</v>
      </c>
      <c r="P21" s="7">
        <f>P15*(1-'District Heat Fuel Use Data'!$A$21)</f>
        <v>25681547995995.625</v>
      </c>
      <c r="Q21" s="7">
        <f>Q15*(1-'District Heat Fuel Use Data'!$A$21)</f>
        <v>25587708797388.727</v>
      </c>
      <c r="R21" s="7">
        <f>R15*(1-'District Heat Fuel Use Data'!$A$21)</f>
        <v>25467750920080.441</v>
      </c>
      <c r="S21" s="7">
        <f>S15*(1-'District Heat Fuel Use Data'!$A$21)</f>
        <v>25359454257433.133</v>
      </c>
      <c r="T21" s="7">
        <f>T15*(1-'District Heat Fuel Use Data'!$A$21)</f>
        <v>25247030379544.559</v>
      </c>
      <c r="U21" s="7">
        <f>U15*(1-'District Heat Fuel Use Data'!$A$21)</f>
        <v>25134411130520.301</v>
      </c>
      <c r="V21" s="7">
        <f>V15*(1-'District Heat Fuel Use Data'!$A$21)</f>
        <v>24994293394148.902</v>
      </c>
      <c r="W21" s="7">
        <f>W15*(1-'District Heat Fuel Use Data'!$A$21)</f>
        <v>24801181237223.973</v>
      </c>
      <c r="X21" s="7">
        <f>X15*(1-'District Heat Fuel Use Data'!$A$21)</f>
        <v>24587481846876.633</v>
      </c>
      <c r="Y21" s="7">
        <f>Y15*(1-'District Heat Fuel Use Data'!$A$21)</f>
        <v>24390645427677.781</v>
      </c>
      <c r="Z21" s="7">
        <f>Z15*(1-'District Heat Fuel Use Data'!$A$21)</f>
        <v>24206080757938.902</v>
      </c>
      <c r="AA21" s="7">
        <f>AA15*(1-'District Heat Fuel Use Data'!$A$21)</f>
        <v>24024312337579.469</v>
      </c>
      <c r="AB21" s="7">
        <f>AB15*(1-'District Heat Fuel Use Data'!$A$21)</f>
        <v>23850981508142.262</v>
      </c>
      <c r="AC21" s="7">
        <f>AC15*(1-'District Heat Fuel Use Data'!$A$21)</f>
        <v>23677394254089.473</v>
      </c>
      <c r="AD21" s="7">
        <f>AD15*(1-'District Heat Fuel Use Data'!$A$21)</f>
        <v>23498153447797.91</v>
      </c>
      <c r="AE21" s="7">
        <f>AE15*(1-'District Heat Fuel Use Data'!$A$21)</f>
        <v>23318350949491.27</v>
      </c>
      <c r="AF21" s="7">
        <f>AF15*(1-'District Heat Fuel Use Data'!$A$21)</f>
        <v>23133542065832.789</v>
      </c>
      <c r="AG21" s="7">
        <f>AG15*(1-'District Heat Fuel Use Data'!$A$21)</f>
        <v>22951663749209.527</v>
      </c>
      <c r="AH21" s="7">
        <f>AH15*(1-'District Heat Fuel Use Data'!$A$21)</f>
        <v>22762581121958.023</v>
      </c>
      <c r="AI21" s="7">
        <f>AI15*(1-'District Heat Fuel Use Data'!$A$21)</f>
        <v>22594928266151.559</v>
      </c>
    </row>
    <row r="23" spans="1:35" x14ac:dyDescent="0.25">
      <c r="A23" s="1" t="s">
        <v>581</v>
      </c>
    </row>
    <row r="24" spans="1:35" x14ac:dyDescent="0.2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152927095302886.19</v>
      </c>
      <c r="H24" s="7">
        <f>H18/'District Heat Fuel Use Data'!$A$32</f>
        <v>150995856180855.81</v>
      </c>
      <c r="I24" s="7">
        <f>I18/'District Heat Fuel Use Data'!$A$32</f>
        <v>143722989887765.69</v>
      </c>
      <c r="J24" s="7">
        <f>J18/'District Heat Fuel Use Data'!$A$32</f>
        <v>146679302402137.09</v>
      </c>
      <c r="K24" s="7">
        <f>K18/'District Heat Fuel Use Data'!$A$32</f>
        <v>148596644146779.41</v>
      </c>
      <c r="L24" s="7">
        <f>L18/'District Heat Fuel Use Data'!$A$32</f>
        <v>149558966625914.22</v>
      </c>
      <c r="M24" s="7">
        <f>M18/'District Heat Fuel Use Data'!$A$32</f>
        <v>150117981540849.31</v>
      </c>
      <c r="N24" s="7">
        <f>N18/'District Heat Fuel Use Data'!$A$32</f>
        <v>150044098544735.38</v>
      </c>
      <c r="O24" s="7">
        <f>O18/'District Heat Fuel Use Data'!$A$32</f>
        <v>149602431382745.19</v>
      </c>
      <c r="P24" s="7">
        <f>P18/'District Heat Fuel Use Data'!$A$32</f>
        <v>149127438877018.38</v>
      </c>
      <c r="Q24" s="7">
        <f>Q18/'District Heat Fuel Use Data'!$A$32</f>
        <v>148582534054431.31</v>
      </c>
      <c r="R24" s="7">
        <f>R18/'District Heat Fuel Use Data'!$A$32</f>
        <v>147885963465349.34</v>
      </c>
      <c r="S24" s="7">
        <f>S18/'District Heat Fuel Use Data'!$A$32</f>
        <v>147257107138540.69</v>
      </c>
      <c r="T24" s="7">
        <f>T18/'District Heat Fuel Use Data'!$A$32</f>
        <v>146604284926236.34</v>
      </c>
      <c r="U24" s="7">
        <f>U18/'District Heat Fuel Use Data'!$A$32</f>
        <v>145950328234145.25</v>
      </c>
      <c r="V24" s="7">
        <f>V18/'District Heat Fuel Use Data'!$A$32</f>
        <v>145136693512065.03</v>
      </c>
      <c r="W24" s="7">
        <f>W18/'District Heat Fuel Use Data'!$A$32</f>
        <v>144015331147821.16</v>
      </c>
      <c r="X24" s="7">
        <f>X18/'District Heat Fuel Use Data'!$A$32</f>
        <v>142774422976045.53</v>
      </c>
      <c r="Y24" s="7">
        <f>Y18/'District Heat Fuel Use Data'!$A$32</f>
        <v>141631434590866.22</v>
      </c>
      <c r="Z24" s="7">
        <f>Z18/'District Heat Fuel Use Data'!$A$32</f>
        <v>140559705717293.92</v>
      </c>
      <c r="AA24" s="7">
        <f>AA18/'District Heat Fuel Use Data'!$A$32</f>
        <v>139504214085669.89</v>
      </c>
      <c r="AB24" s="7">
        <f>AB18/'District Heat Fuel Use Data'!$A$32</f>
        <v>138497717799837.36</v>
      </c>
      <c r="AC24" s="7">
        <f>AC18/'District Heat Fuel Use Data'!$A$32</f>
        <v>137489732509284.64</v>
      </c>
      <c r="AD24" s="7">
        <f>AD18/'District Heat Fuel Use Data'!$A$32</f>
        <v>136448918209902.05</v>
      </c>
      <c r="AE24" s="7">
        <f>AE18/'District Heat Fuel Use Data'!$A$32</f>
        <v>135404842281132.5</v>
      </c>
      <c r="AF24" s="7">
        <f>AF18/'District Heat Fuel Use Data'!$A$32</f>
        <v>134331695307826.73</v>
      </c>
      <c r="AG24" s="7">
        <f>AG18/'District Heat Fuel Use Data'!$A$32</f>
        <v>133275565531322.63</v>
      </c>
      <c r="AH24" s="7">
        <f>AH18/'District Heat Fuel Use Data'!$A$32</f>
        <v>132177601812681.08</v>
      </c>
      <c r="AI24" s="7">
        <f>AI18/'District Heat Fuel Use Data'!$A$32</f>
        <v>131204076345651.81</v>
      </c>
    </row>
    <row r="25" spans="1:35" x14ac:dyDescent="0.2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40761863272160.148</v>
      </c>
      <c r="H25" s="7">
        <f>H19/'District Heat Fuel Use Data'!$A$32</f>
        <v>40247102268675.883</v>
      </c>
      <c r="I25" s="7">
        <f>I19/'District Heat Fuel Use Data'!$A$32</f>
        <v>38308560371646.547</v>
      </c>
      <c r="J25" s="7">
        <f>J19/'District Heat Fuel Use Data'!$A$32</f>
        <v>39096548963608.695</v>
      </c>
      <c r="K25" s="7">
        <f>K19/'District Heat Fuel Use Data'!$A$32</f>
        <v>39607605698756.406</v>
      </c>
      <c r="L25" s="7">
        <f>L19/'District Heat Fuel Use Data'!$A$32</f>
        <v>39864107381735.008</v>
      </c>
      <c r="M25" s="7">
        <f>M19/'District Heat Fuel Use Data'!$A$32</f>
        <v>40013109685640.359</v>
      </c>
      <c r="N25" s="7">
        <f>N19/'District Heat Fuel Use Data'!$A$32</f>
        <v>39993416585606.188</v>
      </c>
      <c r="O25" s="7">
        <f>O19/'District Heat Fuel Use Data'!$A$32</f>
        <v>39875692669950.883</v>
      </c>
      <c r="P25" s="7">
        <f>P19/'District Heat Fuel Use Data'!$A$32</f>
        <v>39749086070019.133</v>
      </c>
      <c r="Q25" s="7">
        <f>Q19/'District Heat Fuel Use Data'!$A$32</f>
        <v>39603844732435.094</v>
      </c>
      <c r="R25" s="7">
        <f>R19/'District Heat Fuel Use Data'!$A$32</f>
        <v>39418177731729.086</v>
      </c>
      <c r="S25" s="7">
        <f>S19/'District Heat Fuel Use Data'!$A$32</f>
        <v>39250559589499.703</v>
      </c>
      <c r="T25" s="7">
        <f>T19/'District Heat Fuel Use Data'!$A$32</f>
        <v>39076553474322.563</v>
      </c>
      <c r="U25" s="7">
        <f>U19/'District Heat Fuel Use Data'!$A$32</f>
        <v>38902244969893.469</v>
      </c>
      <c r="V25" s="7">
        <f>V19/'District Heat Fuel Use Data'!$A$32</f>
        <v>38685375178250.406</v>
      </c>
      <c r="W25" s="7">
        <f>W19/'District Heat Fuel Use Data'!$A$32</f>
        <v>38386482302012.055</v>
      </c>
      <c r="X25" s="7">
        <f>X19/'District Heat Fuel Use Data'!$A$32</f>
        <v>38055725158348</v>
      </c>
      <c r="Y25" s="7">
        <f>Y19/'District Heat Fuel Use Data'!$A$32</f>
        <v>37751067986994.094</v>
      </c>
      <c r="Z25" s="7">
        <f>Z19/'District Heat Fuel Use Data'!$A$32</f>
        <v>37465404640529.188</v>
      </c>
      <c r="AA25" s="7">
        <f>AA19/'District Heat Fuel Use Data'!$A$32</f>
        <v>37184069240233.016</v>
      </c>
      <c r="AB25" s="7">
        <f>AB19/'District Heat Fuel Use Data'!$A$32</f>
        <v>36915793275756.047</v>
      </c>
      <c r="AC25" s="7">
        <f>AC19/'District Heat Fuel Use Data'!$A$32</f>
        <v>36647120425385.875</v>
      </c>
      <c r="AD25" s="7">
        <f>AD19/'District Heat Fuel Use Data'!$A$32</f>
        <v>36369697186036.992</v>
      </c>
      <c r="AE25" s="7">
        <f>AE19/'District Heat Fuel Use Data'!$A$32</f>
        <v>36091404577588.719</v>
      </c>
      <c r="AF25" s="7">
        <f>AF19/'District Heat Fuel Use Data'!$A$32</f>
        <v>35805363244558.852</v>
      </c>
      <c r="AG25" s="7">
        <f>AG19/'District Heat Fuel Use Data'!$A$32</f>
        <v>35523857750308.453</v>
      </c>
      <c r="AH25" s="7">
        <f>AH19/'District Heat Fuel Use Data'!$A$32</f>
        <v>35231201652391.875</v>
      </c>
      <c r="AI25" s="7">
        <f>AI19/'District Heat Fuel Use Data'!$A$32</f>
        <v>34971713875550.117</v>
      </c>
    </row>
    <row r="26" spans="1:35" x14ac:dyDescent="0.2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8116545470325.2656</v>
      </c>
      <c r="H26" s="7">
        <f>H20/'District Heat Fuel Use Data'!$A$32</f>
        <v>8014045713058.6758</v>
      </c>
      <c r="I26" s="7">
        <f>I20/'District Heat Fuel Use Data'!$A$32</f>
        <v>7628041193385.123</v>
      </c>
      <c r="J26" s="7">
        <f>J20/'District Heat Fuel Use Data'!$A$32</f>
        <v>7784946318012.4014</v>
      </c>
      <c r="K26" s="7">
        <f>K20/'District Heat Fuel Use Data'!$A$32</f>
        <v>7886708477436.9287</v>
      </c>
      <c r="L26" s="7">
        <f>L20/'District Heat Fuel Use Data'!$A$32</f>
        <v>7937783364745.4463</v>
      </c>
      <c r="M26" s="7">
        <f>M20/'District Heat Fuel Use Data'!$A$32</f>
        <v>7967452861616.9746</v>
      </c>
      <c r="N26" s="7">
        <f>N20/'District Heat Fuel Use Data'!$A$32</f>
        <v>7963531550640.2959</v>
      </c>
      <c r="O26" s="7">
        <f>O20/'District Heat Fuel Use Data'!$A$32</f>
        <v>7940090239629.04</v>
      </c>
      <c r="P26" s="7">
        <f>P20/'District Heat Fuel Use Data'!$A$32</f>
        <v>7914880199098.5527</v>
      </c>
      <c r="Q26" s="7">
        <f>Q20/'District Heat Fuel Use Data'!$A$32</f>
        <v>7885959589831.9766</v>
      </c>
      <c r="R26" s="7">
        <f>R20/'District Heat Fuel Use Data'!$A$32</f>
        <v>7848989379625.75</v>
      </c>
      <c r="S26" s="7">
        <f>S20/'District Heat Fuel Use Data'!$A$32</f>
        <v>7815613077272.4326</v>
      </c>
      <c r="T26" s="7">
        <f>T20/'District Heat Fuel Use Data'!$A$32</f>
        <v>7780964794966.9824</v>
      </c>
      <c r="U26" s="7">
        <f>U20/'District Heat Fuel Use Data'!$A$32</f>
        <v>7746256300592.7959</v>
      </c>
      <c r="V26" s="7">
        <f>V20/'District Heat Fuel Use Data'!$A$32</f>
        <v>7703072957543.4824</v>
      </c>
      <c r="W26" s="7">
        <f>W20/'District Heat Fuel Use Data'!$A$32</f>
        <v>7643557090848.5049</v>
      </c>
      <c r="X26" s="7">
        <f>X20/'District Heat Fuel Use Data'!$A$32</f>
        <v>7577696377410.0732</v>
      </c>
      <c r="Y26" s="7">
        <f>Y20/'District Heat Fuel Use Data'!$A$32</f>
        <v>7517032718154.7441</v>
      </c>
      <c r="Z26" s="7">
        <f>Z20/'District Heat Fuel Use Data'!$A$32</f>
        <v>7460151129467.1318</v>
      </c>
      <c r="AA26" s="7">
        <f>AA20/'District Heat Fuel Use Data'!$A$32</f>
        <v>7404131326013.3584</v>
      </c>
      <c r="AB26" s="7">
        <f>AB20/'District Heat Fuel Use Data'!$A$32</f>
        <v>7350711931278.2832</v>
      </c>
      <c r="AC26" s="7">
        <f>AC20/'District Heat Fuel Use Data'!$A$32</f>
        <v>7297213508202.9863</v>
      </c>
      <c r="AD26" s="7">
        <f>AD20/'District Heat Fuel Use Data'!$A$32</f>
        <v>7241972698388.5342</v>
      </c>
      <c r="AE26" s="7">
        <f>AE20/'District Heat Fuel Use Data'!$A$32</f>
        <v>7186558778876.4541</v>
      </c>
      <c r="AF26" s="7">
        <f>AF20/'District Heat Fuel Use Data'!$A$32</f>
        <v>7129601925102.918</v>
      </c>
      <c r="AG26" s="7">
        <f>AG20/'District Heat Fuel Use Data'!$A$32</f>
        <v>7073548252360.4775</v>
      </c>
      <c r="AH26" s="7">
        <f>AH20/'District Heat Fuel Use Data'!$A$32</f>
        <v>7015274259583.2578</v>
      </c>
      <c r="AI26" s="7">
        <f>AI20/'District Heat Fuel Use Data'!$A$32</f>
        <v>6963604778095.9336</v>
      </c>
    </row>
    <row r="27" spans="1:35" x14ac:dyDescent="0.2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37546082159925.102</v>
      </c>
      <c r="H27" s="7">
        <f>H21/'District Heat Fuel Use Data'!$A$32</f>
        <v>37071931633475.875</v>
      </c>
      <c r="I27" s="7">
        <f>I21/'District Heat Fuel Use Data'!$A$32</f>
        <v>35286325002828.266</v>
      </c>
      <c r="J27" s="7">
        <f>J21/'District Heat Fuel Use Data'!$A$32</f>
        <v>36012147672350.383</v>
      </c>
      <c r="K27" s="7">
        <f>K21/'District Heat Fuel Use Data'!$A$32</f>
        <v>36482886167254.852</v>
      </c>
      <c r="L27" s="7">
        <f>L21/'District Heat Fuel Use Data'!$A$32</f>
        <v>36719151943403.797</v>
      </c>
      <c r="M27" s="7">
        <f>M21/'District Heat Fuel Use Data'!$A$32</f>
        <v>36856399171458.492</v>
      </c>
      <c r="N27" s="7">
        <f>N21/'District Heat Fuel Use Data'!$A$32</f>
        <v>36838259697633.906</v>
      </c>
      <c r="O27" s="7">
        <f>O21/'District Heat Fuel Use Data'!$A$32</f>
        <v>36729823246143.211</v>
      </c>
      <c r="P27" s="7">
        <f>P21/'District Heat Fuel Use Data'!$A$32</f>
        <v>36613204882274.82</v>
      </c>
      <c r="Q27" s="7">
        <f>Q21/'District Heat Fuel Use Data'!$A$32</f>
        <v>36479421910737.492</v>
      </c>
      <c r="R27" s="7">
        <f>R21/'District Heat Fuel Use Data'!$A$32</f>
        <v>36308402533719.57</v>
      </c>
      <c r="S27" s="7">
        <f>S21/'District Heat Fuel Use Data'!$A$32</f>
        <v>36154008106320.148</v>
      </c>
      <c r="T27" s="7">
        <f>T21/'District Heat Fuel Use Data'!$A$32</f>
        <v>35993729665338.477</v>
      </c>
      <c r="U27" s="7">
        <f>U21/'District Heat Fuel Use Data'!$A$32</f>
        <v>35833172691169.477</v>
      </c>
      <c r="V27" s="7">
        <f>V21/'District Heat Fuel Use Data'!$A$32</f>
        <v>35633412170884.383</v>
      </c>
      <c r="W27" s="7">
        <f>W21/'District Heat Fuel Use Data'!$A$32</f>
        <v>35358099523537.234</v>
      </c>
      <c r="X27" s="7">
        <f>X21/'District Heat Fuel Use Data'!$A$32</f>
        <v>35053436441575.648</v>
      </c>
      <c r="Y27" s="7">
        <f>Y21/'District Heat Fuel Use Data'!$A$32</f>
        <v>34772814255345.105</v>
      </c>
      <c r="Z27" s="7">
        <f>Z21/'District Heat Fuel Use Data'!$A$32</f>
        <v>34509687434943.445</v>
      </c>
      <c r="AA27" s="7">
        <f>AA21/'District Heat Fuel Use Data'!$A$32</f>
        <v>34250547120785.395</v>
      </c>
      <c r="AB27" s="7">
        <f>AB21/'District Heat Fuel Use Data'!$A$32</f>
        <v>34003435958654.957</v>
      </c>
      <c r="AC27" s="7">
        <f>AC21/'District Heat Fuel Use Data'!$A$32</f>
        <v>33755959221716.152</v>
      </c>
      <c r="AD27" s="7">
        <f>AD21/'District Heat Fuel Use Data'!$A$32</f>
        <v>33500422430669.121</v>
      </c>
      <c r="AE27" s="7">
        <f>AE21/'District Heat Fuel Use Data'!$A$32</f>
        <v>33244084856708.531</v>
      </c>
      <c r="AF27" s="7">
        <f>AF21/'District Heat Fuel Use Data'!$A$32</f>
        <v>32980609869822.715</v>
      </c>
      <c r="AG27" s="7">
        <f>AG21/'District Heat Fuel Use Data'!$A$32</f>
        <v>32721312880746.781</v>
      </c>
      <c r="AH27" s="7">
        <f>AH21/'District Heat Fuel Use Data'!$A$32</f>
        <v>32451744980388.223</v>
      </c>
      <c r="AI27" s="7">
        <f>AI21/'District Heat Fuel Use Data'!$A$32</f>
        <v>32212728689014.441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customWidth="1"/>
    <col min="2" max="2" width="19.42578125" customWidth="1"/>
    <col min="3" max="3" width="17.42578125" customWidth="1"/>
    <col min="4" max="4" width="12.42578125" customWidth="1"/>
  </cols>
  <sheetData>
    <row r="1" spans="1:8" x14ac:dyDescent="0.25">
      <c r="A1" s="2" t="s">
        <v>560</v>
      </c>
      <c r="B1" s="30"/>
      <c r="C1" s="30"/>
      <c r="D1" s="30"/>
      <c r="E1" s="30"/>
      <c r="F1" s="30"/>
      <c r="G1" s="30"/>
      <c r="H1" s="30"/>
    </row>
    <row r="2" spans="1:8" x14ac:dyDescent="0.25">
      <c r="B2">
        <v>2000</v>
      </c>
      <c r="C2">
        <v>2006</v>
      </c>
      <c r="D2">
        <v>2008</v>
      </c>
      <c r="E2">
        <v>2009</v>
      </c>
      <c r="F2">
        <v>2020</v>
      </c>
      <c r="G2">
        <v>2022</v>
      </c>
      <c r="H2">
        <v>2012</v>
      </c>
    </row>
    <row r="3" spans="1:8" x14ac:dyDescent="0.25">
      <c r="A3" t="s">
        <v>258</v>
      </c>
      <c r="B3">
        <v>55622.2</v>
      </c>
      <c r="C3">
        <v>7957.9</v>
      </c>
      <c r="D3">
        <v>5249.4</v>
      </c>
      <c r="E3">
        <v>5271</v>
      </c>
      <c r="F3">
        <v>14497.7</v>
      </c>
      <c r="G3">
        <v>5215.6000000000004</v>
      </c>
      <c r="H3">
        <v>8544</v>
      </c>
    </row>
    <row r="4" spans="1:8" x14ac:dyDescent="0.25">
      <c r="A4" t="s">
        <v>561</v>
      </c>
      <c r="B4">
        <v>8003.3</v>
      </c>
      <c r="C4">
        <v>876</v>
      </c>
      <c r="D4">
        <v>0</v>
      </c>
      <c r="E4">
        <v>3551.7</v>
      </c>
      <c r="F4">
        <v>1513.1</v>
      </c>
      <c r="G4">
        <v>995.4</v>
      </c>
      <c r="H4">
        <v>12343.4</v>
      </c>
    </row>
    <row r="5" spans="1:8" x14ac:dyDescent="0.25">
      <c r="A5" t="s">
        <v>562</v>
      </c>
      <c r="B5">
        <v>4050.7</v>
      </c>
      <c r="C5">
        <v>456.6</v>
      </c>
      <c r="D5">
        <v>18.5</v>
      </c>
      <c r="E5">
        <v>568.20000000000005</v>
      </c>
      <c r="F5">
        <v>115.9</v>
      </c>
      <c r="G5">
        <v>23</v>
      </c>
      <c r="H5">
        <v>199.7</v>
      </c>
    </row>
    <row r="6" spans="1:8" x14ac:dyDescent="0.25">
      <c r="A6" t="s">
        <v>563</v>
      </c>
      <c r="B6">
        <v>1090.2</v>
      </c>
      <c r="C6">
        <v>2533.9</v>
      </c>
      <c r="D6">
        <v>859.4</v>
      </c>
      <c r="E6">
        <v>10628.4</v>
      </c>
      <c r="F6">
        <v>1133.5</v>
      </c>
      <c r="G6">
        <v>4829.3999999999996</v>
      </c>
      <c r="H6">
        <v>4055.7</v>
      </c>
    </row>
    <row r="7" spans="1:8" x14ac:dyDescent="0.25">
      <c r="A7" t="s">
        <v>564</v>
      </c>
      <c r="B7">
        <v>7030.9</v>
      </c>
      <c r="C7">
        <v>4116.6000000000004</v>
      </c>
      <c r="D7">
        <v>6967.4</v>
      </c>
      <c r="E7">
        <v>4280.5</v>
      </c>
      <c r="F7">
        <v>468.1</v>
      </c>
      <c r="G7">
        <v>10068.299999999999</v>
      </c>
      <c r="H7">
        <v>2641.4</v>
      </c>
    </row>
    <row r="9" spans="1:8" ht="75" x14ac:dyDescent="0.25">
      <c r="B9" s="34" t="s">
        <v>565</v>
      </c>
      <c r="C9" s="34" t="s">
        <v>566</v>
      </c>
      <c r="D9" s="24" t="s">
        <v>567</v>
      </c>
    </row>
    <row r="10" spans="1:8" x14ac:dyDescent="0.25">
      <c r="A10" t="s">
        <v>258</v>
      </c>
      <c r="B10" s="31">
        <f>SUM(B3:H3)</f>
        <v>102357.8</v>
      </c>
      <c r="C10" s="32">
        <f>B10/SUM(B$10:B$14)</f>
        <v>0.52282852429039151</v>
      </c>
      <c r="D10" s="32">
        <f>C10+C$14*(C10/SUM(C$10:C$13))</f>
        <v>0.63892242256425869</v>
      </c>
    </row>
    <row r="11" spans="1:8" x14ac:dyDescent="0.25">
      <c r="A11" t="s">
        <v>561</v>
      </c>
      <c r="B11" s="31">
        <f t="shared" ref="B11:B14" si="0">SUM(B4:H4)</f>
        <v>27282.9</v>
      </c>
      <c r="C11" s="32">
        <f t="shared" ref="C11:C14" si="1">B11/SUM(B$10:B$14)</f>
        <v>0.13935702355230695</v>
      </c>
      <c r="D11" s="32">
        <f t="shared" ref="D11:D13" si="2">C11+C$14*(C11/SUM(C$10:C$13))</f>
        <v>0.17030120384160674</v>
      </c>
    </row>
    <row r="12" spans="1:8" x14ac:dyDescent="0.25">
      <c r="A12" t="s">
        <v>562</v>
      </c>
      <c r="B12" s="31">
        <f t="shared" si="0"/>
        <v>5432.5999999999995</v>
      </c>
      <c r="C12" s="32">
        <f t="shared" si="1"/>
        <v>2.7748918412275184E-2</v>
      </c>
      <c r="D12" s="32">
        <f t="shared" si="2"/>
        <v>3.3910556428748871E-2</v>
      </c>
    </row>
    <row r="13" spans="1:8" x14ac:dyDescent="0.25">
      <c r="A13" t="s">
        <v>563</v>
      </c>
      <c r="B13" s="31">
        <f t="shared" si="0"/>
        <v>25130.5</v>
      </c>
      <c r="C13" s="32">
        <f t="shared" si="1"/>
        <v>0.12836288225889658</v>
      </c>
      <c r="D13" s="32">
        <f t="shared" si="2"/>
        <v>0.15686581716538556</v>
      </c>
    </row>
    <row r="14" spans="1:8" x14ac:dyDescent="0.25">
      <c r="A14" t="s">
        <v>564</v>
      </c>
      <c r="B14" s="31">
        <f t="shared" si="0"/>
        <v>35573.200000000004</v>
      </c>
      <c r="C14" s="32">
        <f t="shared" si="1"/>
        <v>0.18170265148612963</v>
      </c>
    </row>
    <row r="16" spans="1:8" x14ac:dyDescent="0.25">
      <c r="A16" s="1" t="s">
        <v>568</v>
      </c>
      <c r="B16" s="33" t="s">
        <v>569</v>
      </c>
      <c r="C16" s="33" t="s">
        <v>570</v>
      </c>
      <c r="D16" s="33" t="s">
        <v>571</v>
      </c>
    </row>
    <row r="17" spans="1:7" x14ac:dyDescent="0.25">
      <c r="A17" t="s">
        <v>572</v>
      </c>
      <c r="B17">
        <v>106</v>
      </c>
      <c r="C17">
        <v>55</v>
      </c>
      <c r="D17">
        <v>15.8</v>
      </c>
    </row>
    <row r="18" spans="1:7" x14ac:dyDescent="0.25">
      <c r="A18" t="s">
        <v>573</v>
      </c>
      <c r="B18">
        <v>375</v>
      </c>
      <c r="C18">
        <v>187</v>
      </c>
      <c r="D18">
        <v>26.4</v>
      </c>
    </row>
    <row r="20" spans="1:7" x14ac:dyDescent="0.25">
      <c r="A20" s="1" t="s">
        <v>574</v>
      </c>
    </row>
    <row r="21" spans="1:7" x14ac:dyDescent="0.25">
      <c r="A21" s="32">
        <f>((C17/B17)*D17+(C18/B18)*D18)/SUM(D17:D18)</f>
        <v>0.50623017079495658</v>
      </c>
    </row>
    <row r="23" spans="1:7" x14ac:dyDescent="0.25">
      <c r="A23" t="s">
        <v>575</v>
      </c>
    </row>
    <row r="24" spans="1:7" x14ac:dyDescent="0.25">
      <c r="A24" t="s">
        <v>576</v>
      </c>
    </row>
    <row r="25" spans="1:7" x14ac:dyDescent="0.25">
      <c r="A25" t="s">
        <v>577</v>
      </c>
    </row>
    <row r="27" spans="1:7" x14ac:dyDescent="0.25">
      <c r="A27" s="1" t="s">
        <v>582</v>
      </c>
    </row>
    <row r="28" spans="1:7" x14ac:dyDescent="0.25">
      <c r="A28" s="1">
        <v>2000</v>
      </c>
      <c r="B28" s="1">
        <v>2006</v>
      </c>
      <c r="C28" s="1">
        <v>2008</v>
      </c>
      <c r="D28" s="1">
        <v>2009</v>
      </c>
      <c r="E28" s="1">
        <v>2010</v>
      </c>
      <c r="F28" s="1">
        <v>2011</v>
      </c>
      <c r="G28" s="1">
        <v>2012</v>
      </c>
    </row>
    <row r="29" spans="1:7" x14ac:dyDescent="0.25">
      <c r="A29">
        <v>0.65</v>
      </c>
      <c r="B29">
        <v>0.7</v>
      </c>
      <c r="C29">
        <v>0.73</v>
      </c>
      <c r="D29">
        <v>0.71</v>
      </c>
      <c r="E29">
        <v>0.68</v>
      </c>
      <c r="F29">
        <v>0.71</v>
      </c>
      <c r="G29">
        <v>0.73</v>
      </c>
    </row>
    <row r="31" spans="1:7" x14ac:dyDescent="0.25">
      <c r="A31" t="s">
        <v>583</v>
      </c>
    </row>
    <row r="32" spans="1:7" x14ac:dyDescent="0.25">
      <c r="A32" s="35">
        <f>AVERAGE(A29:G29)</f>
        <v>0.7014285714285714</v>
      </c>
    </row>
    <row r="35" spans="1:3" x14ac:dyDescent="0.25">
      <c r="A35" s="2" t="s">
        <v>584</v>
      </c>
      <c r="B35" s="30"/>
      <c r="C35" s="30"/>
    </row>
    <row r="36" spans="1:3" x14ac:dyDescent="0.25">
      <c r="A36" t="s">
        <v>585</v>
      </c>
      <c r="B36" t="s">
        <v>586</v>
      </c>
      <c r="C36" t="s">
        <v>587</v>
      </c>
    </row>
    <row r="37" spans="1:3" x14ac:dyDescent="0.25">
      <c r="A37">
        <v>1</v>
      </c>
      <c r="B37">
        <v>4.4000000000000004</v>
      </c>
      <c r="C37" t="s">
        <v>588</v>
      </c>
    </row>
    <row r="38" spans="1:3" x14ac:dyDescent="0.25">
      <c r="A38">
        <v>2</v>
      </c>
      <c r="B38">
        <v>3.1</v>
      </c>
      <c r="C38" t="s">
        <v>588</v>
      </c>
    </row>
    <row r="39" spans="1:3" x14ac:dyDescent="0.25">
      <c r="A39">
        <v>3</v>
      </c>
      <c r="B39">
        <v>3.05</v>
      </c>
      <c r="C39" t="s">
        <v>588</v>
      </c>
    </row>
    <row r="40" spans="1:3" x14ac:dyDescent="0.25">
      <c r="A40">
        <v>4</v>
      </c>
      <c r="B40">
        <v>6.7</v>
      </c>
      <c r="C40" t="s">
        <v>589</v>
      </c>
    </row>
    <row r="41" spans="1:3" x14ac:dyDescent="0.25">
      <c r="A41">
        <v>5</v>
      </c>
      <c r="B41">
        <v>5.3</v>
      </c>
      <c r="C41" t="s">
        <v>588</v>
      </c>
    </row>
    <row r="42" spans="1:3" x14ac:dyDescent="0.25">
      <c r="A42">
        <v>6</v>
      </c>
      <c r="B42">
        <v>3.4</v>
      </c>
      <c r="C42" t="s">
        <v>588</v>
      </c>
    </row>
    <row r="43" spans="1:3" x14ac:dyDescent="0.25">
      <c r="A43">
        <v>7</v>
      </c>
      <c r="B43">
        <v>4.8</v>
      </c>
      <c r="C43" t="s">
        <v>590</v>
      </c>
    </row>
    <row r="44" spans="1:3" x14ac:dyDescent="0.25">
      <c r="A44">
        <v>8</v>
      </c>
      <c r="B44">
        <v>6.8</v>
      </c>
      <c r="C44" t="s">
        <v>591</v>
      </c>
    </row>
    <row r="45" spans="1:3" x14ac:dyDescent="0.25">
      <c r="A45">
        <v>9</v>
      </c>
      <c r="B45">
        <v>4.8</v>
      </c>
      <c r="C45" t="s">
        <v>592</v>
      </c>
    </row>
    <row r="46" spans="1:3" x14ac:dyDescent="0.25">
      <c r="A46">
        <v>10</v>
      </c>
      <c r="B46">
        <v>4.9000000000000004</v>
      </c>
      <c r="C46" t="s">
        <v>593</v>
      </c>
    </row>
    <row r="47" spans="1:3" x14ac:dyDescent="0.25">
      <c r="A47">
        <v>11</v>
      </c>
      <c r="B47" s="36">
        <v>5</v>
      </c>
      <c r="C47" t="s">
        <v>594</v>
      </c>
    </row>
    <row r="48" spans="1:3" x14ac:dyDescent="0.25">
      <c r="A48">
        <v>12</v>
      </c>
      <c r="B48">
        <v>4.4000000000000004</v>
      </c>
      <c r="C48" t="s">
        <v>588</v>
      </c>
    </row>
    <row r="49" spans="1:3" x14ac:dyDescent="0.25">
      <c r="A49">
        <v>13</v>
      </c>
      <c r="B49">
        <v>3.4</v>
      </c>
      <c r="C49" t="s">
        <v>595</v>
      </c>
    </row>
    <row r="50" spans="1:3" x14ac:dyDescent="0.25">
      <c r="A50">
        <v>14</v>
      </c>
      <c r="B50" s="36">
        <v>2</v>
      </c>
      <c r="C50" t="s">
        <v>588</v>
      </c>
    </row>
    <row r="51" spans="1:3" x14ac:dyDescent="0.25">
      <c r="A51">
        <v>15</v>
      </c>
      <c r="B51">
        <v>2.6</v>
      </c>
      <c r="C51" t="s">
        <v>590</v>
      </c>
    </row>
    <row r="52" spans="1:3" x14ac:dyDescent="0.25">
      <c r="A52">
        <v>16</v>
      </c>
      <c r="B52">
        <v>4.5</v>
      </c>
      <c r="C52" t="s">
        <v>596</v>
      </c>
    </row>
    <row r="54" spans="1:3" x14ac:dyDescent="0.25">
      <c r="A54" s="1" t="s">
        <v>597</v>
      </c>
      <c r="B54" s="37">
        <f>AVERAGEIFS(B37:B52,C37:C52,"district heating system")</f>
        <v>3.6642857142857141</v>
      </c>
    </row>
    <row r="56" spans="1:3" x14ac:dyDescent="0.25">
      <c r="A56" t="s">
        <v>598</v>
      </c>
    </row>
    <row r="57" spans="1:3" x14ac:dyDescent="0.25">
      <c r="A57" t="s">
        <v>599</v>
      </c>
    </row>
    <row r="58" spans="1:3" x14ac:dyDescent="0.2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38" t="s">
        <v>610</v>
      </c>
      <c r="B1" s="138"/>
    </row>
    <row r="2" spans="1:7" ht="24" customHeight="1" x14ac:dyDescent="0.25">
      <c r="A2" s="133" t="s">
        <v>611</v>
      </c>
      <c r="B2" s="134"/>
      <c r="C2" s="134"/>
      <c r="D2" s="134"/>
      <c r="E2" s="134"/>
      <c r="F2" s="134"/>
      <c r="G2" s="134"/>
    </row>
    <row r="3" spans="1:7" ht="24" customHeight="1" thickBot="1" x14ac:dyDescent="0.3">
      <c r="A3" s="39"/>
      <c r="B3" s="135" t="s">
        <v>171</v>
      </c>
      <c r="C3" s="135"/>
      <c r="D3" s="135"/>
      <c r="E3" s="135"/>
      <c r="F3" s="135"/>
      <c r="G3" s="136"/>
    </row>
    <row r="4" spans="1:7" ht="23.25" customHeight="1" thickTop="1" x14ac:dyDescent="0.25">
      <c r="A4" s="39"/>
      <c r="B4" s="40"/>
      <c r="C4" s="137" t="s">
        <v>172</v>
      </c>
      <c r="D4" s="137"/>
      <c r="E4" s="137"/>
      <c r="F4" s="137"/>
      <c r="G4" s="137"/>
    </row>
    <row r="5" spans="1:7" ht="46.5" customHeight="1" thickBot="1" x14ac:dyDescent="0.3">
      <c r="A5" s="41"/>
      <c r="B5" s="42" t="s">
        <v>612</v>
      </c>
      <c r="C5" s="42" t="s">
        <v>173</v>
      </c>
      <c r="D5" s="42" t="s">
        <v>174</v>
      </c>
      <c r="E5" s="42" t="s">
        <v>613</v>
      </c>
      <c r="F5" s="42" t="s">
        <v>614</v>
      </c>
      <c r="G5" s="42" t="s">
        <v>175</v>
      </c>
    </row>
    <row r="6" spans="1:7" ht="24" customHeight="1" thickTop="1" x14ac:dyDescent="0.25">
      <c r="A6" s="43" t="s">
        <v>176</v>
      </c>
      <c r="B6" s="44">
        <v>123.53</v>
      </c>
      <c r="C6" s="44">
        <v>77.069999999999993</v>
      </c>
      <c r="D6" s="44">
        <v>7.45</v>
      </c>
      <c r="E6" s="44">
        <v>9.34</v>
      </c>
      <c r="F6" s="44">
        <v>22.84</v>
      </c>
      <c r="G6" s="44">
        <v>6.83</v>
      </c>
    </row>
    <row r="7" spans="1:7" ht="24" customHeight="1" x14ac:dyDescent="0.25">
      <c r="A7" s="45" t="s">
        <v>177</v>
      </c>
      <c r="B7" s="46" t="s">
        <v>3</v>
      </c>
      <c r="C7" s="46" t="s">
        <v>3</v>
      </c>
      <c r="D7" s="46" t="s">
        <v>3</v>
      </c>
      <c r="E7" s="46" t="s">
        <v>3</v>
      </c>
      <c r="F7" s="46" t="s">
        <v>3</v>
      </c>
      <c r="G7" s="46" t="s">
        <v>3</v>
      </c>
    </row>
    <row r="8" spans="1:7" ht="15" customHeight="1" x14ac:dyDescent="0.25">
      <c r="A8" s="47" t="s">
        <v>120</v>
      </c>
      <c r="B8" s="48">
        <v>21.92</v>
      </c>
      <c r="C8" s="48">
        <v>11.23</v>
      </c>
      <c r="D8" s="48">
        <v>1.95</v>
      </c>
      <c r="E8" s="48">
        <v>3.15</v>
      </c>
      <c r="F8" s="48">
        <v>5.0999999999999996</v>
      </c>
      <c r="G8" s="48">
        <v>0.5</v>
      </c>
    </row>
    <row r="9" spans="1:7" x14ac:dyDescent="0.25">
      <c r="A9" s="49" t="s">
        <v>121</v>
      </c>
      <c r="B9" s="48">
        <v>5.88</v>
      </c>
      <c r="C9" s="48">
        <v>3.34</v>
      </c>
      <c r="D9" s="48">
        <v>0.3</v>
      </c>
      <c r="E9" s="48">
        <v>0.99</v>
      </c>
      <c r="F9" s="48">
        <v>1.1000000000000001</v>
      </c>
      <c r="G9" s="48">
        <v>0.14000000000000001</v>
      </c>
    </row>
    <row r="10" spans="1:7" x14ac:dyDescent="0.25">
      <c r="A10" s="49" t="s">
        <v>122</v>
      </c>
      <c r="B10" s="48">
        <v>16.04</v>
      </c>
      <c r="C10" s="48">
        <v>7.89</v>
      </c>
      <c r="D10" s="48">
        <v>1.65</v>
      </c>
      <c r="E10" s="48">
        <v>2.15</v>
      </c>
      <c r="F10" s="48">
        <v>3.99</v>
      </c>
      <c r="G10" s="48">
        <v>0.36</v>
      </c>
    </row>
    <row r="11" spans="1:7" x14ac:dyDescent="0.25">
      <c r="A11" s="47" t="s">
        <v>123</v>
      </c>
      <c r="B11" s="48">
        <v>27.04</v>
      </c>
      <c r="C11" s="48">
        <v>18.579999999999998</v>
      </c>
      <c r="D11" s="48">
        <v>1.33</v>
      </c>
      <c r="E11" s="48">
        <v>1.95</v>
      </c>
      <c r="F11" s="48">
        <v>4.2</v>
      </c>
      <c r="G11" s="48">
        <v>0.97</v>
      </c>
    </row>
    <row r="12" spans="1:7" x14ac:dyDescent="0.25">
      <c r="A12" s="49" t="s">
        <v>124</v>
      </c>
      <c r="B12" s="48">
        <v>18.55</v>
      </c>
      <c r="C12" s="48">
        <v>12.59</v>
      </c>
      <c r="D12" s="48">
        <v>0.91</v>
      </c>
      <c r="E12" s="48">
        <v>1.49</v>
      </c>
      <c r="F12" s="48">
        <v>2.94</v>
      </c>
      <c r="G12" s="48">
        <v>0.63</v>
      </c>
    </row>
    <row r="13" spans="1:7" ht="15" customHeight="1" x14ac:dyDescent="0.25">
      <c r="A13" s="49" t="s">
        <v>125</v>
      </c>
      <c r="B13" s="48">
        <v>8.5</v>
      </c>
      <c r="C13" s="48">
        <v>5.99</v>
      </c>
      <c r="D13" s="48">
        <v>0.43</v>
      </c>
      <c r="E13" s="48">
        <v>0.47</v>
      </c>
      <c r="F13" s="48">
        <v>1.26</v>
      </c>
      <c r="G13" s="48">
        <v>0.35</v>
      </c>
    </row>
    <row r="14" spans="1:7" x14ac:dyDescent="0.25">
      <c r="A14" s="47" t="s">
        <v>126</v>
      </c>
      <c r="B14" s="48">
        <v>46.84</v>
      </c>
      <c r="C14" s="48">
        <v>30.29</v>
      </c>
      <c r="D14" s="48">
        <v>2.48</v>
      </c>
      <c r="E14" s="48">
        <v>2.36</v>
      </c>
      <c r="F14" s="48">
        <v>7.83</v>
      </c>
      <c r="G14" s="48">
        <v>3.89</v>
      </c>
    </row>
    <row r="15" spans="1:7" x14ac:dyDescent="0.25">
      <c r="A15" s="49" t="s">
        <v>127</v>
      </c>
      <c r="B15" s="48">
        <v>24.84</v>
      </c>
      <c r="C15" s="48">
        <v>15.25</v>
      </c>
      <c r="D15" s="48">
        <v>1.92</v>
      </c>
      <c r="E15" s="48">
        <v>1.17</v>
      </c>
      <c r="F15" s="48">
        <v>4.51</v>
      </c>
      <c r="G15" s="48">
        <v>2</v>
      </c>
    </row>
    <row r="16" spans="1:7" x14ac:dyDescent="0.25">
      <c r="A16" s="49" t="s">
        <v>128</v>
      </c>
      <c r="B16" s="48">
        <v>7.38</v>
      </c>
      <c r="C16" s="48">
        <v>5.17</v>
      </c>
      <c r="D16" s="48">
        <v>0.19</v>
      </c>
      <c r="E16" s="48">
        <v>0.41</v>
      </c>
      <c r="F16" s="48">
        <v>0.84</v>
      </c>
      <c r="G16" s="48">
        <v>0.77</v>
      </c>
    </row>
    <row r="17" spans="1:7" ht="15" customHeight="1" x14ac:dyDescent="0.25">
      <c r="A17" s="49" t="s">
        <v>129</v>
      </c>
      <c r="B17" s="48">
        <v>14.62</v>
      </c>
      <c r="C17" s="48">
        <v>9.8699999999999992</v>
      </c>
      <c r="D17" s="48">
        <v>0.36</v>
      </c>
      <c r="E17" s="48">
        <v>0.78</v>
      </c>
      <c r="F17" s="48">
        <v>2.48</v>
      </c>
      <c r="G17" s="48">
        <v>1.1200000000000001</v>
      </c>
    </row>
    <row r="18" spans="1:7" x14ac:dyDescent="0.25">
      <c r="A18" s="47" t="s">
        <v>130</v>
      </c>
      <c r="B18" s="48">
        <v>27.72</v>
      </c>
      <c r="C18" s="48">
        <v>16.97</v>
      </c>
      <c r="D18" s="48">
        <v>1.69</v>
      </c>
      <c r="E18" s="48">
        <v>1.89</v>
      </c>
      <c r="F18" s="48">
        <v>5.7</v>
      </c>
      <c r="G18" s="48">
        <v>1.47</v>
      </c>
    </row>
    <row r="19" spans="1:7" x14ac:dyDescent="0.25">
      <c r="A19" s="49" t="s">
        <v>131</v>
      </c>
      <c r="B19" s="48">
        <v>9.2200000000000006</v>
      </c>
      <c r="C19" s="48">
        <v>6.06</v>
      </c>
      <c r="D19" s="48">
        <v>0.5</v>
      </c>
      <c r="E19" s="48">
        <v>0.52</v>
      </c>
      <c r="F19" s="48">
        <v>1.47</v>
      </c>
      <c r="G19" s="48">
        <v>0.67</v>
      </c>
    </row>
    <row r="20" spans="1:7" x14ac:dyDescent="0.25">
      <c r="A20" s="50" t="s">
        <v>132</v>
      </c>
      <c r="B20" s="48">
        <v>4.62</v>
      </c>
      <c r="C20" s="48">
        <v>3.1</v>
      </c>
      <c r="D20" s="48">
        <v>0.28999999999999998</v>
      </c>
      <c r="E20" s="48">
        <v>0.26</v>
      </c>
      <c r="F20" s="48">
        <v>0.73</v>
      </c>
      <c r="G20" s="48">
        <v>0.24</v>
      </c>
    </row>
    <row r="21" spans="1:7" x14ac:dyDescent="0.25">
      <c r="A21" s="50" t="s">
        <v>133</v>
      </c>
      <c r="B21" s="48">
        <v>4.5999999999999996</v>
      </c>
      <c r="C21" s="48">
        <v>2.96</v>
      </c>
      <c r="D21" s="48">
        <v>0.21</v>
      </c>
      <c r="E21" s="48">
        <v>0.26</v>
      </c>
      <c r="F21" s="48">
        <v>0.74</v>
      </c>
      <c r="G21" s="48">
        <v>0.43</v>
      </c>
    </row>
    <row r="22" spans="1:7" x14ac:dyDescent="0.25">
      <c r="A22" s="49" t="s">
        <v>134</v>
      </c>
      <c r="B22" s="48">
        <v>18.510000000000002</v>
      </c>
      <c r="C22" s="48">
        <v>10.91</v>
      </c>
      <c r="D22" s="48">
        <v>1.19</v>
      </c>
      <c r="E22" s="48">
        <v>1.36</v>
      </c>
      <c r="F22" s="48">
        <v>4.24</v>
      </c>
      <c r="G22" s="48">
        <v>0.8</v>
      </c>
    </row>
    <row r="23" spans="1:7" ht="24" customHeight="1" x14ac:dyDescent="0.25">
      <c r="A23" s="45" t="s">
        <v>615</v>
      </c>
      <c r="B23" s="46" t="s">
        <v>3</v>
      </c>
      <c r="C23" s="46" t="s">
        <v>3</v>
      </c>
      <c r="D23" s="46" t="s">
        <v>3</v>
      </c>
      <c r="E23" s="46" t="s">
        <v>3</v>
      </c>
      <c r="F23" s="46" t="s">
        <v>3</v>
      </c>
      <c r="G23" s="46" t="s">
        <v>3</v>
      </c>
    </row>
    <row r="24" spans="1:7" x14ac:dyDescent="0.25">
      <c r="A24" s="47" t="s">
        <v>135</v>
      </c>
      <c r="B24" s="48">
        <v>100.44</v>
      </c>
      <c r="C24" s="48">
        <v>58.8</v>
      </c>
      <c r="D24" s="48">
        <v>7.04</v>
      </c>
      <c r="E24" s="48">
        <v>9.02</v>
      </c>
      <c r="F24" s="48">
        <v>22.27</v>
      </c>
      <c r="G24" s="48">
        <v>3.31</v>
      </c>
    </row>
    <row r="25" spans="1:7" s="51" customFormat="1" x14ac:dyDescent="0.25">
      <c r="A25" s="49" t="s">
        <v>178</v>
      </c>
      <c r="B25" s="48">
        <v>89.24</v>
      </c>
      <c r="C25" s="48">
        <v>50.99</v>
      </c>
      <c r="D25" s="48">
        <v>6.57</v>
      </c>
      <c r="E25" s="48">
        <v>7.95</v>
      </c>
      <c r="F25" s="48">
        <v>21.2</v>
      </c>
      <c r="G25" s="48">
        <v>2.5299999999999998</v>
      </c>
    </row>
    <row r="26" spans="1:7" s="51" customFormat="1" x14ac:dyDescent="0.25">
      <c r="A26" s="49" t="s">
        <v>179</v>
      </c>
      <c r="B26" s="48">
        <v>11.2</v>
      </c>
      <c r="C26" s="48">
        <v>7.82</v>
      </c>
      <c r="D26" s="48">
        <v>0.47</v>
      </c>
      <c r="E26" s="48">
        <v>1.07</v>
      </c>
      <c r="F26" s="48">
        <v>1.07</v>
      </c>
      <c r="G26" s="48">
        <v>0.77</v>
      </c>
    </row>
    <row r="27" spans="1:7" x14ac:dyDescent="0.25">
      <c r="A27" s="47" t="s">
        <v>136</v>
      </c>
      <c r="B27" s="48">
        <v>23.09</v>
      </c>
      <c r="C27" s="48">
        <v>18.27</v>
      </c>
      <c r="D27" s="48">
        <v>0.41</v>
      </c>
      <c r="E27" s="48">
        <v>0.32</v>
      </c>
      <c r="F27" s="48">
        <v>0.56999999999999995</v>
      </c>
      <c r="G27" s="48">
        <v>3.52</v>
      </c>
    </row>
    <row r="28" spans="1:7" ht="33.950000000000003" customHeight="1" x14ac:dyDescent="0.25">
      <c r="A28" s="45" t="s">
        <v>616</v>
      </c>
      <c r="B28" s="46" t="s">
        <v>3</v>
      </c>
      <c r="C28" s="46" t="s">
        <v>3</v>
      </c>
      <c r="D28" s="46" t="s">
        <v>3</v>
      </c>
      <c r="E28" s="46" t="s">
        <v>3</v>
      </c>
      <c r="F28" s="46" t="s">
        <v>3</v>
      </c>
      <c r="G28" s="46" t="s">
        <v>3</v>
      </c>
    </row>
    <row r="29" spans="1:7" x14ac:dyDescent="0.25">
      <c r="A29" s="47" t="s">
        <v>180</v>
      </c>
      <c r="B29" s="48">
        <v>42.5</v>
      </c>
      <c r="C29" s="48">
        <v>28.04</v>
      </c>
      <c r="D29" s="48">
        <v>2.4300000000000002</v>
      </c>
      <c r="E29" s="48">
        <v>3.78</v>
      </c>
      <c r="F29" s="48">
        <v>6.74</v>
      </c>
      <c r="G29" s="48">
        <v>1.52</v>
      </c>
    </row>
    <row r="30" spans="1:7" x14ac:dyDescent="0.25">
      <c r="A30" s="47" t="s">
        <v>181</v>
      </c>
      <c r="B30" s="48">
        <v>36.79</v>
      </c>
      <c r="C30" s="48">
        <v>21.89</v>
      </c>
      <c r="D30" s="48">
        <v>2.8</v>
      </c>
      <c r="E30" s="48">
        <v>2.72</v>
      </c>
      <c r="F30" s="48">
        <v>7.03</v>
      </c>
      <c r="G30" s="48">
        <v>2.35</v>
      </c>
    </row>
    <row r="31" spans="1:7" x14ac:dyDescent="0.25">
      <c r="A31" s="47" t="s">
        <v>182</v>
      </c>
      <c r="B31" s="48">
        <v>15.06</v>
      </c>
      <c r="C31" s="48">
        <v>9.07</v>
      </c>
      <c r="D31" s="48">
        <v>0.9</v>
      </c>
      <c r="E31" s="48">
        <v>1.1200000000000001</v>
      </c>
      <c r="F31" s="48">
        <v>3.12</v>
      </c>
      <c r="G31" s="48">
        <v>0.83</v>
      </c>
    </row>
    <row r="32" spans="1:7" ht="24" customHeight="1" x14ac:dyDescent="0.25">
      <c r="A32" s="47" t="s">
        <v>183</v>
      </c>
      <c r="B32" s="48">
        <v>22.31</v>
      </c>
      <c r="C32" s="48">
        <v>13.98</v>
      </c>
      <c r="D32" s="48">
        <v>0.92</v>
      </c>
      <c r="E32" s="48">
        <v>1.25</v>
      </c>
      <c r="F32" s="48">
        <v>4.37</v>
      </c>
      <c r="G32" s="48">
        <v>1.8</v>
      </c>
    </row>
    <row r="33" spans="1:7" x14ac:dyDescent="0.25">
      <c r="A33" s="47" t="s">
        <v>137</v>
      </c>
      <c r="B33" s="48">
        <v>6.87</v>
      </c>
      <c r="C33" s="48">
        <v>4.09</v>
      </c>
      <c r="D33" s="48">
        <v>0.4</v>
      </c>
      <c r="E33" s="48">
        <v>0.48</v>
      </c>
      <c r="F33" s="48">
        <v>1.57</v>
      </c>
      <c r="G33" s="48">
        <v>0.34</v>
      </c>
    </row>
    <row r="34" spans="1:7" x14ac:dyDescent="0.25">
      <c r="A34" s="45" t="s">
        <v>184</v>
      </c>
      <c r="B34" s="46" t="s">
        <v>3</v>
      </c>
      <c r="C34" s="46" t="s">
        <v>3</v>
      </c>
      <c r="D34" s="46" t="s">
        <v>3</v>
      </c>
      <c r="E34" s="46" t="s">
        <v>3</v>
      </c>
      <c r="F34" s="46" t="s">
        <v>3</v>
      </c>
      <c r="G34" s="46" t="s">
        <v>3</v>
      </c>
    </row>
    <row r="35" spans="1:7" x14ac:dyDescent="0.25">
      <c r="A35" s="47" t="s">
        <v>185</v>
      </c>
      <c r="B35" s="48">
        <v>20.260000000000002</v>
      </c>
      <c r="C35" s="48">
        <v>13.58</v>
      </c>
      <c r="D35" s="48">
        <v>1.1399999999999999</v>
      </c>
      <c r="E35" s="48">
        <v>2.36</v>
      </c>
      <c r="F35" s="48">
        <v>3.08</v>
      </c>
      <c r="G35" s="48">
        <v>0.09</v>
      </c>
    </row>
    <row r="36" spans="1:7" x14ac:dyDescent="0.25">
      <c r="A36" s="47" t="s">
        <v>139</v>
      </c>
      <c r="B36" s="48">
        <v>12.48</v>
      </c>
      <c r="C36" s="48">
        <v>9.9</v>
      </c>
      <c r="D36" s="48">
        <v>0.4</v>
      </c>
      <c r="E36" s="48">
        <v>0.77</v>
      </c>
      <c r="F36" s="48">
        <v>1.25</v>
      </c>
      <c r="G36" s="48">
        <v>0.16</v>
      </c>
    </row>
    <row r="37" spans="1:7" x14ac:dyDescent="0.25">
      <c r="A37" s="47" t="s">
        <v>140</v>
      </c>
      <c r="B37" s="48">
        <v>12.76</v>
      </c>
      <c r="C37" s="48">
        <v>8.23</v>
      </c>
      <c r="D37" s="48">
        <v>0.63</v>
      </c>
      <c r="E37" s="48">
        <v>1.1200000000000001</v>
      </c>
      <c r="F37" s="48">
        <v>2.41</v>
      </c>
      <c r="G37" s="48">
        <v>0.37</v>
      </c>
    </row>
    <row r="38" spans="1:7" ht="24" customHeight="1" x14ac:dyDescent="0.25">
      <c r="A38" s="47" t="s">
        <v>141</v>
      </c>
      <c r="B38" s="48">
        <v>18.34</v>
      </c>
      <c r="C38" s="48">
        <v>10.46</v>
      </c>
      <c r="D38" s="48">
        <v>0.97</v>
      </c>
      <c r="E38" s="48">
        <v>1.56</v>
      </c>
      <c r="F38" s="48">
        <v>4.01</v>
      </c>
      <c r="G38" s="48">
        <v>1.34</v>
      </c>
    </row>
    <row r="39" spans="1:7" x14ac:dyDescent="0.25">
      <c r="A39" s="47" t="s">
        <v>142</v>
      </c>
      <c r="B39" s="48">
        <v>16.3</v>
      </c>
      <c r="C39" s="48">
        <v>8.67</v>
      </c>
      <c r="D39" s="48">
        <v>1.26</v>
      </c>
      <c r="E39" s="48">
        <v>1.43</v>
      </c>
      <c r="F39" s="48">
        <v>3.6</v>
      </c>
      <c r="G39" s="48">
        <v>1.33</v>
      </c>
    </row>
    <row r="40" spans="1:7" x14ac:dyDescent="0.25">
      <c r="A40" s="47" t="s">
        <v>143</v>
      </c>
      <c r="B40" s="48">
        <v>17.16</v>
      </c>
      <c r="C40" s="48">
        <v>10.65</v>
      </c>
      <c r="D40" s="48">
        <v>1.08</v>
      </c>
      <c r="E40" s="48">
        <v>0.95</v>
      </c>
      <c r="F40" s="48">
        <v>2.5499999999999998</v>
      </c>
      <c r="G40" s="48">
        <v>1.92</v>
      </c>
    </row>
    <row r="41" spans="1:7" x14ac:dyDescent="0.25">
      <c r="A41" s="47" t="s">
        <v>144</v>
      </c>
      <c r="B41" s="48">
        <v>16.16</v>
      </c>
      <c r="C41" s="48">
        <v>9.98</v>
      </c>
      <c r="D41" s="48">
        <v>1.31</v>
      </c>
      <c r="E41" s="48">
        <v>0.72</v>
      </c>
      <c r="F41" s="48">
        <v>3.17</v>
      </c>
      <c r="G41" s="48">
        <v>0.98</v>
      </c>
    </row>
    <row r="42" spans="1:7" x14ac:dyDescent="0.25">
      <c r="A42" s="47" t="s">
        <v>186</v>
      </c>
      <c r="B42" s="48">
        <v>5.53</v>
      </c>
      <c r="C42" s="48">
        <v>3.05</v>
      </c>
      <c r="D42" s="48">
        <v>0.37</v>
      </c>
      <c r="E42" s="48">
        <v>0.26</v>
      </c>
      <c r="F42" s="48">
        <v>1.52</v>
      </c>
      <c r="G42" s="48">
        <v>0.32</v>
      </c>
    </row>
    <row r="43" spans="1:7" x14ac:dyDescent="0.25">
      <c r="A43" s="47" t="s">
        <v>617</v>
      </c>
      <c r="B43" s="48">
        <v>4.5599999999999996</v>
      </c>
      <c r="C43" s="48">
        <v>2.5299999999999998</v>
      </c>
      <c r="D43" s="48">
        <v>0.28999999999999998</v>
      </c>
      <c r="E43" s="48">
        <v>0.18</v>
      </c>
      <c r="F43" s="48">
        <v>1.26</v>
      </c>
      <c r="G43" s="48">
        <v>0.31</v>
      </c>
    </row>
    <row r="44" spans="1:7" x14ac:dyDescent="0.25">
      <c r="A44" s="45" t="s">
        <v>187</v>
      </c>
      <c r="B44" s="46" t="s">
        <v>3</v>
      </c>
      <c r="C44" s="46" t="s">
        <v>3</v>
      </c>
      <c r="D44" s="46" t="s">
        <v>3</v>
      </c>
      <c r="E44" s="46" t="s">
        <v>3</v>
      </c>
      <c r="F44" s="46" t="s">
        <v>3</v>
      </c>
      <c r="G44" s="46" t="s">
        <v>3</v>
      </c>
    </row>
    <row r="45" spans="1:7" x14ac:dyDescent="0.25">
      <c r="A45" s="47" t="s">
        <v>618</v>
      </c>
      <c r="B45" s="48">
        <v>47.15</v>
      </c>
      <c r="C45" s="48">
        <v>44.59</v>
      </c>
      <c r="D45" s="48">
        <v>2.57</v>
      </c>
      <c r="E45" s="48" t="s">
        <v>145</v>
      </c>
      <c r="F45" s="48" t="s">
        <v>145</v>
      </c>
      <c r="G45" s="48" t="s">
        <v>145</v>
      </c>
    </row>
    <row r="46" spans="1:7" x14ac:dyDescent="0.25">
      <c r="A46" s="47" t="s">
        <v>619</v>
      </c>
      <c r="B46" s="48">
        <v>32.47</v>
      </c>
      <c r="C46" s="48">
        <v>28.53</v>
      </c>
      <c r="D46" s="48">
        <v>3.94</v>
      </c>
      <c r="E46" s="48" t="s">
        <v>145</v>
      </c>
      <c r="F46" s="48" t="s">
        <v>145</v>
      </c>
      <c r="G46" s="48" t="s">
        <v>145</v>
      </c>
    </row>
    <row r="47" spans="1:7" ht="24" customHeight="1" x14ac:dyDescent="0.25">
      <c r="A47" s="47" t="s">
        <v>620</v>
      </c>
      <c r="B47" s="48">
        <v>2.61</v>
      </c>
      <c r="C47" s="48">
        <v>1.76</v>
      </c>
      <c r="D47" s="48">
        <v>0.85</v>
      </c>
      <c r="E47" s="48" t="s">
        <v>145</v>
      </c>
      <c r="F47" s="48" t="s">
        <v>145</v>
      </c>
      <c r="G47" s="48" t="s">
        <v>145</v>
      </c>
    </row>
    <row r="48" spans="1:7" x14ac:dyDescent="0.25">
      <c r="A48" s="47" t="s">
        <v>621</v>
      </c>
      <c r="B48" s="48">
        <v>2.2799999999999998</v>
      </c>
      <c r="C48" s="48">
        <v>2.19</v>
      </c>
      <c r="D48" s="48">
        <v>0.09</v>
      </c>
      <c r="E48" s="48" t="s">
        <v>145</v>
      </c>
      <c r="F48" s="48" t="s">
        <v>145</v>
      </c>
      <c r="G48" s="48" t="s">
        <v>145</v>
      </c>
    </row>
    <row r="49" spans="1:7" ht="26.25" x14ac:dyDescent="0.25">
      <c r="A49" s="47" t="s">
        <v>188</v>
      </c>
      <c r="B49" s="48">
        <v>39.01</v>
      </c>
      <c r="C49" s="48" t="s">
        <v>145</v>
      </c>
      <c r="D49" s="48" t="s">
        <v>145</v>
      </c>
      <c r="E49" s="48">
        <v>9.34</v>
      </c>
      <c r="F49" s="48">
        <v>22.84</v>
      </c>
      <c r="G49" s="48">
        <v>6.83</v>
      </c>
    </row>
    <row r="50" spans="1:7" x14ac:dyDescent="0.25">
      <c r="A50" s="45" t="s">
        <v>189</v>
      </c>
      <c r="B50" s="46" t="s">
        <v>3</v>
      </c>
      <c r="C50" s="46" t="s">
        <v>3</v>
      </c>
      <c r="D50" s="46" t="s">
        <v>3</v>
      </c>
      <c r="E50" s="46" t="s">
        <v>3</v>
      </c>
      <c r="F50" s="46" t="s">
        <v>3</v>
      </c>
      <c r="G50" s="46" t="s">
        <v>3</v>
      </c>
    </row>
    <row r="51" spans="1:7" ht="26.25" x14ac:dyDescent="0.25">
      <c r="A51" s="47" t="s">
        <v>622</v>
      </c>
      <c r="B51" s="48">
        <v>45.44</v>
      </c>
      <c r="C51" s="48">
        <v>31.14</v>
      </c>
      <c r="D51" s="48">
        <v>2.83</v>
      </c>
      <c r="E51" s="48">
        <v>2.23</v>
      </c>
      <c r="F51" s="48">
        <v>3.79</v>
      </c>
      <c r="G51" s="48">
        <v>5.45</v>
      </c>
    </row>
    <row r="52" spans="1:7" x14ac:dyDescent="0.25">
      <c r="A52" s="47" t="s">
        <v>146</v>
      </c>
      <c r="B52" s="48">
        <v>33.369999999999997</v>
      </c>
      <c r="C52" s="48">
        <v>17.52</v>
      </c>
      <c r="D52" s="48">
        <v>2.0099999999999998</v>
      </c>
      <c r="E52" s="48">
        <v>3.79</v>
      </c>
      <c r="F52" s="48">
        <v>9.8000000000000007</v>
      </c>
      <c r="G52" s="48">
        <v>0.24</v>
      </c>
    </row>
    <row r="53" spans="1:7" ht="24" customHeight="1" x14ac:dyDescent="0.25">
      <c r="A53" s="47" t="s">
        <v>147</v>
      </c>
      <c r="B53" s="48">
        <v>18.8</v>
      </c>
      <c r="C53" s="48">
        <v>12.63</v>
      </c>
      <c r="D53" s="48">
        <v>0.92</v>
      </c>
      <c r="E53" s="48">
        <v>1.55</v>
      </c>
      <c r="F53" s="48">
        <v>2.86</v>
      </c>
      <c r="G53" s="48">
        <v>0.84</v>
      </c>
    </row>
    <row r="54" spans="1:7" ht="15" customHeight="1" x14ac:dyDescent="0.25">
      <c r="A54" s="47" t="s">
        <v>148</v>
      </c>
      <c r="B54" s="48">
        <v>15.65</v>
      </c>
      <c r="C54" s="48">
        <v>10.54</v>
      </c>
      <c r="D54" s="48">
        <v>1.07</v>
      </c>
      <c r="E54" s="48">
        <v>0.89</v>
      </c>
      <c r="F54" s="48">
        <v>3.08</v>
      </c>
      <c r="G54" s="48">
        <v>0.08</v>
      </c>
    </row>
    <row r="55" spans="1:7" x14ac:dyDescent="0.25">
      <c r="A55" s="47" t="s">
        <v>623</v>
      </c>
      <c r="B55" s="48">
        <v>6.42</v>
      </c>
      <c r="C55" s="48">
        <v>2.89</v>
      </c>
      <c r="D55" s="48">
        <v>0.41</v>
      </c>
      <c r="E55" s="48">
        <v>0.5</v>
      </c>
      <c r="F55" s="48">
        <v>2.56</v>
      </c>
      <c r="G55" s="48" t="s">
        <v>138</v>
      </c>
    </row>
    <row r="56" spans="1:7" x14ac:dyDescent="0.25">
      <c r="A56" s="47" t="s">
        <v>624</v>
      </c>
      <c r="B56" s="48">
        <v>1.89</v>
      </c>
      <c r="C56" s="48">
        <v>1.1599999999999999</v>
      </c>
      <c r="D56" s="48">
        <v>0.11</v>
      </c>
      <c r="E56" s="48">
        <v>0.21</v>
      </c>
      <c r="F56" s="48">
        <v>0.3</v>
      </c>
      <c r="G56" s="48">
        <v>0.11</v>
      </c>
    </row>
    <row r="57" spans="1:7" x14ac:dyDescent="0.25">
      <c r="A57" s="47" t="s">
        <v>149</v>
      </c>
      <c r="B57" s="48">
        <v>1.46</v>
      </c>
      <c r="C57" s="48">
        <v>0.94</v>
      </c>
      <c r="D57" s="48">
        <v>0.08</v>
      </c>
      <c r="E57" s="48">
        <v>0.14000000000000001</v>
      </c>
      <c r="F57" s="48">
        <v>0.31</v>
      </c>
      <c r="G57" s="48" t="s">
        <v>145</v>
      </c>
    </row>
    <row r="58" spans="1:7" x14ac:dyDescent="0.25">
      <c r="A58" s="47" t="s">
        <v>190</v>
      </c>
      <c r="B58" s="48">
        <v>0.5</v>
      </c>
      <c r="C58" s="48">
        <v>0.26</v>
      </c>
      <c r="D58" s="48" t="s">
        <v>138</v>
      </c>
      <c r="E58" s="48" t="s">
        <v>138</v>
      </c>
      <c r="F58" s="48">
        <v>0.14000000000000001</v>
      </c>
      <c r="G58" s="48" t="s">
        <v>138</v>
      </c>
    </row>
    <row r="59" spans="1:7" x14ac:dyDescent="0.25">
      <c r="A59" s="45" t="s">
        <v>191</v>
      </c>
      <c r="B59" s="46" t="s">
        <v>3</v>
      </c>
      <c r="C59" s="46" t="s">
        <v>3</v>
      </c>
      <c r="D59" s="46" t="s">
        <v>3</v>
      </c>
      <c r="E59" s="46" t="s">
        <v>3</v>
      </c>
      <c r="F59" s="46" t="s">
        <v>3</v>
      </c>
      <c r="G59" s="46" t="s">
        <v>3</v>
      </c>
    </row>
    <row r="60" spans="1:7" x14ac:dyDescent="0.25">
      <c r="A60" s="47" t="s">
        <v>192</v>
      </c>
      <c r="B60" s="48">
        <v>76.03</v>
      </c>
      <c r="C60" s="48">
        <v>61.56</v>
      </c>
      <c r="D60" s="48">
        <v>5.49</v>
      </c>
      <c r="E60" s="48">
        <v>5.89</v>
      </c>
      <c r="F60" s="48" t="s">
        <v>145</v>
      </c>
      <c r="G60" s="48">
        <v>3.09</v>
      </c>
    </row>
    <row r="61" spans="1:7" x14ac:dyDescent="0.25">
      <c r="A61" s="47" t="s">
        <v>150</v>
      </c>
      <c r="B61" s="48">
        <v>9.69</v>
      </c>
      <c r="C61" s="48">
        <v>5.87</v>
      </c>
      <c r="D61" s="48">
        <v>0.28000000000000003</v>
      </c>
      <c r="E61" s="48">
        <v>0.46</v>
      </c>
      <c r="F61" s="48" t="s">
        <v>145</v>
      </c>
      <c r="G61" s="48">
        <v>3.08</v>
      </c>
    </row>
    <row r="62" spans="1:7" ht="24" customHeight="1" x14ac:dyDescent="0.25">
      <c r="A62" s="47" t="s">
        <v>193</v>
      </c>
      <c r="B62" s="48">
        <v>5.19</v>
      </c>
      <c r="C62" s="48">
        <v>3.06</v>
      </c>
      <c r="D62" s="48">
        <v>0.55000000000000004</v>
      </c>
      <c r="E62" s="48">
        <v>1.23</v>
      </c>
      <c r="F62" s="48" t="s">
        <v>145</v>
      </c>
      <c r="G62" s="48">
        <v>0.35</v>
      </c>
    </row>
    <row r="63" spans="1:7" x14ac:dyDescent="0.25">
      <c r="A63" s="47" t="s">
        <v>194</v>
      </c>
      <c r="B63" s="48">
        <v>4.8899999999999997</v>
      </c>
      <c r="C63" s="48">
        <v>3.6</v>
      </c>
      <c r="D63" s="48">
        <v>0.59</v>
      </c>
      <c r="E63" s="48">
        <v>0.66</v>
      </c>
      <c r="F63" s="48" t="s">
        <v>145</v>
      </c>
      <c r="G63" s="48" t="s">
        <v>138</v>
      </c>
    </row>
    <row r="64" spans="1:7" x14ac:dyDescent="0.25">
      <c r="A64" s="47" t="s">
        <v>195</v>
      </c>
      <c r="B64" s="48">
        <v>2.14</v>
      </c>
      <c r="C64" s="48">
        <v>1.58</v>
      </c>
      <c r="D64" s="48">
        <v>0.11</v>
      </c>
      <c r="E64" s="48">
        <v>0.43</v>
      </c>
      <c r="F64" s="48" t="s">
        <v>145</v>
      </c>
      <c r="G64" s="48" t="s">
        <v>138</v>
      </c>
    </row>
    <row r="65" spans="1:7" x14ac:dyDescent="0.25">
      <c r="A65" s="47" t="s">
        <v>196</v>
      </c>
      <c r="B65" s="48">
        <v>1.49</v>
      </c>
      <c r="C65" s="48">
        <v>0.73</v>
      </c>
      <c r="D65" s="48">
        <v>0.18</v>
      </c>
      <c r="E65" s="48">
        <v>0.51</v>
      </c>
      <c r="F65" s="48" t="s">
        <v>145</v>
      </c>
      <c r="G65" s="48">
        <v>0.08</v>
      </c>
    </row>
    <row r="66" spans="1:7" x14ac:dyDescent="0.25">
      <c r="A66" s="47" t="s">
        <v>190</v>
      </c>
      <c r="B66" s="48">
        <v>1.26</v>
      </c>
      <c r="C66" s="48">
        <v>0.67</v>
      </c>
      <c r="D66" s="48">
        <v>0.27</v>
      </c>
      <c r="E66" s="48">
        <v>0.15</v>
      </c>
      <c r="F66" s="48" t="s">
        <v>145</v>
      </c>
      <c r="G66" s="48">
        <v>0.18</v>
      </c>
    </row>
    <row r="67" spans="1:7" ht="26.25" x14ac:dyDescent="0.25">
      <c r="A67" s="47" t="s">
        <v>197</v>
      </c>
      <c r="B67" s="48">
        <v>22.84</v>
      </c>
      <c r="C67" s="48" t="s">
        <v>145</v>
      </c>
      <c r="D67" s="48" t="s">
        <v>145</v>
      </c>
      <c r="E67" s="48" t="s">
        <v>145</v>
      </c>
      <c r="F67" s="48">
        <v>22.84</v>
      </c>
      <c r="G67" s="48" t="s">
        <v>145</v>
      </c>
    </row>
    <row r="68" spans="1:7" ht="26.25" x14ac:dyDescent="0.25">
      <c r="A68" s="45" t="s">
        <v>198</v>
      </c>
      <c r="B68" s="46" t="s">
        <v>3</v>
      </c>
      <c r="C68" s="46" t="s">
        <v>3</v>
      </c>
      <c r="D68" s="46" t="s">
        <v>3</v>
      </c>
      <c r="E68" s="46" t="s">
        <v>3</v>
      </c>
      <c r="F68" s="46" t="s">
        <v>3</v>
      </c>
      <c r="G68" s="46" t="s">
        <v>3</v>
      </c>
    </row>
    <row r="69" spans="1:7" x14ac:dyDescent="0.25">
      <c r="A69" s="52" t="s">
        <v>152</v>
      </c>
      <c r="B69" s="48">
        <v>4.59</v>
      </c>
      <c r="C69" s="48">
        <v>0.09</v>
      </c>
      <c r="D69" s="48">
        <v>0.05</v>
      </c>
      <c r="E69" s="48">
        <v>0.77</v>
      </c>
      <c r="F69" s="48">
        <v>3.56</v>
      </c>
      <c r="G69" s="48">
        <v>0.11</v>
      </c>
    </row>
    <row r="70" spans="1:7" x14ac:dyDescent="0.25">
      <c r="A70" s="52">
        <v>3</v>
      </c>
      <c r="B70" s="48">
        <v>8.73</v>
      </c>
      <c r="C70" s="48">
        <v>0.65</v>
      </c>
      <c r="D70" s="48">
        <v>0.3</v>
      </c>
      <c r="E70" s="48">
        <v>1.71</v>
      </c>
      <c r="F70" s="48">
        <v>5.86</v>
      </c>
      <c r="G70" s="48">
        <v>0.21</v>
      </c>
    </row>
    <row r="71" spans="1:7" ht="33.950000000000003" customHeight="1" x14ac:dyDescent="0.25">
      <c r="A71" s="52">
        <v>4</v>
      </c>
      <c r="B71" s="48">
        <v>15.95</v>
      </c>
      <c r="C71" s="48">
        <v>3.3</v>
      </c>
      <c r="D71" s="48">
        <v>1.46</v>
      </c>
      <c r="E71" s="48">
        <v>3.04</v>
      </c>
      <c r="F71" s="48">
        <v>6.98</v>
      </c>
      <c r="G71" s="48">
        <v>1.17</v>
      </c>
    </row>
    <row r="72" spans="1:7" x14ac:dyDescent="0.25">
      <c r="A72" s="52">
        <v>5</v>
      </c>
      <c r="B72" s="48">
        <v>19.54</v>
      </c>
      <c r="C72" s="48">
        <v>9.77</v>
      </c>
      <c r="D72" s="48">
        <v>1.81</v>
      </c>
      <c r="E72" s="48">
        <v>2.17</v>
      </c>
      <c r="F72" s="48">
        <v>4.13</v>
      </c>
      <c r="G72" s="48">
        <v>1.65</v>
      </c>
    </row>
    <row r="73" spans="1:7" x14ac:dyDescent="0.25">
      <c r="A73" s="52">
        <v>6</v>
      </c>
      <c r="B73" s="48">
        <v>22.1</v>
      </c>
      <c r="C73" s="48">
        <v>15.86</v>
      </c>
      <c r="D73" s="48">
        <v>1.66</v>
      </c>
      <c r="E73" s="48">
        <v>0.97</v>
      </c>
      <c r="F73" s="48">
        <v>1.68</v>
      </c>
      <c r="G73" s="48">
        <v>1.94</v>
      </c>
    </row>
    <row r="74" spans="1:7" x14ac:dyDescent="0.25">
      <c r="A74" s="52">
        <v>7</v>
      </c>
      <c r="B74" s="48">
        <v>18.86</v>
      </c>
      <c r="C74" s="48">
        <v>16.23</v>
      </c>
      <c r="D74" s="48">
        <v>1.1000000000000001</v>
      </c>
      <c r="E74" s="48">
        <v>0.27</v>
      </c>
      <c r="F74" s="48">
        <v>0.38</v>
      </c>
      <c r="G74" s="48">
        <v>0.87</v>
      </c>
    </row>
    <row r="75" spans="1:7" x14ac:dyDescent="0.25">
      <c r="A75" s="52">
        <v>8</v>
      </c>
      <c r="B75" s="48">
        <v>13.87</v>
      </c>
      <c r="C75" s="48">
        <v>12.42</v>
      </c>
      <c r="D75" s="48">
        <v>0.56000000000000005</v>
      </c>
      <c r="E75" s="48">
        <v>0.16</v>
      </c>
      <c r="F75" s="48">
        <v>0.15</v>
      </c>
      <c r="G75" s="48">
        <v>0.57999999999999996</v>
      </c>
    </row>
    <row r="76" spans="1:7" x14ac:dyDescent="0.25">
      <c r="A76" s="52" t="s">
        <v>199</v>
      </c>
      <c r="B76" s="48">
        <v>19.899999999999999</v>
      </c>
      <c r="C76" s="48">
        <v>18.73</v>
      </c>
      <c r="D76" s="48">
        <v>0.51</v>
      </c>
      <c r="E76" s="48">
        <v>0.25</v>
      </c>
      <c r="F76" s="48">
        <v>0.11</v>
      </c>
      <c r="G76" s="48">
        <v>0.3</v>
      </c>
    </row>
    <row r="77" spans="1:7" x14ac:dyDescent="0.25">
      <c r="A77" s="45" t="s">
        <v>200</v>
      </c>
      <c r="B77" s="48" t="s">
        <v>3</v>
      </c>
      <c r="C77" s="48" t="s">
        <v>3</v>
      </c>
      <c r="D77" s="48" t="s">
        <v>3</v>
      </c>
      <c r="E77" s="48" t="s">
        <v>3</v>
      </c>
      <c r="F77" s="48" t="s">
        <v>3</v>
      </c>
      <c r="G77" s="48" t="s">
        <v>3</v>
      </c>
    </row>
    <row r="78" spans="1:7" x14ac:dyDescent="0.25">
      <c r="A78" s="52">
        <v>0</v>
      </c>
      <c r="B78" s="48">
        <v>1.82</v>
      </c>
      <c r="C78" s="48">
        <v>0.1</v>
      </c>
      <c r="D78" s="48" t="s">
        <v>138</v>
      </c>
      <c r="E78" s="48">
        <v>0.32</v>
      </c>
      <c r="F78" s="48">
        <v>1.36</v>
      </c>
      <c r="G78" s="48" t="s">
        <v>138</v>
      </c>
    </row>
    <row r="79" spans="1:7" x14ac:dyDescent="0.25">
      <c r="A79" s="52">
        <v>1</v>
      </c>
      <c r="B79" s="48">
        <v>14.52</v>
      </c>
      <c r="C79" s="48">
        <v>1.25</v>
      </c>
      <c r="D79" s="48">
        <v>0.49</v>
      </c>
      <c r="E79" s="48">
        <v>2.61</v>
      </c>
      <c r="F79" s="48">
        <v>9.7799999999999994</v>
      </c>
      <c r="G79" s="48">
        <v>0.4</v>
      </c>
    </row>
    <row r="80" spans="1:7" ht="24" customHeight="1" x14ac:dyDescent="0.25">
      <c r="A80" s="52">
        <v>2</v>
      </c>
      <c r="B80" s="48">
        <v>30.67</v>
      </c>
      <c r="C80" s="48">
        <v>10.56</v>
      </c>
      <c r="D80" s="48">
        <v>3.19</v>
      </c>
      <c r="E80" s="48">
        <v>4.57</v>
      </c>
      <c r="F80" s="48">
        <v>9.99</v>
      </c>
      <c r="G80" s="48">
        <v>2.36</v>
      </c>
    </row>
    <row r="81" spans="1:7" x14ac:dyDescent="0.25">
      <c r="A81" s="52">
        <v>3</v>
      </c>
      <c r="B81" s="48">
        <v>48.27</v>
      </c>
      <c r="C81" s="48">
        <v>38.869999999999997</v>
      </c>
      <c r="D81" s="48">
        <v>2.94</v>
      </c>
      <c r="E81" s="48">
        <v>1.48</v>
      </c>
      <c r="F81" s="48">
        <v>1.51</v>
      </c>
      <c r="G81" s="48">
        <v>3.49</v>
      </c>
    </row>
    <row r="82" spans="1:7" x14ac:dyDescent="0.25">
      <c r="A82" s="52">
        <v>4</v>
      </c>
      <c r="B82" s="48">
        <v>22.08</v>
      </c>
      <c r="C82" s="48">
        <v>20.61</v>
      </c>
      <c r="D82" s="48">
        <v>0.57999999999999996</v>
      </c>
      <c r="E82" s="48">
        <v>0.23</v>
      </c>
      <c r="F82" s="48">
        <v>0.15</v>
      </c>
      <c r="G82" s="48">
        <v>0.51</v>
      </c>
    </row>
    <row r="83" spans="1:7" x14ac:dyDescent="0.25">
      <c r="A83" s="52" t="s">
        <v>201</v>
      </c>
      <c r="B83" s="48">
        <v>6.16</v>
      </c>
      <c r="C83" s="48">
        <v>5.69</v>
      </c>
      <c r="D83" s="48">
        <v>0.21</v>
      </c>
      <c r="E83" s="48">
        <v>0.13</v>
      </c>
      <c r="F83" s="48" t="s">
        <v>138</v>
      </c>
      <c r="G83" s="48">
        <v>7.0000000000000007E-2</v>
      </c>
    </row>
    <row r="84" spans="1:7" ht="26.25" x14ac:dyDescent="0.25">
      <c r="A84" s="45" t="s">
        <v>202</v>
      </c>
      <c r="B84" s="46" t="s">
        <v>3</v>
      </c>
      <c r="C84" s="46" t="s">
        <v>3</v>
      </c>
      <c r="D84" s="46" t="s">
        <v>3</v>
      </c>
      <c r="E84" s="46" t="s">
        <v>3</v>
      </c>
      <c r="F84" s="46" t="s">
        <v>3</v>
      </c>
      <c r="G84" s="46" t="s">
        <v>3</v>
      </c>
    </row>
    <row r="85" spans="1:7" x14ac:dyDescent="0.25">
      <c r="A85" s="52">
        <v>1</v>
      </c>
      <c r="B85" s="48">
        <v>8.41</v>
      </c>
      <c r="C85" s="48">
        <v>1.43</v>
      </c>
      <c r="D85" s="48">
        <v>0.31</v>
      </c>
      <c r="E85" s="48">
        <v>1.55</v>
      </c>
      <c r="F85" s="48">
        <v>4.84</v>
      </c>
      <c r="G85" s="48">
        <v>0.28000000000000003</v>
      </c>
    </row>
    <row r="86" spans="1:7" x14ac:dyDescent="0.25">
      <c r="A86" s="52">
        <v>2</v>
      </c>
      <c r="B86" s="48">
        <v>27.88</v>
      </c>
      <c r="C86" s="48">
        <v>9.65</v>
      </c>
      <c r="D86" s="48">
        <v>2.13</v>
      </c>
      <c r="E86" s="48">
        <v>3.9</v>
      </c>
      <c r="F86" s="48">
        <v>10.07</v>
      </c>
      <c r="G86" s="48">
        <v>2.13</v>
      </c>
    </row>
    <row r="87" spans="1:7" ht="33.950000000000003" customHeight="1" x14ac:dyDescent="0.25">
      <c r="A87" s="52">
        <v>3</v>
      </c>
      <c r="B87" s="48">
        <v>32.82</v>
      </c>
      <c r="C87" s="48">
        <v>19.91</v>
      </c>
      <c r="D87" s="48">
        <v>2.39</v>
      </c>
      <c r="E87" s="48">
        <v>2.5499999999999998</v>
      </c>
      <c r="F87" s="48">
        <v>5.6</v>
      </c>
      <c r="G87" s="48">
        <v>2.36</v>
      </c>
    </row>
    <row r="88" spans="1:7" x14ac:dyDescent="0.25">
      <c r="A88" s="52">
        <v>4</v>
      </c>
      <c r="B88" s="48">
        <v>26.77</v>
      </c>
      <c r="C88" s="48">
        <v>21.33</v>
      </c>
      <c r="D88" s="48">
        <v>1.5</v>
      </c>
      <c r="E88" s="48">
        <v>0.82</v>
      </c>
      <c r="F88" s="48">
        <v>1.86</v>
      </c>
      <c r="G88" s="48">
        <v>1.26</v>
      </c>
    </row>
    <row r="89" spans="1:7" x14ac:dyDescent="0.25">
      <c r="A89" s="52" t="s">
        <v>201</v>
      </c>
      <c r="B89" s="48">
        <v>27.64</v>
      </c>
      <c r="C89" s="48">
        <v>24.75</v>
      </c>
      <c r="D89" s="48">
        <v>1.1100000000000001</v>
      </c>
      <c r="E89" s="48">
        <v>0.51</v>
      </c>
      <c r="F89" s="48">
        <v>0.47</v>
      </c>
      <c r="G89" s="48">
        <v>0.79</v>
      </c>
    </row>
    <row r="90" spans="1:7" x14ac:dyDescent="0.25">
      <c r="A90" s="45" t="s">
        <v>203</v>
      </c>
      <c r="B90" s="46" t="s">
        <v>3</v>
      </c>
      <c r="C90" s="46" t="s">
        <v>3</v>
      </c>
      <c r="D90" s="46" t="s">
        <v>3</v>
      </c>
      <c r="E90" s="46" t="s">
        <v>3</v>
      </c>
      <c r="F90" s="46" t="s">
        <v>3</v>
      </c>
      <c r="G90" s="46" t="s">
        <v>3</v>
      </c>
    </row>
    <row r="91" spans="1:7" x14ac:dyDescent="0.25">
      <c r="A91" s="52">
        <v>0</v>
      </c>
      <c r="B91" s="48">
        <v>0.15</v>
      </c>
      <c r="C91" s="48">
        <v>7.0000000000000007E-2</v>
      </c>
      <c r="D91" s="48" t="s">
        <v>138</v>
      </c>
      <c r="E91" s="48" t="s">
        <v>138</v>
      </c>
      <c r="F91" s="48" t="s">
        <v>138</v>
      </c>
      <c r="G91" s="48" t="s">
        <v>138</v>
      </c>
    </row>
    <row r="92" spans="1:7" x14ac:dyDescent="0.25">
      <c r="A92" s="52">
        <v>1</v>
      </c>
      <c r="B92" s="48">
        <v>50.32</v>
      </c>
      <c r="C92" s="48">
        <v>21.7</v>
      </c>
      <c r="D92" s="48">
        <v>3.03</v>
      </c>
      <c r="E92" s="48">
        <v>7.24</v>
      </c>
      <c r="F92" s="48">
        <v>16.260000000000002</v>
      </c>
      <c r="G92" s="48">
        <v>2.1</v>
      </c>
    </row>
    <row r="93" spans="1:7" ht="24" customHeight="1" x14ac:dyDescent="0.25">
      <c r="A93" s="52">
        <v>2</v>
      </c>
      <c r="B93" s="48">
        <v>56.85</v>
      </c>
      <c r="C93" s="48">
        <v>40.42</v>
      </c>
      <c r="D93" s="48">
        <v>3.7</v>
      </c>
      <c r="E93" s="48">
        <v>1.86</v>
      </c>
      <c r="F93" s="48">
        <v>6.36</v>
      </c>
      <c r="G93" s="48">
        <v>4.51</v>
      </c>
    </row>
    <row r="94" spans="1:7" x14ac:dyDescent="0.25">
      <c r="A94" s="52" t="s">
        <v>204</v>
      </c>
      <c r="B94" s="48">
        <v>16.21</v>
      </c>
      <c r="C94" s="48">
        <v>14.89</v>
      </c>
      <c r="D94" s="48">
        <v>0.72</v>
      </c>
      <c r="E94" s="48">
        <v>0.23</v>
      </c>
      <c r="F94" s="48">
        <v>0.15</v>
      </c>
      <c r="G94" s="48">
        <v>0.22</v>
      </c>
    </row>
    <row r="95" spans="1:7" x14ac:dyDescent="0.25">
      <c r="A95" s="45" t="s">
        <v>205</v>
      </c>
      <c r="B95" s="46" t="s">
        <v>3</v>
      </c>
      <c r="C95" s="46" t="s">
        <v>3</v>
      </c>
      <c r="D95" s="46" t="s">
        <v>3</v>
      </c>
      <c r="E95" s="46" t="s">
        <v>3</v>
      </c>
      <c r="F95" s="46" t="s">
        <v>3</v>
      </c>
      <c r="G95" s="46" t="s">
        <v>3</v>
      </c>
    </row>
    <row r="96" spans="1:7" x14ac:dyDescent="0.25">
      <c r="A96" s="52">
        <v>0</v>
      </c>
      <c r="B96" s="48">
        <v>86.83</v>
      </c>
      <c r="C96" s="48">
        <v>47.8</v>
      </c>
      <c r="D96" s="48">
        <v>4.0599999999999996</v>
      </c>
      <c r="E96" s="48">
        <v>8.2100000000000009</v>
      </c>
      <c r="F96" s="48">
        <v>20.77</v>
      </c>
      <c r="G96" s="48">
        <v>5.98</v>
      </c>
    </row>
    <row r="97" spans="1:7" x14ac:dyDescent="0.25">
      <c r="A97" s="52">
        <v>1</v>
      </c>
      <c r="B97" s="48">
        <v>33.79</v>
      </c>
      <c r="C97" s="48">
        <v>26.87</v>
      </c>
      <c r="D97" s="48">
        <v>3.21</v>
      </c>
      <c r="E97" s="48">
        <v>1.03</v>
      </c>
      <c r="F97" s="48">
        <v>1.94</v>
      </c>
      <c r="G97" s="48">
        <v>0.75</v>
      </c>
    </row>
    <row r="98" spans="1:7" ht="24" customHeight="1" x14ac:dyDescent="0.25">
      <c r="A98" s="52" t="s">
        <v>206</v>
      </c>
      <c r="B98" s="48">
        <v>2.91</v>
      </c>
      <c r="C98" s="48">
        <v>2.39</v>
      </c>
      <c r="D98" s="48">
        <v>0.18</v>
      </c>
      <c r="E98" s="48">
        <v>0.11</v>
      </c>
      <c r="F98" s="48">
        <v>0.13</v>
      </c>
      <c r="G98" s="48">
        <v>0.1</v>
      </c>
    </row>
    <row r="99" spans="1:7" x14ac:dyDescent="0.25">
      <c r="A99" s="45" t="s">
        <v>151</v>
      </c>
      <c r="B99" s="46" t="s">
        <v>3</v>
      </c>
      <c r="C99" s="46" t="s">
        <v>3</v>
      </c>
      <c r="D99" s="46" t="s">
        <v>3</v>
      </c>
      <c r="E99" s="46" t="s">
        <v>3</v>
      </c>
      <c r="F99" s="46" t="s">
        <v>3</v>
      </c>
      <c r="G99" s="46" t="s">
        <v>3</v>
      </c>
    </row>
    <row r="100" spans="1:7" x14ac:dyDescent="0.25">
      <c r="A100" s="47" t="s">
        <v>153</v>
      </c>
      <c r="B100" s="48">
        <v>36.83</v>
      </c>
      <c r="C100" s="48">
        <v>33.86</v>
      </c>
      <c r="D100" s="48">
        <v>2.98</v>
      </c>
      <c r="E100" s="48" t="s">
        <v>145</v>
      </c>
      <c r="F100" s="48" t="s">
        <v>145</v>
      </c>
      <c r="G100" s="48" t="s">
        <v>145</v>
      </c>
    </row>
    <row r="101" spans="1:7" x14ac:dyDescent="0.25">
      <c r="A101" s="49" t="s">
        <v>207</v>
      </c>
      <c r="B101" s="48">
        <v>21.71</v>
      </c>
      <c r="C101" s="48">
        <v>19.850000000000001</v>
      </c>
      <c r="D101" s="48">
        <v>1.87</v>
      </c>
      <c r="E101" s="48" t="s">
        <v>145</v>
      </c>
      <c r="F101" s="48" t="s">
        <v>145</v>
      </c>
      <c r="G101" s="48" t="s">
        <v>145</v>
      </c>
    </row>
    <row r="102" spans="1:7" ht="24" customHeight="1" x14ac:dyDescent="0.25">
      <c r="A102" s="49" t="s">
        <v>208</v>
      </c>
      <c r="B102" s="48">
        <v>15.12</v>
      </c>
      <c r="C102" s="48">
        <v>14.01</v>
      </c>
      <c r="D102" s="48">
        <v>1.1100000000000001</v>
      </c>
      <c r="E102" s="48" t="s">
        <v>145</v>
      </c>
      <c r="F102" s="48" t="s">
        <v>145</v>
      </c>
      <c r="G102" s="48" t="s">
        <v>145</v>
      </c>
    </row>
    <row r="103" spans="1:7" x14ac:dyDescent="0.25">
      <c r="A103" s="52" t="s">
        <v>154</v>
      </c>
      <c r="B103" s="48">
        <v>47.68</v>
      </c>
      <c r="C103" s="48">
        <v>43.21</v>
      </c>
      <c r="D103" s="48">
        <v>4.47</v>
      </c>
      <c r="E103" s="48" t="s">
        <v>145</v>
      </c>
      <c r="F103" s="48" t="s">
        <v>145</v>
      </c>
      <c r="G103" s="48" t="s">
        <v>145</v>
      </c>
    </row>
    <row r="104" spans="1:7" ht="26.25" x14ac:dyDescent="0.25">
      <c r="A104" s="52" t="s">
        <v>188</v>
      </c>
      <c r="B104" s="48">
        <v>39.01</v>
      </c>
      <c r="C104" s="48" t="s">
        <v>145</v>
      </c>
      <c r="D104" s="48" t="s">
        <v>145</v>
      </c>
      <c r="E104" s="48">
        <v>9.34</v>
      </c>
      <c r="F104" s="48">
        <v>22.84</v>
      </c>
      <c r="G104" s="48">
        <v>6.83</v>
      </c>
    </row>
    <row r="105" spans="1:7" x14ac:dyDescent="0.25">
      <c r="A105" s="45" t="s">
        <v>209</v>
      </c>
      <c r="B105" s="46" t="s">
        <v>3</v>
      </c>
      <c r="C105" s="46" t="s">
        <v>3</v>
      </c>
      <c r="D105" s="46" t="s">
        <v>3</v>
      </c>
      <c r="E105" s="46" t="s">
        <v>3</v>
      </c>
      <c r="F105" s="46" t="s">
        <v>3</v>
      </c>
      <c r="G105" s="46" t="s">
        <v>3</v>
      </c>
    </row>
    <row r="106" spans="1:7" x14ac:dyDescent="0.25">
      <c r="A106" s="47" t="s">
        <v>153</v>
      </c>
      <c r="B106" s="48">
        <v>56.5</v>
      </c>
      <c r="C106" s="48">
        <v>52.99</v>
      </c>
      <c r="D106" s="48">
        <v>3.52</v>
      </c>
      <c r="E106" s="48" t="s">
        <v>145</v>
      </c>
      <c r="F106" s="48" t="s">
        <v>145</v>
      </c>
      <c r="G106" s="48" t="s">
        <v>145</v>
      </c>
    </row>
    <row r="107" spans="1:7" x14ac:dyDescent="0.25">
      <c r="A107" s="49" t="s">
        <v>210</v>
      </c>
      <c r="B107" s="48">
        <v>7.68</v>
      </c>
      <c r="C107" s="48">
        <v>7.1</v>
      </c>
      <c r="D107" s="48">
        <v>0.56999999999999995</v>
      </c>
      <c r="E107" s="48" t="s">
        <v>145</v>
      </c>
      <c r="F107" s="48" t="s">
        <v>145</v>
      </c>
      <c r="G107" s="48" t="s">
        <v>145</v>
      </c>
    </row>
    <row r="108" spans="1:7" ht="24" customHeight="1" x14ac:dyDescent="0.25">
      <c r="A108" s="49" t="s">
        <v>211</v>
      </c>
      <c r="B108" s="48">
        <v>48.83</v>
      </c>
      <c r="C108" s="48">
        <v>45.88</v>
      </c>
      <c r="D108" s="48">
        <v>2.94</v>
      </c>
      <c r="E108" s="48" t="s">
        <v>145</v>
      </c>
      <c r="F108" s="48" t="s">
        <v>145</v>
      </c>
      <c r="G108" s="48" t="s">
        <v>145</v>
      </c>
    </row>
    <row r="109" spans="1:7" x14ac:dyDescent="0.25">
      <c r="A109" s="47" t="s">
        <v>154</v>
      </c>
      <c r="B109" s="48">
        <v>28.01</v>
      </c>
      <c r="C109" s="48">
        <v>24.08</v>
      </c>
      <c r="D109" s="48">
        <v>3.94</v>
      </c>
      <c r="E109" s="48" t="s">
        <v>145</v>
      </c>
      <c r="F109" s="48" t="s">
        <v>145</v>
      </c>
      <c r="G109" s="48" t="s">
        <v>145</v>
      </c>
    </row>
    <row r="110" spans="1:7" ht="26.25" x14ac:dyDescent="0.25">
      <c r="A110" s="52" t="s">
        <v>188</v>
      </c>
      <c r="B110" s="48">
        <v>39.01</v>
      </c>
      <c r="C110" s="48" t="s">
        <v>145</v>
      </c>
      <c r="D110" s="48" t="s">
        <v>145</v>
      </c>
      <c r="E110" s="48">
        <v>9.34</v>
      </c>
      <c r="F110" s="48">
        <v>22.84</v>
      </c>
      <c r="G110" s="48">
        <v>6.83</v>
      </c>
    </row>
    <row r="111" spans="1:7" x14ac:dyDescent="0.25">
      <c r="A111" s="45" t="s">
        <v>212</v>
      </c>
      <c r="B111" s="46" t="s">
        <v>3</v>
      </c>
      <c r="C111" s="46" t="s">
        <v>3</v>
      </c>
      <c r="D111" s="46" t="s">
        <v>3</v>
      </c>
      <c r="E111" s="46" t="s">
        <v>3</v>
      </c>
      <c r="F111" s="46" t="s">
        <v>3</v>
      </c>
      <c r="G111" s="46" t="s">
        <v>3</v>
      </c>
    </row>
    <row r="112" spans="1:7" x14ac:dyDescent="0.25">
      <c r="A112" s="47" t="s">
        <v>153</v>
      </c>
      <c r="B112" s="48">
        <v>51.79</v>
      </c>
      <c r="C112" s="48">
        <v>48.19</v>
      </c>
      <c r="D112" s="48">
        <v>3.6</v>
      </c>
      <c r="E112" s="48" t="s">
        <v>145</v>
      </c>
      <c r="F112" s="48" t="s">
        <v>145</v>
      </c>
      <c r="G112" s="48" t="s">
        <v>145</v>
      </c>
    </row>
    <row r="113" spans="1:7" x14ac:dyDescent="0.25">
      <c r="A113" s="49" t="s">
        <v>213</v>
      </c>
      <c r="B113" s="48">
        <v>11.27</v>
      </c>
      <c r="C113" s="48">
        <v>9.64</v>
      </c>
      <c r="D113" s="48">
        <v>1.64</v>
      </c>
      <c r="E113" s="48" t="s">
        <v>145</v>
      </c>
      <c r="F113" s="48" t="s">
        <v>145</v>
      </c>
      <c r="G113" s="48" t="s">
        <v>145</v>
      </c>
    </row>
    <row r="114" spans="1:7" ht="24" customHeight="1" x14ac:dyDescent="0.25">
      <c r="A114" s="49" t="s">
        <v>214</v>
      </c>
      <c r="B114" s="48">
        <v>34.18</v>
      </c>
      <c r="C114" s="48">
        <v>32.270000000000003</v>
      </c>
      <c r="D114" s="48">
        <v>1.91</v>
      </c>
      <c r="E114" s="48" t="s">
        <v>145</v>
      </c>
      <c r="F114" s="48" t="s">
        <v>145</v>
      </c>
      <c r="G114" s="48" t="s">
        <v>145</v>
      </c>
    </row>
    <row r="115" spans="1:7" ht="24" customHeight="1" x14ac:dyDescent="0.25">
      <c r="A115" s="49" t="s">
        <v>215</v>
      </c>
      <c r="B115" s="48">
        <v>6.34</v>
      </c>
      <c r="C115" s="48">
        <v>6.28</v>
      </c>
      <c r="D115" s="48">
        <v>0.06</v>
      </c>
      <c r="E115" s="48" t="s">
        <v>145</v>
      </c>
      <c r="F115" s="48" t="s">
        <v>145</v>
      </c>
      <c r="G115" s="48" t="s">
        <v>145</v>
      </c>
    </row>
    <row r="116" spans="1:7" x14ac:dyDescent="0.25">
      <c r="A116" s="47" t="s">
        <v>154</v>
      </c>
      <c r="B116" s="48">
        <v>32.72</v>
      </c>
      <c r="C116" s="48">
        <v>28.88</v>
      </c>
      <c r="D116" s="48">
        <v>3.85</v>
      </c>
      <c r="E116" s="48" t="s">
        <v>145</v>
      </c>
      <c r="F116" s="48" t="s">
        <v>145</v>
      </c>
      <c r="G116" s="48" t="s">
        <v>145</v>
      </c>
    </row>
    <row r="117" spans="1:7" ht="26.25" x14ac:dyDescent="0.25">
      <c r="A117" s="52" t="s">
        <v>188</v>
      </c>
      <c r="B117" s="48">
        <v>39.01</v>
      </c>
      <c r="C117" s="48" t="s">
        <v>145</v>
      </c>
      <c r="D117" s="48" t="s">
        <v>145</v>
      </c>
      <c r="E117" s="48">
        <v>9.34</v>
      </c>
      <c r="F117" s="48">
        <v>22.84</v>
      </c>
      <c r="G117" s="48">
        <v>6.83</v>
      </c>
    </row>
    <row r="118" spans="1:7" x14ac:dyDescent="0.25">
      <c r="A118" s="45" t="s">
        <v>216</v>
      </c>
      <c r="B118" s="46" t="s">
        <v>3</v>
      </c>
      <c r="C118" s="46" t="s">
        <v>3</v>
      </c>
      <c r="D118" s="46" t="s">
        <v>3</v>
      </c>
      <c r="E118" s="46" t="s">
        <v>3</v>
      </c>
      <c r="F118" s="46" t="s">
        <v>3</v>
      </c>
      <c r="G118" s="46" t="s">
        <v>3</v>
      </c>
    </row>
    <row r="119" spans="1:7" x14ac:dyDescent="0.25">
      <c r="A119" s="47" t="s">
        <v>217</v>
      </c>
      <c r="B119" s="48">
        <v>34.340000000000003</v>
      </c>
      <c r="C119" s="48">
        <v>24.33</v>
      </c>
      <c r="D119" s="48">
        <v>1.8</v>
      </c>
      <c r="E119" s="48">
        <v>1.59</v>
      </c>
      <c r="F119" s="48">
        <v>5.22</v>
      </c>
      <c r="G119" s="48">
        <v>1.39</v>
      </c>
    </row>
    <row r="120" spans="1:7" x14ac:dyDescent="0.25">
      <c r="A120" s="47" t="s">
        <v>218</v>
      </c>
      <c r="B120" s="48">
        <v>64.27</v>
      </c>
      <c r="C120" s="48">
        <v>40.369999999999997</v>
      </c>
      <c r="D120" s="48">
        <v>3.98</v>
      </c>
      <c r="E120" s="48">
        <v>4.41</v>
      </c>
      <c r="F120" s="48">
        <v>12.22</v>
      </c>
      <c r="G120" s="48">
        <v>3.28</v>
      </c>
    </row>
    <row r="121" spans="1:7" ht="24" customHeight="1" x14ac:dyDescent="0.25">
      <c r="A121" s="47" t="s">
        <v>219</v>
      </c>
      <c r="B121" s="48">
        <v>21.29</v>
      </c>
      <c r="C121" s="48">
        <v>11.11</v>
      </c>
      <c r="D121" s="48">
        <v>1.45</v>
      </c>
      <c r="E121" s="48">
        <v>2.7</v>
      </c>
      <c r="F121" s="48">
        <v>4.1500000000000004</v>
      </c>
      <c r="G121" s="48">
        <v>1.87</v>
      </c>
    </row>
    <row r="122" spans="1:7" x14ac:dyDescent="0.25">
      <c r="A122" s="47" t="s">
        <v>625</v>
      </c>
      <c r="B122" s="48">
        <v>3.63</v>
      </c>
      <c r="C122" s="48">
        <v>1.25</v>
      </c>
      <c r="D122" s="48">
        <v>0.21</v>
      </c>
      <c r="E122" s="48">
        <v>0.64</v>
      </c>
      <c r="F122" s="48">
        <v>1.24</v>
      </c>
      <c r="G122" s="48">
        <v>0.28999999999999998</v>
      </c>
    </row>
    <row r="123" spans="1:7" x14ac:dyDescent="0.25">
      <c r="A123" s="45" t="s">
        <v>220</v>
      </c>
      <c r="B123" s="46" t="s">
        <v>3</v>
      </c>
      <c r="C123" s="46" t="s">
        <v>3</v>
      </c>
      <c r="D123" s="46" t="s">
        <v>3</v>
      </c>
      <c r="E123" s="46" t="s">
        <v>3</v>
      </c>
      <c r="F123" s="46" t="s">
        <v>3</v>
      </c>
      <c r="G123" s="46" t="s">
        <v>3</v>
      </c>
    </row>
    <row r="124" spans="1:7" x14ac:dyDescent="0.25">
      <c r="A124" s="47" t="s">
        <v>155</v>
      </c>
      <c r="B124" s="48">
        <v>55.37</v>
      </c>
      <c r="C124" s="48">
        <v>37.020000000000003</v>
      </c>
      <c r="D124" s="48">
        <v>2.91</v>
      </c>
      <c r="E124" s="48">
        <v>2.9</v>
      </c>
      <c r="F124" s="48">
        <v>10.130000000000001</v>
      </c>
      <c r="G124" s="48">
        <v>2.41</v>
      </c>
    </row>
    <row r="125" spans="1:7" x14ac:dyDescent="0.25">
      <c r="A125" s="47" t="s">
        <v>221</v>
      </c>
      <c r="B125" s="48">
        <v>52.63</v>
      </c>
      <c r="C125" s="48">
        <v>32.53</v>
      </c>
      <c r="D125" s="48">
        <v>3.35</v>
      </c>
      <c r="E125" s="48">
        <v>4.22</v>
      </c>
      <c r="F125" s="48">
        <v>9.35</v>
      </c>
      <c r="G125" s="48">
        <v>3.19</v>
      </c>
    </row>
    <row r="126" spans="1:7" s="51" customFormat="1" ht="24" customHeight="1" x14ac:dyDescent="0.25">
      <c r="A126" s="47" t="s">
        <v>222</v>
      </c>
      <c r="B126" s="48">
        <v>10.39</v>
      </c>
      <c r="C126" s="48">
        <v>5.3</v>
      </c>
      <c r="D126" s="48">
        <v>0.76</v>
      </c>
      <c r="E126" s="48">
        <v>1.43</v>
      </c>
      <c r="F126" s="48">
        <v>2.15</v>
      </c>
      <c r="G126" s="48">
        <v>0.75</v>
      </c>
    </row>
    <row r="127" spans="1:7" s="51" customFormat="1" x14ac:dyDescent="0.25">
      <c r="A127" s="47" t="s">
        <v>223</v>
      </c>
      <c r="B127" s="48">
        <v>5.14</v>
      </c>
      <c r="C127" s="48">
        <v>2.2200000000000002</v>
      </c>
      <c r="D127" s="48">
        <v>0.44</v>
      </c>
      <c r="E127" s="48">
        <v>0.8</v>
      </c>
      <c r="F127" s="48">
        <v>1.2</v>
      </c>
      <c r="G127" s="48">
        <v>0.48</v>
      </c>
    </row>
    <row r="128" spans="1:7" s="51" customFormat="1" x14ac:dyDescent="0.25">
      <c r="A128" s="45" t="s">
        <v>626</v>
      </c>
      <c r="B128" s="46" t="s">
        <v>3</v>
      </c>
      <c r="C128" s="46" t="s">
        <v>3</v>
      </c>
      <c r="D128" s="46" t="s">
        <v>3</v>
      </c>
      <c r="E128" s="46" t="s">
        <v>3</v>
      </c>
      <c r="F128" s="46" t="s">
        <v>3</v>
      </c>
      <c r="G128" s="46" t="s">
        <v>3</v>
      </c>
    </row>
    <row r="129" spans="1:7" x14ac:dyDescent="0.25">
      <c r="A129" s="47" t="s">
        <v>153</v>
      </c>
      <c r="B129" s="48">
        <v>55.18</v>
      </c>
      <c r="C129" s="48">
        <v>39.22</v>
      </c>
      <c r="D129" s="48">
        <v>3.72</v>
      </c>
      <c r="E129" s="48">
        <v>3.49</v>
      </c>
      <c r="F129" s="48">
        <v>8.75</v>
      </c>
      <c r="G129" s="48" t="s">
        <v>145</v>
      </c>
    </row>
    <row r="130" spans="1:7" x14ac:dyDescent="0.25">
      <c r="A130" s="47" t="s">
        <v>154</v>
      </c>
      <c r="B130" s="48">
        <v>61.52</v>
      </c>
      <c r="C130" s="48">
        <v>37.85</v>
      </c>
      <c r="D130" s="48">
        <v>3.73</v>
      </c>
      <c r="E130" s="48">
        <v>5.85</v>
      </c>
      <c r="F130" s="48">
        <v>14.08</v>
      </c>
      <c r="G130" s="48" t="s">
        <v>145</v>
      </c>
    </row>
    <row r="131" spans="1:7" ht="24" customHeight="1" x14ac:dyDescent="0.25">
      <c r="A131" s="52" t="s">
        <v>224</v>
      </c>
      <c r="B131" s="48">
        <v>6.83</v>
      </c>
      <c r="C131" s="48" t="s">
        <v>145</v>
      </c>
      <c r="D131" s="48" t="s">
        <v>145</v>
      </c>
      <c r="E131" s="48" t="s">
        <v>145</v>
      </c>
      <c r="F131" s="48" t="s">
        <v>145</v>
      </c>
      <c r="G131" s="48">
        <v>6.83</v>
      </c>
    </row>
    <row r="132" spans="1:7" x14ac:dyDescent="0.25">
      <c r="A132" s="45" t="s">
        <v>225</v>
      </c>
      <c r="B132" s="46" t="s">
        <v>3</v>
      </c>
      <c r="C132" s="46" t="s">
        <v>3</v>
      </c>
      <c r="D132" s="46" t="s">
        <v>3</v>
      </c>
      <c r="E132" s="46" t="s">
        <v>3</v>
      </c>
      <c r="F132" s="46" t="s">
        <v>3</v>
      </c>
      <c r="G132" s="46" t="s">
        <v>3</v>
      </c>
    </row>
    <row r="133" spans="1:7" x14ac:dyDescent="0.25">
      <c r="A133" s="47" t="s">
        <v>226</v>
      </c>
      <c r="B133" s="48">
        <v>6.95</v>
      </c>
      <c r="C133" s="48">
        <v>0.1</v>
      </c>
      <c r="D133" s="48">
        <v>0.22</v>
      </c>
      <c r="E133" s="48">
        <v>0.77</v>
      </c>
      <c r="F133" s="48">
        <v>5.85</v>
      </c>
      <c r="G133" s="48" t="s">
        <v>138</v>
      </c>
    </row>
    <row r="134" spans="1:7" x14ac:dyDescent="0.25">
      <c r="A134" s="47" t="s">
        <v>227</v>
      </c>
      <c r="B134" s="48">
        <v>18.149999999999999</v>
      </c>
      <c r="C134" s="48">
        <v>1.72</v>
      </c>
      <c r="D134" s="48">
        <v>1.79</v>
      </c>
      <c r="E134" s="48">
        <v>3.81</v>
      </c>
      <c r="F134" s="48">
        <v>10.54</v>
      </c>
      <c r="G134" s="48">
        <v>0.28999999999999998</v>
      </c>
    </row>
    <row r="135" spans="1:7" ht="24" customHeight="1" x14ac:dyDescent="0.25">
      <c r="A135" s="47" t="s">
        <v>228</v>
      </c>
      <c r="B135" s="48">
        <v>29.35</v>
      </c>
      <c r="C135" s="48">
        <v>16.16</v>
      </c>
      <c r="D135" s="48">
        <v>2.6</v>
      </c>
      <c r="E135" s="48">
        <v>2.86</v>
      </c>
      <c r="F135" s="48">
        <v>5.09</v>
      </c>
      <c r="G135" s="48">
        <v>2.66</v>
      </c>
    </row>
    <row r="136" spans="1:7" x14ac:dyDescent="0.25">
      <c r="A136" s="53" t="s">
        <v>229</v>
      </c>
      <c r="B136" s="48">
        <v>38.42</v>
      </c>
      <c r="C136" s="48">
        <v>30.76</v>
      </c>
      <c r="D136" s="48">
        <v>1.97</v>
      </c>
      <c r="E136" s="48">
        <v>1.42</v>
      </c>
      <c r="F136" s="48">
        <v>1.04</v>
      </c>
      <c r="G136" s="48">
        <v>3.23</v>
      </c>
    </row>
    <row r="137" spans="1:7" x14ac:dyDescent="0.25">
      <c r="A137" s="53" t="s">
        <v>230</v>
      </c>
      <c r="B137" s="48">
        <v>13.61</v>
      </c>
      <c r="C137" s="48">
        <v>12.28</v>
      </c>
      <c r="D137" s="48">
        <v>0.43</v>
      </c>
      <c r="E137" s="48">
        <v>0.25</v>
      </c>
      <c r="F137" s="48">
        <v>0.14000000000000001</v>
      </c>
      <c r="G137" s="48">
        <v>0.51</v>
      </c>
    </row>
    <row r="138" spans="1:7" x14ac:dyDescent="0.25">
      <c r="A138" s="53" t="s">
        <v>231</v>
      </c>
      <c r="B138" s="48">
        <v>12.43</v>
      </c>
      <c r="C138" s="48">
        <v>11.7</v>
      </c>
      <c r="D138" s="48">
        <v>0.35</v>
      </c>
      <c r="E138" s="48">
        <v>0.14000000000000001</v>
      </c>
      <c r="F138" s="48" t="s">
        <v>138</v>
      </c>
      <c r="G138" s="48">
        <v>0.13</v>
      </c>
    </row>
    <row r="139" spans="1:7" x14ac:dyDescent="0.25">
      <c r="A139" s="53" t="s">
        <v>232</v>
      </c>
      <c r="B139" s="48">
        <v>4.62</v>
      </c>
      <c r="C139" s="48">
        <v>4.3499999999999996</v>
      </c>
      <c r="D139" s="48">
        <v>0.1</v>
      </c>
      <c r="E139" s="48">
        <v>0.09</v>
      </c>
      <c r="F139" s="48" t="s">
        <v>138</v>
      </c>
      <c r="G139" s="48" t="s">
        <v>138</v>
      </c>
    </row>
    <row r="140" spans="1:7" x14ac:dyDescent="0.25">
      <c r="A140" s="45" t="s">
        <v>233</v>
      </c>
      <c r="B140" s="46" t="s">
        <v>3</v>
      </c>
      <c r="C140" s="46" t="s">
        <v>3</v>
      </c>
      <c r="D140" s="46" t="s">
        <v>3</v>
      </c>
      <c r="E140" s="46" t="s">
        <v>3</v>
      </c>
      <c r="F140" s="46" t="s">
        <v>3</v>
      </c>
      <c r="G140" s="46" t="s">
        <v>3</v>
      </c>
    </row>
    <row r="141" spans="1:7" x14ac:dyDescent="0.25">
      <c r="A141" s="47" t="s">
        <v>234</v>
      </c>
      <c r="B141" s="48">
        <v>43.51</v>
      </c>
      <c r="C141" s="48">
        <v>21.45</v>
      </c>
      <c r="D141" s="48">
        <v>2.81</v>
      </c>
      <c r="E141" s="48">
        <v>4.9400000000000004</v>
      </c>
      <c r="F141" s="48">
        <v>10.84</v>
      </c>
      <c r="G141" s="48">
        <v>3.46</v>
      </c>
    </row>
    <row r="142" spans="1:7" x14ac:dyDescent="0.25">
      <c r="A142" s="47" t="s">
        <v>235</v>
      </c>
      <c r="B142" s="48">
        <v>77.95</v>
      </c>
      <c r="C142" s="48">
        <v>54.09</v>
      </c>
      <c r="D142" s="48">
        <v>4.5199999999999996</v>
      </c>
      <c r="E142" s="48">
        <v>4.33</v>
      </c>
      <c r="F142" s="48">
        <v>11.72</v>
      </c>
      <c r="G142" s="48">
        <v>3.29</v>
      </c>
    </row>
    <row r="143" spans="1:7" ht="24" customHeight="1" x14ac:dyDescent="0.25">
      <c r="A143" s="47" t="s">
        <v>236</v>
      </c>
      <c r="B143" s="48">
        <v>2.0699999999999998</v>
      </c>
      <c r="C143" s="48">
        <v>1.53</v>
      </c>
      <c r="D143" s="48">
        <v>0.12</v>
      </c>
      <c r="E143" s="48">
        <v>7.0000000000000007E-2</v>
      </c>
      <c r="F143" s="48">
        <v>0.27</v>
      </c>
      <c r="G143" s="48" t="s">
        <v>138</v>
      </c>
    </row>
    <row r="144" spans="1:7" x14ac:dyDescent="0.25">
      <c r="A144" s="45" t="s">
        <v>237</v>
      </c>
      <c r="B144" s="46" t="s">
        <v>3</v>
      </c>
      <c r="C144" s="46" t="s">
        <v>3</v>
      </c>
      <c r="D144" s="46" t="s">
        <v>3</v>
      </c>
      <c r="E144" s="46" t="s">
        <v>3</v>
      </c>
      <c r="F144" s="46" t="s">
        <v>3</v>
      </c>
      <c r="G144" s="46" t="s">
        <v>3</v>
      </c>
    </row>
    <row r="145" spans="1:7" x14ac:dyDescent="0.25">
      <c r="A145" s="47" t="s">
        <v>238</v>
      </c>
      <c r="B145" s="48">
        <v>47.4</v>
      </c>
      <c r="C145" s="48">
        <v>23.3</v>
      </c>
      <c r="D145" s="48">
        <v>2.89</v>
      </c>
      <c r="E145" s="48">
        <v>4.2300000000000004</v>
      </c>
      <c r="F145" s="48">
        <v>13.02</v>
      </c>
      <c r="G145" s="48">
        <v>3.94</v>
      </c>
    </row>
    <row r="146" spans="1:7" x14ac:dyDescent="0.25">
      <c r="A146" s="47" t="s">
        <v>147</v>
      </c>
      <c r="B146" s="48">
        <v>40.31</v>
      </c>
      <c r="C146" s="48">
        <v>27.87</v>
      </c>
      <c r="D146" s="48">
        <v>2.2599999999999998</v>
      </c>
      <c r="E146" s="48">
        <v>3.23</v>
      </c>
      <c r="F146" s="48">
        <v>5.52</v>
      </c>
      <c r="G146" s="48">
        <v>1.43</v>
      </c>
    </row>
    <row r="147" spans="1:7" ht="24" customHeight="1" x14ac:dyDescent="0.25">
      <c r="A147" s="47" t="s">
        <v>239</v>
      </c>
      <c r="B147" s="48">
        <v>31.85</v>
      </c>
      <c r="C147" s="48">
        <v>23.39</v>
      </c>
      <c r="D147" s="48">
        <v>1.95</v>
      </c>
      <c r="E147" s="48">
        <v>1.54</v>
      </c>
      <c r="F147" s="48">
        <v>3.66</v>
      </c>
      <c r="G147" s="48">
        <v>1.3</v>
      </c>
    </row>
    <row r="148" spans="1:7" x14ac:dyDescent="0.25">
      <c r="A148" s="53" t="s">
        <v>240</v>
      </c>
      <c r="B148" s="48">
        <v>1.72</v>
      </c>
      <c r="C148" s="48">
        <v>0.94</v>
      </c>
      <c r="D148" s="48">
        <v>0.15</v>
      </c>
      <c r="E148" s="48">
        <v>0.19</v>
      </c>
      <c r="F148" s="48">
        <v>0.34</v>
      </c>
      <c r="G148" s="48">
        <v>0.1</v>
      </c>
    </row>
    <row r="149" spans="1:7" x14ac:dyDescent="0.25">
      <c r="A149" s="53" t="s">
        <v>241</v>
      </c>
      <c r="B149" s="48">
        <v>2.25</v>
      </c>
      <c r="C149" s="48">
        <v>1.56</v>
      </c>
      <c r="D149" s="48">
        <v>0.19</v>
      </c>
      <c r="E149" s="48">
        <v>0.15</v>
      </c>
      <c r="F149" s="48">
        <v>0.3</v>
      </c>
      <c r="G149" s="48" t="s">
        <v>138</v>
      </c>
    </row>
    <row r="150" spans="1:7" ht="26.25" x14ac:dyDescent="0.25">
      <c r="A150" s="45" t="s">
        <v>627</v>
      </c>
      <c r="B150" s="46" t="s">
        <v>3</v>
      </c>
      <c r="C150" s="46" t="s">
        <v>3</v>
      </c>
      <c r="D150" s="46" t="s">
        <v>3</v>
      </c>
      <c r="E150" s="46" t="s">
        <v>3</v>
      </c>
      <c r="F150" s="46" t="s">
        <v>3</v>
      </c>
      <c r="G150" s="46" t="s">
        <v>3</v>
      </c>
    </row>
    <row r="151" spans="1:7" x14ac:dyDescent="0.25">
      <c r="A151" s="52">
        <v>0</v>
      </c>
      <c r="B151" s="48">
        <v>60.38</v>
      </c>
      <c r="C151" s="48">
        <v>33.83</v>
      </c>
      <c r="D151" s="48">
        <v>3.24</v>
      </c>
      <c r="E151" s="48">
        <v>6.19</v>
      </c>
      <c r="F151" s="48">
        <v>12.3</v>
      </c>
      <c r="G151" s="48">
        <v>4.8</v>
      </c>
    </row>
    <row r="152" spans="1:7" x14ac:dyDescent="0.25">
      <c r="A152" s="52">
        <v>1</v>
      </c>
      <c r="B152" s="48">
        <v>39.81</v>
      </c>
      <c r="C152" s="48">
        <v>25.64</v>
      </c>
      <c r="D152" s="48">
        <v>2.57</v>
      </c>
      <c r="E152" s="48">
        <v>2.27</v>
      </c>
      <c r="F152" s="48">
        <v>8.06</v>
      </c>
      <c r="G152" s="48">
        <v>1.27</v>
      </c>
    </row>
    <row r="153" spans="1:7" ht="24" customHeight="1" x14ac:dyDescent="0.25">
      <c r="A153" s="52">
        <v>2</v>
      </c>
      <c r="B153" s="48">
        <v>15.19</v>
      </c>
      <c r="C153" s="48">
        <v>10.85</v>
      </c>
      <c r="D153" s="48">
        <v>1.26</v>
      </c>
      <c r="E153" s="48">
        <v>0.67</v>
      </c>
      <c r="F153" s="48">
        <v>1.84</v>
      </c>
      <c r="G153" s="48">
        <v>0.56000000000000005</v>
      </c>
    </row>
    <row r="154" spans="1:7" x14ac:dyDescent="0.25">
      <c r="A154" s="52" t="s">
        <v>204</v>
      </c>
      <c r="B154" s="48">
        <v>8.16</v>
      </c>
      <c r="C154" s="48">
        <v>6.75</v>
      </c>
      <c r="D154" s="48">
        <v>0.38</v>
      </c>
      <c r="E154" s="48">
        <v>0.2</v>
      </c>
      <c r="F154" s="48">
        <v>0.64</v>
      </c>
      <c r="G154" s="48">
        <v>0.19</v>
      </c>
    </row>
    <row r="155" spans="1:7" x14ac:dyDescent="0.25">
      <c r="A155" s="45" t="s">
        <v>243</v>
      </c>
      <c r="B155" s="46" t="s">
        <v>3</v>
      </c>
      <c r="C155" s="46" t="s">
        <v>3</v>
      </c>
      <c r="D155" s="46" t="s">
        <v>3</v>
      </c>
      <c r="E155" s="46" t="s">
        <v>3</v>
      </c>
      <c r="F155" s="46" t="s">
        <v>3</v>
      </c>
      <c r="G155" s="46" t="s">
        <v>3</v>
      </c>
    </row>
    <row r="156" spans="1:7" x14ac:dyDescent="0.25">
      <c r="A156" s="47" t="s">
        <v>153</v>
      </c>
      <c r="B156" s="48">
        <v>34.299999999999997</v>
      </c>
      <c r="C156" s="48">
        <v>25.3</v>
      </c>
      <c r="D156" s="48">
        <v>1.83</v>
      </c>
      <c r="E156" s="48">
        <v>1.97</v>
      </c>
      <c r="F156" s="48">
        <v>3.38</v>
      </c>
      <c r="G156" s="48">
        <v>1.82</v>
      </c>
    </row>
    <row r="157" spans="1:7" x14ac:dyDescent="0.25">
      <c r="A157" s="47" t="s">
        <v>154</v>
      </c>
      <c r="B157" s="48">
        <v>36.81</v>
      </c>
      <c r="C157" s="48">
        <v>22.8</v>
      </c>
      <c r="D157" s="48">
        <v>2.2000000000000002</v>
      </c>
      <c r="E157" s="48">
        <v>2.74</v>
      </c>
      <c r="F157" s="48">
        <v>6.71</v>
      </c>
      <c r="G157" s="48">
        <v>2.35</v>
      </c>
    </row>
    <row r="158" spans="1:7" ht="24" customHeight="1" x14ac:dyDescent="0.25">
      <c r="A158" s="47" t="s">
        <v>242</v>
      </c>
      <c r="B158" s="48">
        <v>52.42</v>
      </c>
      <c r="C158" s="48">
        <v>28.96</v>
      </c>
      <c r="D158" s="48">
        <v>3.43</v>
      </c>
      <c r="E158" s="48">
        <v>4.62</v>
      </c>
      <c r="F158" s="48">
        <v>12.74</v>
      </c>
      <c r="G158" s="48">
        <v>2.66</v>
      </c>
    </row>
    <row r="159" spans="1:7" ht="26.25" x14ac:dyDescent="0.25">
      <c r="A159" s="45" t="s">
        <v>244</v>
      </c>
      <c r="B159" s="46" t="s">
        <v>3</v>
      </c>
      <c r="C159" s="46" t="s">
        <v>3</v>
      </c>
      <c r="D159" s="46" t="s">
        <v>3</v>
      </c>
      <c r="E159" s="46" t="s">
        <v>3</v>
      </c>
      <c r="F159" s="46" t="s">
        <v>3</v>
      </c>
      <c r="G159" s="46" t="s">
        <v>3</v>
      </c>
    </row>
    <row r="160" spans="1:7" x14ac:dyDescent="0.25">
      <c r="A160" s="47" t="s">
        <v>153</v>
      </c>
      <c r="B160" s="48">
        <v>67.83</v>
      </c>
      <c r="C160" s="48">
        <v>58.09</v>
      </c>
      <c r="D160" s="48">
        <v>4.22</v>
      </c>
      <c r="E160" s="48">
        <v>2.11</v>
      </c>
      <c r="F160" s="48" t="s">
        <v>145</v>
      </c>
      <c r="G160" s="48">
        <v>3.41</v>
      </c>
    </row>
    <row r="161" spans="1:7" x14ac:dyDescent="0.25">
      <c r="A161" s="47" t="s">
        <v>154</v>
      </c>
      <c r="B161" s="48">
        <v>32.869999999999997</v>
      </c>
      <c r="C161" s="48">
        <v>18.97</v>
      </c>
      <c r="D161" s="48">
        <v>3.24</v>
      </c>
      <c r="E161" s="48">
        <v>7.23</v>
      </c>
      <c r="F161" s="48" t="s">
        <v>145</v>
      </c>
      <c r="G161" s="48">
        <v>3.42</v>
      </c>
    </row>
    <row r="162" spans="1:7" ht="24" customHeight="1" x14ac:dyDescent="0.25">
      <c r="A162" s="47" t="s">
        <v>197</v>
      </c>
      <c r="B162" s="48">
        <v>22.84</v>
      </c>
      <c r="C162" s="48" t="s">
        <v>145</v>
      </c>
      <c r="D162" s="48" t="s">
        <v>145</v>
      </c>
      <c r="E162" s="48" t="s">
        <v>145</v>
      </c>
      <c r="F162" s="48">
        <v>22.84</v>
      </c>
      <c r="G162" s="48" t="s">
        <v>145</v>
      </c>
    </row>
    <row r="163" spans="1:7" ht="26.25" x14ac:dyDescent="0.25">
      <c r="A163" s="45" t="s">
        <v>628</v>
      </c>
      <c r="B163" s="54" t="s">
        <v>3</v>
      </c>
      <c r="C163" s="54" t="s">
        <v>3</v>
      </c>
      <c r="D163" s="54" t="s">
        <v>3</v>
      </c>
      <c r="E163" s="54" t="s">
        <v>3</v>
      </c>
      <c r="F163" s="54" t="s">
        <v>3</v>
      </c>
      <c r="G163" s="54" t="s">
        <v>3</v>
      </c>
    </row>
    <row r="164" spans="1:7" x14ac:dyDescent="0.25">
      <c r="A164" s="47" t="s">
        <v>153</v>
      </c>
      <c r="B164" s="54">
        <v>1.82</v>
      </c>
      <c r="C164" s="54">
        <v>1.46</v>
      </c>
      <c r="D164" s="54">
        <v>0.11</v>
      </c>
      <c r="E164" s="54" t="s">
        <v>138</v>
      </c>
      <c r="F164" s="54">
        <v>0.17</v>
      </c>
      <c r="G164" s="54" t="s">
        <v>138</v>
      </c>
    </row>
    <row r="165" spans="1:7" x14ac:dyDescent="0.25">
      <c r="A165" s="49" t="s">
        <v>629</v>
      </c>
      <c r="B165" s="54">
        <v>1.39</v>
      </c>
      <c r="C165" s="54">
        <v>1.22</v>
      </c>
      <c r="D165" s="54">
        <v>0.09</v>
      </c>
      <c r="E165" s="54" t="s">
        <v>138</v>
      </c>
      <c r="F165" s="54" t="s">
        <v>138</v>
      </c>
      <c r="G165" s="54" t="s">
        <v>138</v>
      </c>
    </row>
    <row r="166" spans="1:7" ht="33.75" customHeight="1" x14ac:dyDescent="0.25">
      <c r="A166" s="47" t="s">
        <v>154</v>
      </c>
      <c r="B166" s="54">
        <v>121.71</v>
      </c>
      <c r="C166" s="54">
        <v>75.61</v>
      </c>
      <c r="D166" s="54">
        <v>7.34</v>
      </c>
      <c r="E166" s="54">
        <v>9.2899999999999991</v>
      </c>
      <c r="F166" s="54">
        <v>22.67</v>
      </c>
      <c r="G166" s="54">
        <v>6.79</v>
      </c>
    </row>
    <row r="167" spans="1:7" x14ac:dyDescent="0.25">
      <c r="A167" s="45" t="s">
        <v>245</v>
      </c>
      <c r="B167" s="45" t="s">
        <v>3</v>
      </c>
      <c r="C167" s="45" t="s">
        <v>3</v>
      </c>
      <c r="D167" s="45" t="s">
        <v>3</v>
      </c>
      <c r="E167" s="45" t="s">
        <v>3</v>
      </c>
      <c r="F167" s="45" t="s">
        <v>3</v>
      </c>
      <c r="G167" s="45" t="s">
        <v>3</v>
      </c>
    </row>
    <row r="168" spans="1:7" x14ac:dyDescent="0.25">
      <c r="A168" s="47" t="s">
        <v>153</v>
      </c>
      <c r="B168" s="48">
        <v>84.52</v>
      </c>
      <c r="C168" s="48">
        <v>54.13</v>
      </c>
      <c r="D168" s="48">
        <v>5.63</v>
      </c>
      <c r="E168" s="48">
        <v>6.95</v>
      </c>
      <c r="F168" s="48">
        <v>14.94</v>
      </c>
      <c r="G168" s="48">
        <v>2.87</v>
      </c>
    </row>
    <row r="169" spans="1:7" x14ac:dyDescent="0.25">
      <c r="A169" s="49" t="s">
        <v>630</v>
      </c>
      <c r="B169" s="48">
        <v>69.489999999999995</v>
      </c>
      <c r="C169" s="48">
        <v>47.14</v>
      </c>
      <c r="D169" s="48">
        <v>4.9000000000000004</v>
      </c>
      <c r="E169" s="48">
        <v>5.27</v>
      </c>
      <c r="F169" s="48">
        <v>10.3</v>
      </c>
      <c r="G169" s="48">
        <v>1.89</v>
      </c>
    </row>
    <row r="170" spans="1:7" ht="33.75" customHeight="1" x14ac:dyDescent="0.25">
      <c r="A170" s="49" t="s">
        <v>631</v>
      </c>
      <c r="B170" s="48">
        <v>15.03</v>
      </c>
      <c r="C170" s="48">
        <v>6.99</v>
      </c>
      <c r="D170" s="48">
        <v>0.74</v>
      </c>
      <c r="E170" s="48">
        <v>1.68</v>
      </c>
      <c r="F170" s="48">
        <v>4.6399999999999997</v>
      </c>
      <c r="G170" s="48">
        <v>0.98</v>
      </c>
    </row>
    <row r="171" spans="1:7" x14ac:dyDescent="0.25">
      <c r="A171" s="47" t="s">
        <v>154</v>
      </c>
      <c r="B171" s="48">
        <v>39.01</v>
      </c>
      <c r="C171" s="48">
        <v>22.93</v>
      </c>
      <c r="D171" s="48">
        <v>1.82</v>
      </c>
      <c r="E171" s="48">
        <v>2.4</v>
      </c>
      <c r="F171" s="48">
        <v>7.9</v>
      </c>
      <c r="G171" s="48">
        <v>3.96</v>
      </c>
    </row>
    <row r="172" spans="1:7" x14ac:dyDescent="0.25">
      <c r="A172" s="45" t="s">
        <v>246</v>
      </c>
      <c r="B172" s="46" t="s">
        <v>3</v>
      </c>
      <c r="C172" s="46" t="s">
        <v>3</v>
      </c>
      <c r="D172" s="46" t="s">
        <v>3</v>
      </c>
      <c r="E172" s="46" t="s">
        <v>3</v>
      </c>
      <c r="F172" s="46" t="s">
        <v>3</v>
      </c>
      <c r="G172" s="46" t="s">
        <v>3</v>
      </c>
    </row>
    <row r="173" spans="1:7" x14ac:dyDescent="0.25">
      <c r="A173" s="47" t="s">
        <v>153</v>
      </c>
      <c r="B173" s="48">
        <v>3.37</v>
      </c>
      <c r="C173" s="48">
        <v>3.16</v>
      </c>
      <c r="D173" s="48">
        <v>0.11</v>
      </c>
      <c r="E173" s="48" t="s">
        <v>145</v>
      </c>
      <c r="F173" s="48" t="s">
        <v>145</v>
      </c>
      <c r="G173" s="48">
        <v>0.1</v>
      </c>
    </row>
    <row r="174" spans="1:7" x14ac:dyDescent="0.25">
      <c r="A174" s="47" t="s">
        <v>154</v>
      </c>
      <c r="B174" s="48">
        <v>87.98</v>
      </c>
      <c r="C174" s="48">
        <v>73.91</v>
      </c>
      <c r="D174" s="48">
        <v>7.34</v>
      </c>
      <c r="E174" s="48" t="s">
        <v>145</v>
      </c>
      <c r="F174" s="48" t="s">
        <v>145</v>
      </c>
      <c r="G174" s="48">
        <v>6.73</v>
      </c>
    </row>
    <row r="175" spans="1:7" ht="24" customHeight="1" x14ac:dyDescent="0.25">
      <c r="A175" s="47" t="s">
        <v>247</v>
      </c>
      <c r="B175" s="48">
        <v>32.18</v>
      </c>
      <c r="C175" s="48" t="s">
        <v>145</v>
      </c>
      <c r="D175" s="48" t="s">
        <v>145</v>
      </c>
      <c r="E175" s="48">
        <v>9.34</v>
      </c>
      <c r="F175" s="48">
        <v>22.84</v>
      </c>
      <c r="G175" s="48" t="s">
        <v>145</v>
      </c>
    </row>
    <row r="176" spans="1:7" ht="26.25" x14ac:dyDescent="0.25">
      <c r="A176" s="45" t="s">
        <v>632</v>
      </c>
      <c r="B176" s="46" t="s">
        <v>3</v>
      </c>
      <c r="C176" s="46" t="s">
        <v>3</v>
      </c>
      <c r="D176" s="46" t="s">
        <v>3</v>
      </c>
      <c r="E176" s="46" t="s">
        <v>3</v>
      </c>
      <c r="F176" s="46" t="s">
        <v>3</v>
      </c>
      <c r="G176" s="46" t="s">
        <v>3</v>
      </c>
    </row>
    <row r="177" spans="1:7" x14ac:dyDescent="0.25">
      <c r="A177" s="47" t="s">
        <v>153</v>
      </c>
      <c r="B177" s="48">
        <v>22.72</v>
      </c>
      <c r="C177" s="48">
        <v>15.11</v>
      </c>
      <c r="D177" s="48">
        <v>1.05</v>
      </c>
      <c r="E177" s="48">
        <v>1.42</v>
      </c>
      <c r="F177" s="48">
        <v>3.64</v>
      </c>
      <c r="G177" s="48">
        <v>1.5</v>
      </c>
    </row>
    <row r="178" spans="1:7" x14ac:dyDescent="0.25">
      <c r="A178" s="49" t="s">
        <v>633</v>
      </c>
      <c r="B178" s="48">
        <v>19</v>
      </c>
      <c r="C178" s="48">
        <v>13.08</v>
      </c>
      <c r="D178" s="48">
        <v>0.83</v>
      </c>
      <c r="E178" s="48">
        <v>1.08</v>
      </c>
      <c r="F178" s="48">
        <v>2.68</v>
      </c>
      <c r="G178" s="48">
        <v>1.32</v>
      </c>
    </row>
    <row r="179" spans="1:7" ht="24" customHeight="1" x14ac:dyDescent="0.25">
      <c r="A179" s="49" t="s">
        <v>634</v>
      </c>
      <c r="B179" s="48">
        <v>0.25</v>
      </c>
      <c r="C179" s="48">
        <v>0.15</v>
      </c>
      <c r="D179" s="48" t="s">
        <v>138</v>
      </c>
      <c r="E179" s="48" t="s">
        <v>138</v>
      </c>
      <c r="F179" s="48" t="s">
        <v>138</v>
      </c>
      <c r="G179" s="48" t="s">
        <v>138</v>
      </c>
    </row>
    <row r="180" spans="1:7" ht="26.25" x14ac:dyDescent="0.25">
      <c r="A180" s="49" t="s">
        <v>635</v>
      </c>
      <c r="B180" s="48">
        <v>3.08</v>
      </c>
      <c r="C180" s="48">
        <v>1.71</v>
      </c>
      <c r="D180" s="48">
        <v>0.18</v>
      </c>
      <c r="E180" s="48">
        <v>0.28999999999999998</v>
      </c>
      <c r="F180" s="48">
        <v>0.76</v>
      </c>
      <c r="G180" s="48">
        <v>0.14000000000000001</v>
      </c>
    </row>
    <row r="181" spans="1:7" x14ac:dyDescent="0.25">
      <c r="A181" s="49" t="s">
        <v>564</v>
      </c>
      <c r="B181" s="48">
        <v>0.39</v>
      </c>
      <c r="C181" s="48">
        <v>0.16</v>
      </c>
      <c r="D181" s="48" t="s">
        <v>138</v>
      </c>
      <c r="E181" s="48" t="s">
        <v>138</v>
      </c>
      <c r="F181" s="48">
        <v>0.18</v>
      </c>
      <c r="G181" s="48" t="s">
        <v>138</v>
      </c>
    </row>
    <row r="182" spans="1:7" x14ac:dyDescent="0.25">
      <c r="A182" s="47" t="s">
        <v>154</v>
      </c>
      <c r="B182" s="48">
        <v>100.81</v>
      </c>
      <c r="C182" s="48">
        <v>61.96</v>
      </c>
      <c r="D182" s="48">
        <v>6.4</v>
      </c>
      <c r="E182" s="48">
        <v>7.92</v>
      </c>
      <c r="F182" s="48">
        <v>19.190000000000001</v>
      </c>
      <c r="G182" s="48">
        <v>5.33</v>
      </c>
    </row>
    <row r="183" spans="1:7" ht="24" customHeight="1" x14ac:dyDescent="0.25">
      <c r="A183" s="45" t="s">
        <v>248</v>
      </c>
      <c r="B183" s="46" t="s">
        <v>3</v>
      </c>
      <c r="C183" s="46" t="s">
        <v>3</v>
      </c>
      <c r="D183" s="46" t="s">
        <v>3</v>
      </c>
      <c r="E183" s="46" t="s">
        <v>3</v>
      </c>
      <c r="F183" s="46" t="s">
        <v>3</v>
      </c>
      <c r="G183" s="46" t="s">
        <v>3</v>
      </c>
    </row>
    <row r="184" spans="1:7" x14ac:dyDescent="0.25">
      <c r="A184" s="47" t="s">
        <v>153</v>
      </c>
      <c r="B184" s="48">
        <v>17.66</v>
      </c>
      <c r="C184" s="48">
        <v>13.93</v>
      </c>
      <c r="D184" s="48">
        <v>0.34</v>
      </c>
      <c r="E184" s="48">
        <v>0.22</v>
      </c>
      <c r="F184" s="48">
        <v>2.15</v>
      </c>
      <c r="G184" s="48">
        <v>1.02</v>
      </c>
    </row>
    <row r="185" spans="1:7" x14ac:dyDescent="0.25">
      <c r="A185" s="47" t="s">
        <v>154</v>
      </c>
      <c r="B185" s="48">
        <v>105.87</v>
      </c>
      <c r="C185" s="48">
        <v>63.14</v>
      </c>
      <c r="D185" s="48">
        <v>7.11</v>
      </c>
      <c r="E185" s="48">
        <v>9.1199999999999992</v>
      </c>
      <c r="F185" s="48">
        <v>20.69</v>
      </c>
      <c r="G185" s="48">
        <v>5.82</v>
      </c>
    </row>
    <row r="186" spans="1:7" x14ac:dyDescent="0.25">
      <c r="A186" s="45" t="s">
        <v>249</v>
      </c>
      <c r="B186" s="46" t="s">
        <v>3</v>
      </c>
      <c r="C186" s="46" t="s">
        <v>3</v>
      </c>
      <c r="D186" s="46" t="s">
        <v>3</v>
      </c>
      <c r="E186" s="46" t="s">
        <v>3</v>
      </c>
      <c r="F186" s="46" t="s">
        <v>3</v>
      </c>
      <c r="G186" s="46" t="s">
        <v>3</v>
      </c>
    </row>
    <row r="187" spans="1:7" ht="24" customHeight="1" x14ac:dyDescent="0.25">
      <c r="A187" s="52" t="s">
        <v>153</v>
      </c>
      <c r="B187" s="48">
        <v>8.52</v>
      </c>
      <c r="C187" s="48">
        <v>8.09</v>
      </c>
      <c r="D187" s="48">
        <v>0.2</v>
      </c>
      <c r="E187" s="48" t="s">
        <v>145</v>
      </c>
      <c r="F187" s="48" t="s">
        <v>145</v>
      </c>
      <c r="G187" s="48">
        <v>0.23</v>
      </c>
    </row>
    <row r="188" spans="1:7" x14ac:dyDescent="0.25">
      <c r="A188" s="47" t="s">
        <v>154</v>
      </c>
      <c r="B188" s="48">
        <v>82.83</v>
      </c>
      <c r="C188" s="48">
        <v>68.98</v>
      </c>
      <c r="D188" s="48">
        <v>7.25</v>
      </c>
      <c r="E188" s="48" t="s">
        <v>145</v>
      </c>
      <c r="F188" s="48" t="s">
        <v>145</v>
      </c>
      <c r="G188" s="48">
        <v>6.6</v>
      </c>
    </row>
    <row r="189" spans="1:7" x14ac:dyDescent="0.25">
      <c r="A189" s="47" t="s">
        <v>247</v>
      </c>
      <c r="B189" s="48">
        <v>32.18</v>
      </c>
      <c r="C189" s="48" t="s">
        <v>145</v>
      </c>
      <c r="D189" s="48" t="s">
        <v>145</v>
      </c>
      <c r="E189" s="48">
        <v>9.34</v>
      </c>
      <c r="F189" s="48">
        <v>22.84</v>
      </c>
      <c r="G189" s="48" t="s">
        <v>145</v>
      </c>
    </row>
    <row r="190" spans="1:7" x14ac:dyDescent="0.25">
      <c r="A190" s="55" t="s">
        <v>250</v>
      </c>
      <c r="B190" s="46" t="s">
        <v>3</v>
      </c>
      <c r="C190" s="46" t="s">
        <v>3</v>
      </c>
      <c r="D190" s="46" t="s">
        <v>3</v>
      </c>
      <c r="E190" s="46" t="s">
        <v>3</v>
      </c>
      <c r="F190" s="46" t="s">
        <v>3</v>
      </c>
      <c r="G190" s="46" t="s">
        <v>3</v>
      </c>
    </row>
    <row r="191" spans="1:7" x14ac:dyDescent="0.25">
      <c r="A191" s="49" t="s">
        <v>251</v>
      </c>
      <c r="B191" s="48">
        <v>1.9</v>
      </c>
      <c r="C191" s="48">
        <v>1.77</v>
      </c>
      <c r="D191" s="48">
        <v>0.06</v>
      </c>
      <c r="E191" s="48" t="s">
        <v>145</v>
      </c>
      <c r="F191" s="48" t="s">
        <v>145</v>
      </c>
      <c r="G191" s="48" t="s">
        <v>138</v>
      </c>
    </row>
    <row r="192" spans="1:7" x14ac:dyDescent="0.25">
      <c r="A192" s="49" t="s">
        <v>252</v>
      </c>
      <c r="B192" s="48">
        <v>5.08</v>
      </c>
      <c r="C192" s="48">
        <v>4.84</v>
      </c>
      <c r="D192" s="48">
        <v>0.1</v>
      </c>
      <c r="E192" s="48" t="s">
        <v>145</v>
      </c>
      <c r="F192" s="48" t="s">
        <v>145</v>
      </c>
      <c r="G192" s="48">
        <v>0.14000000000000001</v>
      </c>
    </row>
    <row r="193" spans="1:7" ht="24" customHeight="1" x14ac:dyDescent="0.25">
      <c r="A193" s="49" t="s">
        <v>253</v>
      </c>
      <c r="B193" s="48">
        <v>1.54</v>
      </c>
      <c r="C193" s="48">
        <v>1.48</v>
      </c>
      <c r="D193" s="48" t="s">
        <v>138</v>
      </c>
      <c r="E193" s="48" t="s">
        <v>145</v>
      </c>
      <c r="F193" s="48" t="s">
        <v>145</v>
      </c>
      <c r="G193" s="48" t="s">
        <v>138</v>
      </c>
    </row>
    <row r="194" spans="1:7" x14ac:dyDescent="0.25">
      <c r="A194" s="49" t="s">
        <v>254</v>
      </c>
      <c r="B194" s="48">
        <v>82.83</v>
      </c>
      <c r="C194" s="48">
        <v>68.98</v>
      </c>
      <c r="D194" s="48">
        <v>7.25</v>
      </c>
      <c r="E194" s="48" t="s">
        <v>145</v>
      </c>
      <c r="F194" s="48" t="s">
        <v>145</v>
      </c>
      <c r="G194" s="48">
        <v>6.6</v>
      </c>
    </row>
    <row r="195" spans="1:7" x14ac:dyDescent="0.25">
      <c r="A195" s="49" t="s">
        <v>247</v>
      </c>
      <c r="B195" s="48">
        <v>32.18</v>
      </c>
      <c r="C195" s="48" t="s">
        <v>145</v>
      </c>
      <c r="D195" s="48" t="s">
        <v>145</v>
      </c>
      <c r="E195" s="48">
        <v>9.34</v>
      </c>
      <c r="F195" s="48">
        <v>22.84</v>
      </c>
      <c r="G195" s="48" t="s">
        <v>145</v>
      </c>
    </row>
    <row r="196" spans="1:7" x14ac:dyDescent="0.25">
      <c r="A196" s="55" t="s">
        <v>255</v>
      </c>
      <c r="B196" s="46" t="s">
        <v>3</v>
      </c>
      <c r="C196" s="46" t="s">
        <v>3</v>
      </c>
      <c r="D196" s="46" t="s">
        <v>3</v>
      </c>
      <c r="E196" s="46" t="s">
        <v>3</v>
      </c>
      <c r="F196" s="46" t="s">
        <v>3</v>
      </c>
      <c r="G196" s="46" t="s">
        <v>3</v>
      </c>
    </row>
    <row r="197" spans="1:7" x14ac:dyDescent="0.25">
      <c r="A197" s="49" t="s">
        <v>256</v>
      </c>
      <c r="B197" s="48">
        <v>2.89</v>
      </c>
      <c r="C197" s="48">
        <v>2.82</v>
      </c>
      <c r="D197" s="48">
        <v>0.05</v>
      </c>
      <c r="E197" s="48" t="s">
        <v>145</v>
      </c>
      <c r="F197" s="48" t="s">
        <v>145</v>
      </c>
      <c r="G197" s="48" t="s">
        <v>138</v>
      </c>
    </row>
    <row r="198" spans="1:7" x14ac:dyDescent="0.25">
      <c r="A198" s="50" t="s">
        <v>257</v>
      </c>
      <c r="B198" s="48">
        <v>0.85</v>
      </c>
      <c r="C198" s="48">
        <v>0.82</v>
      </c>
      <c r="D198" s="48" t="s">
        <v>138</v>
      </c>
      <c r="E198" s="48" t="s">
        <v>145</v>
      </c>
      <c r="F198" s="48" t="s">
        <v>145</v>
      </c>
      <c r="G198" s="48" t="s">
        <v>138</v>
      </c>
    </row>
    <row r="199" spans="1:7" x14ac:dyDescent="0.25">
      <c r="A199" s="50" t="s">
        <v>258</v>
      </c>
      <c r="B199" s="48">
        <v>1.32</v>
      </c>
      <c r="C199" s="48">
        <v>1.3</v>
      </c>
      <c r="D199" s="48" t="s">
        <v>138</v>
      </c>
      <c r="E199" s="48" t="s">
        <v>145</v>
      </c>
      <c r="F199" s="48" t="s">
        <v>145</v>
      </c>
      <c r="G199" s="48" t="s">
        <v>138</v>
      </c>
    </row>
    <row r="200" spans="1:7" x14ac:dyDescent="0.25">
      <c r="A200" s="50" t="s">
        <v>259</v>
      </c>
      <c r="B200" s="48">
        <v>0.28999999999999998</v>
      </c>
      <c r="C200" s="48">
        <v>0.28000000000000003</v>
      </c>
      <c r="D200" s="48" t="s">
        <v>138</v>
      </c>
      <c r="E200" s="48" t="s">
        <v>145</v>
      </c>
      <c r="F200" s="48" t="s">
        <v>145</v>
      </c>
      <c r="G200" s="48" t="s">
        <v>145</v>
      </c>
    </row>
    <row r="201" spans="1:7" x14ac:dyDescent="0.25">
      <c r="A201" s="50" t="s">
        <v>260</v>
      </c>
      <c r="B201" s="48">
        <v>0.42</v>
      </c>
      <c r="C201" s="48">
        <v>0.42</v>
      </c>
      <c r="D201" s="48" t="s">
        <v>138</v>
      </c>
      <c r="E201" s="48" t="s">
        <v>145</v>
      </c>
      <c r="F201" s="48" t="s">
        <v>145</v>
      </c>
      <c r="G201" s="48" t="s">
        <v>145</v>
      </c>
    </row>
    <row r="202" spans="1:7" x14ac:dyDescent="0.25">
      <c r="A202" s="49" t="s">
        <v>261</v>
      </c>
      <c r="B202" s="48">
        <v>5.63</v>
      </c>
      <c r="C202" s="48">
        <v>5.27</v>
      </c>
      <c r="D202" s="48">
        <v>0.15</v>
      </c>
      <c r="E202" s="48" t="s">
        <v>145</v>
      </c>
      <c r="F202" s="48" t="s">
        <v>145</v>
      </c>
      <c r="G202" s="48">
        <v>0.22</v>
      </c>
    </row>
    <row r="203" spans="1:7" ht="24" customHeight="1" x14ac:dyDescent="0.25">
      <c r="A203" s="49" t="s">
        <v>254</v>
      </c>
      <c r="B203" s="48">
        <v>82.83</v>
      </c>
      <c r="C203" s="48">
        <v>68.98</v>
      </c>
      <c r="D203" s="48">
        <v>7.25</v>
      </c>
      <c r="E203" s="48" t="s">
        <v>145</v>
      </c>
      <c r="F203" s="48" t="s">
        <v>145</v>
      </c>
      <c r="G203" s="48">
        <v>6.6</v>
      </c>
    </row>
    <row r="204" spans="1:7" s="51" customFormat="1" x14ac:dyDescent="0.25">
      <c r="A204" s="49" t="s">
        <v>247</v>
      </c>
      <c r="B204" s="48">
        <v>32.18</v>
      </c>
      <c r="C204" s="48" t="s">
        <v>145</v>
      </c>
      <c r="D204" s="48" t="s">
        <v>145</v>
      </c>
      <c r="E204" s="48">
        <v>9.34</v>
      </c>
      <c r="F204" s="48">
        <v>22.84</v>
      </c>
      <c r="G204" s="48" t="s">
        <v>145</v>
      </c>
    </row>
    <row r="205" spans="1:7" s="51" customFormat="1" x14ac:dyDescent="0.25">
      <c r="A205" s="45" t="s">
        <v>262</v>
      </c>
      <c r="B205" s="46" t="s">
        <v>3</v>
      </c>
      <c r="C205" s="46" t="s">
        <v>3</v>
      </c>
      <c r="D205" s="46" t="s">
        <v>3</v>
      </c>
      <c r="E205" s="46" t="s">
        <v>3</v>
      </c>
      <c r="F205" s="46" t="s">
        <v>3</v>
      </c>
      <c r="G205" s="46" t="s">
        <v>3</v>
      </c>
    </row>
    <row r="206" spans="1:7" s="51" customFormat="1" ht="24" customHeight="1" x14ac:dyDescent="0.25">
      <c r="A206" s="47" t="s">
        <v>153</v>
      </c>
      <c r="B206" s="48">
        <v>8.84</v>
      </c>
      <c r="C206" s="48">
        <v>7.33</v>
      </c>
      <c r="D206" s="48">
        <v>0.28000000000000003</v>
      </c>
      <c r="E206" s="48">
        <v>0.22</v>
      </c>
      <c r="F206" s="48">
        <v>0.73</v>
      </c>
      <c r="G206" s="48">
        <v>0.28999999999999998</v>
      </c>
    </row>
    <row r="207" spans="1:7" s="51" customFormat="1" x14ac:dyDescent="0.25">
      <c r="A207" s="47" t="s">
        <v>154</v>
      </c>
      <c r="B207" s="48">
        <v>114.69</v>
      </c>
      <c r="C207" s="48">
        <v>69.739999999999995</v>
      </c>
      <c r="D207" s="48">
        <v>7.18</v>
      </c>
      <c r="E207" s="48">
        <v>9.1199999999999992</v>
      </c>
      <c r="F207" s="48">
        <v>22.11</v>
      </c>
      <c r="G207" s="48">
        <v>6.55</v>
      </c>
    </row>
    <row r="208" spans="1:7" s="51" customFormat="1" x14ac:dyDescent="0.25">
      <c r="A208" s="55" t="s">
        <v>263</v>
      </c>
      <c r="B208" s="46" t="s">
        <v>3</v>
      </c>
      <c r="C208" s="46" t="s">
        <v>3</v>
      </c>
      <c r="D208" s="46" t="s">
        <v>3</v>
      </c>
      <c r="E208" s="46" t="s">
        <v>3</v>
      </c>
      <c r="F208" s="46" t="s">
        <v>3</v>
      </c>
      <c r="G208" s="46" t="s">
        <v>3</v>
      </c>
    </row>
    <row r="209" spans="1:7" s="51" customFormat="1" x14ac:dyDescent="0.25">
      <c r="A209" s="49" t="s">
        <v>251</v>
      </c>
      <c r="B209" s="48">
        <v>4.22</v>
      </c>
      <c r="C209" s="48">
        <v>3.3</v>
      </c>
      <c r="D209" s="48">
        <v>0.17</v>
      </c>
      <c r="E209" s="48">
        <v>0.14000000000000001</v>
      </c>
      <c r="F209" s="48">
        <v>0.44</v>
      </c>
      <c r="G209" s="48">
        <v>0.16</v>
      </c>
    </row>
    <row r="210" spans="1:7" s="51" customFormat="1" x14ac:dyDescent="0.25">
      <c r="A210" s="49" t="s">
        <v>252</v>
      </c>
      <c r="B210" s="48">
        <v>1.27</v>
      </c>
      <c r="C210" s="48">
        <v>1.1299999999999999</v>
      </c>
      <c r="D210" s="48" t="s">
        <v>138</v>
      </c>
      <c r="E210" s="48" t="s">
        <v>138</v>
      </c>
      <c r="F210" s="48" t="s">
        <v>138</v>
      </c>
      <c r="G210" s="48" t="s">
        <v>138</v>
      </c>
    </row>
    <row r="211" spans="1:7" ht="24" customHeight="1" x14ac:dyDescent="0.25">
      <c r="A211" s="49" t="s">
        <v>253</v>
      </c>
      <c r="B211" s="48">
        <v>3.35</v>
      </c>
      <c r="C211" s="48">
        <v>2.9</v>
      </c>
      <c r="D211" s="48">
        <v>0.08</v>
      </c>
      <c r="E211" s="48" t="s">
        <v>138</v>
      </c>
      <c r="F211" s="48">
        <v>0.21</v>
      </c>
      <c r="G211" s="48">
        <v>0.1</v>
      </c>
    </row>
    <row r="212" spans="1:7" x14ac:dyDescent="0.25">
      <c r="A212" s="49" t="s">
        <v>264</v>
      </c>
      <c r="B212" s="48">
        <v>114.69</v>
      </c>
      <c r="C212" s="48">
        <v>69.739999999999995</v>
      </c>
      <c r="D212" s="48">
        <v>7.18</v>
      </c>
      <c r="E212" s="48">
        <v>9.1199999999999992</v>
      </c>
      <c r="F212" s="48">
        <v>22.11</v>
      </c>
      <c r="G212" s="48">
        <v>6.55</v>
      </c>
    </row>
    <row r="213" spans="1:7" x14ac:dyDescent="0.25">
      <c r="A213" s="55" t="s">
        <v>265</v>
      </c>
      <c r="B213" s="46" t="s">
        <v>3</v>
      </c>
      <c r="C213" s="46" t="s">
        <v>3</v>
      </c>
      <c r="D213" s="46" t="s">
        <v>3</v>
      </c>
      <c r="E213" s="46" t="s">
        <v>3</v>
      </c>
      <c r="F213" s="46" t="s">
        <v>3</v>
      </c>
      <c r="G213" s="46" t="s">
        <v>3</v>
      </c>
    </row>
    <row r="214" spans="1:7" x14ac:dyDescent="0.25">
      <c r="A214" s="49" t="s">
        <v>257</v>
      </c>
      <c r="B214" s="48">
        <v>4.41</v>
      </c>
      <c r="C214" s="48">
        <v>3.8</v>
      </c>
      <c r="D214" s="48">
        <v>0.1</v>
      </c>
      <c r="E214" s="48" t="s">
        <v>138</v>
      </c>
      <c r="F214" s="48">
        <v>0.24</v>
      </c>
      <c r="G214" s="48">
        <v>0.17</v>
      </c>
    </row>
    <row r="215" spans="1:7" x14ac:dyDescent="0.25">
      <c r="A215" s="49" t="s">
        <v>258</v>
      </c>
      <c r="B215" s="48">
        <v>1.47</v>
      </c>
      <c r="C215" s="48">
        <v>1.23</v>
      </c>
      <c r="D215" s="48">
        <v>0.04</v>
      </c>
      <c r="E215" s="48" t="s">
        <v>138</v>
      </c>
      <c r="F215" s="48">
        <v>0.11</v>
      </c>
      <c r="G215" s="48" t="s">
        <v>138</v>
      </c>
    </row>
    <row r="216" spans="1:7" x14ac:dyDescent="0.25">
      <c r="A216" s="49" t="s">
        <v>260</v>
      </c>
      <c r="B216" s="48">
        <v>0.36</v>
      </c>
      <c r="C216" s="48">
        <v>0.32</v>
      </c>
      <c r="D216" s="48" t="s">
        <v>138</v>
      </c>
      <c r="E216" s="48" t="s">
        <v>145</v>
      </c>
      <c r="F216" s="48" t="s">
        <v>138</v>
      </c>
      <c r="G216" s="48" t="s">
        <v>145</v>
      </c>
    </row>
    <row r="217" spans="1:7" ht="43.5" customHeight="1" x14ac:dyDescent="0.25">
      <c r="A217" s="49" t="s">
        <v>266</v>
      </c>
      <c r="B217" s="48">
        <v>2.6</v>
      </c>
      <c r="C217" s="48">
        <v>1.98</v>
      </c>
      <c r="D217" s="48">
        <v>0.12</v>
      </c>
      <c r="E217" s="48" t="s">
        <v>138</v>
      </c>
      <c r="F217" s="48">
        <v>0.34</v>
      </c>
      <c r="G217" s="48">
        <v>0.09</v>
      </c>
    </row>
    <row r="218" spans="1:7" x14ac:dyDescent="0.25">
      <c r="A218" s="49" t="s">
        <v>264</v>
      </c>
      <c r="B218" s="48">
        <v>114.69</v>
      </c>
      <c r="C218" s="48">
        <v>69.739999999999995</v>
      </c>
      <c r="D218" s="48">
        <v>7.18</v>
      </c>
      <c r="E218" s="48">
        <v>9.1199999999999992</v>
      </c>
      <c r="F218" s="48">
        <v>22.11</v>
      </c>
      <c r="G218" s="48">
        <v>6.55</v>
      </c>
    </row>
    <row r="219" spans="1:7" x14ac:dyDescent="0.25">
      <c r="A219" s="47"/>
      <c r="B219" s="56"/>
      <c r="C219" s="56"/>
      <c r="D219" s="56"/>
      <c r="E219" s="56"/>
      <c r="F219" s="56"/>
      <c r="G219" s="56"/>
    </row>
    <row r="220" spans="1:7" s="51" customFormat="1" ht="15.75" thickBot="1" x14ac:dyDescent="0.3">
      <c r="A220" s="49"/>
      <c r="B220" s="48"/>
      <c r="C220" s="48"/>
      <c r="D220" s="48"/>
      <c r="E220" s="48"/>
      <c r="F220" s="48"/>
      <c r="G220" s="48"/>
    </row>
    <row r="221" spans="1:7" s="51" customFormat="1" ht="206.25" customHeight="1" x14ac:dyDescent="0.25">
      <c r="A221" s="139" t="s">
        <v>636</v>
      </c>
      <c r="B221" s="139"/>
      <c r="C221" s="139"/>
      <c r="D221" s="139"/>
      <c r="E221" s="139"/>
      <c r="F221" s="139"/>
      <c r="G221" s="139"/>
    </row>
    <row r="222" spans="1:7" s="51" customFormat="1" x14ac:dyDescent="0.2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5" t="s">
        <v>553</v>
      </c>
      <c r="B1" t="s">
        <v>554</v>
      </c>
      <c r="C1" s="6">
        <v>3412000000000</v>
      </c>
    </row>
    <row r="2" spans="1:36" x14ac:dyDescent="0.2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2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2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8"/>
    </row>
    <row r="11" spans="1:36" x14ac:dyDescent="0.25">
      <c r="B11" s="28"/>
    </row>
    <row r="12" spans="1:36" x14ac:dyDescent="0.2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About</vt:lpstr>
      <vt:lpstr>AEO22 Table 4</vt:lpstr>
      <vt:lpstr>AEO23 Table 4</vt:lpstr>
      <vt:lpstr>AEO22 Table 5</vt:lpstr>
      <vt:lpstr>AEO23 Table 5</vt:lpstr>
      <vt:lpstr>District Heat</vt:lpstr>
      <vt:lpstr>District Heat Fuel Use Data</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2024-08-16T15:58:43Z</dcterms:modified>
</cp:coreProperties>
</file>