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indst\BSoAIGtAP\"/>
    </mc:Choice>
  </mc:AlternateContent>
  <xr:revisionPtr revIDLastSave="0" documentId="8_{D7B99D54-DE61-4C73-BDA7-CF157BE5B1EF}" xr6:coauthVersionLast="45" xr6:coauthVersionMax="45" xr10:uidLastSave="{00000000-0000-0000-0000-000000000000}"/>
  <bookViews>
    <workbookView xWindow="44595" yWindow="570" windowWidth="22530" windowHeight="13575" activeTab="2" xr2:uid="{00000000-000D-0000-FFFF-FFFF00000000}"/>
  </bookViews>
  <sheets>
    <sheet name="About" sheetId="1" r:id="rId1"/>
    <sheet name="Data" sheetId="2" r:id="rId2"/>
    <sheet name="TX Data" sheetId="4" r:id="rId3"/>
    <sheet name="BSoAIGtAP" sheetId="3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4" l="1"/>
  <c r="G10" i="4" l="1"/>
  <c r="G11" i="4"/>
  <c r="A30" i="4" s="1"/>
  <c r="E45" i="4" l="1"/>
  <c r="F45" i="4" s="1"/>
  <c r="F5" i="4"/>
  <c r="D27" i="4"/>
  <c r="F26" i="4"/>
  <c r="D26" i="4"/>
  <c r="F25" i="4"/>
  <c r="D25" i="4"/>
  <c r="F24" i="4"/>
  <c r="D24" i="4"/>
  <c r="F23" i="4"/>
  <c r="D23" i="4"/>
  <c r="F22" i="4"/>
  <c r="F21" i="4"/>
  <c r="F20" i="4"/>
  <c r="D20" i="4"/>
  <c r="F19" i="4"/>
  <c r="D19" i="4"/>
  <c r="F18" i="4"/>
  <c r="D18" i="4"/>
  <c r="F17" i="4"/>
  <c r="D17" i="4"/>
  <c r="F16" i="4"/>
  <c r="D16" i="4"/>
  <c r="B5" i="4"/>
  <c r="B4" i="4"/>
  <c r="B3" i="4"/>
  <c r="D15" i="2"/>
  <c r="B2" i="3" l="1"/>
  <c r="C21" i="2"/>
  <c r="F21" i="2" s="1"/>
  <c r="F25" i="2"/>
  <c r="D25" i="2"/>
  <c r="B5" i="2"/>
  <c r="B4" i="2"/>
  <c r="B3" i="2"/>
  <c r="F16" i="2"/>
  <c r="F17" i="2"/>
  <c r="F18" i="2"/>
  <c r="F19" i="2"/>
  <c r="F20" i="2"/>
  <c r="F22" i="2"/>
  <c r="F23" i="2"/>
  <c r="F24" i="2"/>
  <c r="D16" i="2"/>
  <c r="D17" i="2"/>
  <c r="D18" i="2"/>
  <c r="D19" i="2"/>
  <c r="D22" i="2"/>
  <c r="D23" i="2"/>
  <c r="D24" i="2"/>
  <c r="D26" i="2"/>
  <c r="F15" i="2"/>
  <c r="G29" i="2" l="1"/>
  <c r="A29" i="2"/>
  <c r="A33" i="2" s="1"/>
  <c r="D2" i="3" l="1"/>
  <c r="E2" i="3"/>
  <c r="F2" i="3"/>
  <c r="G2" i="3"/>
  <c r="O2" i="3"/>
  <c r="W2" i="3"/>
  <c r="AE2" i="3"/>
  <c r="P2" i="3"/>
  <c r="X2" i="3"/>
  <c r="AF2" i="3"/>
  <c r="Q2" i="3"/>
  <c r="Y2" i="3"/>
  <c r="AG2" i="3"/>
  <c r="R2" i="3"/>
  <c r="Z2" i="3"/>
  <c r="AH2" i="3"/>
  <c r="S2" i="3"/>
  <c r="AA2" i="3"/>
  <c r="C2" i="3"/>
  <c r="L2" i="3"/>
  <c r="T2" i="3"/>
  <c r="AB2" i="3"/>
  <c r="M2" i="3"/>
  <c r="U2" i="3"/>
  <c r="AC2" i="3"/>
  <c r="N2" i="3"/>
  <c r="V2" i="3"/>
  <c r="AD2" i="3"/>
  <c r="H2" i="3"/>
  <c r="I2" i="3"/>
  <c r="J2" i="3"/>
  <c r="K2" i="3"/>
</calcChain>
</file>

<file path=xl/sharedStrings.xml><?xml version="1.0" encoding="utf-8"?>
<sst xmlns="http://schemas.openxmlformats.org/spreadsheetml/2006/main" count="144" uniqueCount="92">
  <si>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</si>
  <si>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</si>
  <si>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</si>
  <si>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</si>
  <si>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commodity sales</t>
  </si>
  <si>
    <t>crop sales</t>
  </si>
  <si>
    <t>animal product sales</t>
  </si>
  <si>
    <t>Item</t>
  </si>
  <si>
    <t>Sales of Crops, Animal Products, and Total</t>
  </si>
  <si>
    <t>U.S. Department of Agriculture</t>
  </si>
  <si>
    <t>2017 Census of Agriculture</t>
  </si>
  <si>
    <t>https://www.nass.usda.gov/Quick_Stats/CDQT/chapter/1/table/2/state/US</t>
  </si>
  <si>
    <t>Chapter 1, Table 2</t>
  </si>
  <si>
    <t>2017 Census of Agriculture data:</t>
  </si>
  <si>
    <t>Some of the crop sales are for animals (primarily animal feed).</t>
  </si>
  <si>
    <t>We use USDA data from a different document to obtain the share:</t>
  </si>
  <si>
    <t>Corn</t>
  </si>
  <si>
    <t>total value (M$)</t>
  </si>
  <si>
    <t>% for animals</t>
  </si>
  <si>
    <t>Sorghum</t>
  </si>
  <si>
    <t>Barley</t>
  </si>
  <si>
    <t>Oats</t>
  </si>
  <si>
    <t>(We exclude exports, as we don't know if the exported crops are for animals or people.)</t>
  </si>
  <si>
    <t>Wheat</t>
  </si>
  <si>
    <t>Rice</t>
  </si>
  <si>
    <t>Cotton</t>
  </si>
  <si>
    <t>In the source below, "residual" use (use not accounted for elsewhere) is often grouped</t>
  </si>
  <si>
    <t>with feed, in the case of crops commonly used for feed.  We assume residual use is small.</t>
  </si>
  <si>
    <t>Fruits, Nuts, &amp; Vegetables</t>
  </si>
  <si>
    <t>feed &amp; residual (M units)</t>
  </si>
  <si>
    <t>domestic total (M units)</t>
  </si>
  <si>
    <t>price ($/unit)</t>
  </si>
  <si>
    <t>n/a</t>
  </si>
  <si>
    <t>M$</t>
  </si>
  <si>
    <t>Excludes exports</t>
  </si>
  <si>
    <t>Sugarbeets</t>
  </si>
  <si>
    <t>Sugarcane</t>
  </si>
  <si>
    <t>Essentially all the soybeans produced in the U.S. are either exported</t>
  </si>
  <si>
    <t>or crushed to make soybean oil and soybean meal.</t>
  </si>
  <si>
    <t>Soybean oil</t>
  </si>
  <si>
    <t>Soybean meal</t>
  </si>
  <si>
    <t>using % assumption</t>
  </si>
  <si>
    <t>Share of crops used for animal feed</t>
  </si>
  <si>
    <t>Share of Agriculture Industry Contributing to Animals</t>
  </si>
  <si>
    <t>Feed shares and market sizes of main crops</t>
  </si>
  <si>
    <t>Pages 29-38, Tables 5-16</t>
  </si>
  <si>
    <t>https://www.usda.gov/oce/commodity/projections/USDA_Agricultural_Projections_to_2028.pdf</t>
  </si>
  <si>
    <t>USDA Agricultural Projections to 2028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</si>
  <si>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</si>
  <si>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</si>
  <si>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</si>
  <si>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</si>
  <si>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</si>
  <si>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For the U.S. BAU case, we assume a constant share.  When adapting this variable</t>
  </si>
  <si>
    <t>to a developing country, the share likely would rise over time.</t>
  </si>
  <si>
    <t>Animal related share</t>
  </si>
  <si>
    <t>(dimensionless)</t>
  </si>
  <si>
    <t>*in original EPS says 3.32, but the USDA source is 3.22</t>
  </si>
  <si>
    <t>*why no price for oats?</t>
  </si>
  <si>
    <t>USDA Long-Term Projections, February 2020 (NATIONAL)</t>
  </si>
  <si>
    <t>USDA Agricultural Projections to 2029</t>
  </si>
  <si>
    <t>https://www.usda.gov/oce/commodity/projections/USDA_Agricultural_Projections_to_2029.pdf</t>
  </si>
  <si>
    <t>Pages 30-39, Tables 5-16</t>
  </si>
  <si>
    <t>livestock, poultry, and their products</t>
  </si>
  <si>
    <t>Table 2, Texas p9</t>
  </si>
  <si>
    <t>Table 1, Texas p7</t>
  </si>
  <si>
    <t>2017 Census of Agriculture, State Level Data: Texas</t>
  </si>
  <si>
    <t>https://www.nass.usda.gov/Publications/AgCensus/2017/Full_Report/Volume_1,_Chapter_1_State_Level/Texas/</t>
  </si>
  <si>
    <t>Tables 1, 2</t>
  </si>
  <si>
    <t>NOTES FOR TX UPDATE</t>
  </si>
  <si>
    <t xml:space="preserve">Used TX specific agricultural data to recreate and update (where possible) the original </t>
  </si>
  <si>
    <t>Share of Agriculture Industry Contributing to Animals for TX</t>
  </si>
  <si>
    <t>Sales of Crops, Animal Products, and Total for Texas</t>
  </si>
  <si>
    <t>value of food sold directly to consumers</t>
  </si>
  <si>
    <t>value of food sold directly to retail markets, institutions, and food hubs for local or regionally branded products</t>
  </si>
  <si>
    <t>value of processed or value-added agricultural products sold</t>
  </si>
  <si>
    <t>https://www.nass.usda.gov/Publications/AgCensus/2017/Full_Report/Volume_1,_Chapter_1_State_Level/Texas/st48_1_0002_0002.pdf</t>
  </si>
  <si>
    <t>https://www.nass.usda.gov/Publications/AgCensus/2017/Full_Report/Volume_1,_Chapter_1_State_Level/Texas/st48_1_0048_0048.pdf</t>
  </si>
  <si>
    <t xml:space="preserve">crop production total </t>
  </si>
  <si>
    <t>crop production crops</t>
  </si>
  <si>
    <t>crop production livestock, poultry, and their products</t>
  </si>
  <si>
    <t>Market value of agricultural products sold</t>
  </si>
  <si>
    <t>Portion of TX crops that go to animal uses</t>
  </si>
  <si>
    <t xml:space="preserve">U.S. Department of Agriculture </t>
  </si>
  <si>
    <t>Table 48</t>
  </si>
  <si>
    <t xml:space="preserve">calculation methods. Couldn't find analagous crop-specific data on split between animal and </t>
  </si>
  <si>
    <t>non-animal uses, but in the state-level Ag census data there is an overall split of 'market value of</t>
  </si>
  <si>
    <t xml:space="preserve">commodities sold' by "crops" and "livestock, poultry, and their products" that was used in place of </t>
  </si>
  <si>
    <t xml:space="preserve">the bottoms-up approach used by the national EPS. This value was checked against a second method </t>
  </si>
  <si>
    <t>Texas Census of Agriculture 2017, Tables 1 and 2</t>
  </si>
  <si>
    <t>Texas Census of Agriculture 2017, Table 48</t>
  </si>
  <si>
    <t>*this seems to match with above direct estimate, might be larger because of double-counting of value added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</si>
</sst>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0" borderId="0" xfId="0" applyNumberFormat="1"/>
    <xf numFmtId="0" fontId="2" fillId="3" borderId="0" xfId="0" applyFont="1" applyFill="1"/>
    <xf numFmtId="9" fontId="0" fillId="0" borderId="0" xfId="1" applyNumberFormat="1" applyFont="1"/>
    <xf numFmtId="9" fontId="0" fillId="4" borderId="0" xfId="0" applyNumberFormat="1" applyFill="1"/>
    <xf numFmtId="0" fontId="0" fillId="3" borderId="0" xfId="0" applyFill="1"/>
    <xf numFmtId="0" fontId="0" fillId="0" borderId="0" xfId="0" quotePrefix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1" fontId="5" fillId="0" borderId="0" xfId="0" applyNumberFormat="1" applyFon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4" fillId="3" borderId="0" xfId="0" applyFont="1" applyFill="1"/>
    <xf numFmtId="0" fontId="4" fillId="2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9" fontId="5" fillId="0" borderId="0" xfId="1" applyFont="1"/>
    <xf numFmtId="0" fontId="5" fillId="0" borderId="0" xfId="0" applyFont="1" applyAlignment="1">
      <alignment horizontal="right"/>
    </xf>
    <xf numFmtId="0" fontId="5" fillId="0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da.gov/oce/commodity/projections/USDA_Agricultural_Projections_to_2029.pdf" TargetMode="External"/><Relationship Id="rId2" Type="http://schemas.openxmlformats.org/officeDocument/2006/relationships/hyperlink" Target="https://www.usda.gov/oce/commodity/projections/USDA_Agricultural_Projections_to_2028.pdf" TargetMode="External"/><Relationship Id="rId1" Type="http://schemas.openxmlformats.org/officeDocument/2006/relationships/hyperlink" Target="https://www.nass.usda.gov/Quick_Stats/CDQT/chapter/1/table/2/state/US" TargetMode="External"/><Relationship Id="rId5" Type="http://schemas.openxmlformats.org/officeDocument/2006/relationships/hyperlink" Target="https://www.nass.usda.gov/Publications/AgCensus/2017/Full_Report/Volume_1,_Chapter_1_State_Level/Texas/st48_1_0048_0048.pdf" TargetMode="External"/><Relationship Id="rId4" Type="http://schemas.openxmlformats.org/officeDocument/2006/relationships/hyperlink" Target="https://www.nass.usda.gov/Publications/AgCensus/2017/Full_Report/Volume_1,_Chapter_1_State_Level/Texa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s.usda.gov/Publications/AgCensus/2017/Full_Report/Volume_1,_Chapter_1_State_Level/Texas/st48_1_0002_00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A33" sqref="A33"/>
    </sheetView>
  </sheetViews>
  <sheetFormatPr defaultColWidth="8.796875" defaultRowHeight="14.25" x14ac:dyDescent="0.45"/>
  <cols>
    <col min="2" max="2" width="68.6640625" customWidth="1"/>
    <col min="5" max="5" width="75" customWidth="1"/>
  </cols>
  <sheetData>
    <row r="1" spans="1:5" x14ac:dyDescent="0.45">
      <c r="A1" s="1" t="s">
        <v>52</v>
      </c>
    </row>
    <row r="3" spans="1:5" x14ac:dyDescent="0.45">
      <c r="A3" s="1" t="s">
        <v>0</v>
      </c>
      <c r="B3" s="2" t="s">
        <v>8</v>
      </c>
      <c r="E3" s="2" t="s">
        <v>72</v>
      </c>
    </row>
    <row r="4" spans="1:5" x14ac:dyDescent="0.45">
      <c r="B4" t="s">
        <v>9</v>
      </c>
      <c r="E4" t="s">
        <v>9</v>
      </c>
    </row>
    <row r="5" spans="1:5" x14ac:dyDescent="0.45">
      <c r="B5" s="4">
        <v>2017</v>
      </c>
      <c r="E5" s="4">
        <v>2017</v>
      </c>
    </row>
    <row r="6" spans="1:5" x14ac:dyDescent="0.45">
      <c r="B6" t="s">
        <v>10</v>
      </c>
      <c r="E6" t="s">
        <v>66</v>
      </c>
    </row>
    <row r="7" spans="1:5" x14ac:dyDescent="0.45">
      <c r="B7" s="5" t="s">
        <v>11</v>
      </c>
      <c r="E7" s="5" t="s">
        <v>67</v>
      </c>
    </row>
    <row r="8" spans="1:5" x14ac:dyDescent="0.45">
      <c r="B8" t="s">
        <v>12</v>
      </c>
      <c r="E8" t="s">
        <v>68</v>
      </c>
    </row>
    <row r="10" spans="1:5" x14ac:dyDescent="0.45">
      <c r="B10" s="2" t="s">
        <v>44</v>
      </c>
      <c r="E10" s="2" t="s">
        <v>44</v>
      </c>
    </row>
    <row r="11" spans="1:5" x14ac:dyDescent="0.45">
      <c r="B11" t="s">
        <v>9</v>
      </c>
      <c r="E11" t="s">
        <v>9</v>
      </c>
    </row>
    <row r="12" spans="1:5" x14ac:dyDescent="0.45">
      <c r="B12" s="4">
        <v>2019</v>
      </c>
      <c r="E12" s="4">
        <v>2020</v>
      </c>
    </row>
    <row r="13" spans="1:5" x14ac:dyDescent="0.45">
      <c r="B13" t="s">
        <v>47</v>
      </c>
      <c r="E13" t="s">
        <v>60</v>
      </c>
    </row>
    <row r="14" spans="1:5" x14ac:dyDescent="0.45">
      <c r="B14" s="5" t="s">
        <v>46</v>
      </c>
      <c r="E14" s="5" t="s">
        <v>61</v>
      </c>
    </row>
    <row r="15" spans="1:5" x14ac:dyDescent="0.45">
      <c r="B15" t="s">
        <v>45</v>
      </c>
      <c r="E15" t="s">
        <v>62</v>
      </c>
    </row>
    <row r="17" spans="1:5" x14ac:dyDescent="0.45">
      <c r="A17" s="1" t="s">
        <v>1</v>
      </c>
      <c r="E17" s="2" t="s">
        <v>82</v>
      </c>
    </row>
    <row r="18" spans="1:5" x14ac:dyDescent="0.45">
      <c r="A18" t="s">
        <v>2</v>
      </c>
      <c r="E18" t="s">
        <v>83</v>
      </c>
    </row>
    <row r="19" spans="1:5" x14ac:dyDescent="0.45">
      <c r="A19" t="s">
        <v>3</v>
      </c>
      <c r="E19" s="4">
        <v>2017</v>
      </c>
    </row>
    <row r="20" spans="1:5" x14ac:dyDescent="0.45">
      <c r="A20" t="s">
        <v>48</v>
      </c>
      <c r="E20" t="s">
        <v>66</v>
      </c>
    </row>
    <row r="21" spans="1:5" x14ac:dyDescent="0.45">
      <c r="A21" t="s">
        <v>49</v>
      </c>
      <c r="E21" s="5" t="s">
        <v>77</v>
      </c>
    </row>
    <row r="22" spans="1:5" x14ac:dyDescent="0.45">
      <c r="A22" t="s">
        <v>50</v>
      </c>
      <c r="E22" t="s">
        <v>84</v>
      </c>
    </row>
    <row r="23" spans="1:5" x14ac:dyDescent="0.45">
      <c r="A23" t="s">
        <v>51</v>
      </c>
    </row>
    <row r="25" spans="1:5" x14ac:dyDescent="0.45">
      <c r="A25" t="s">
        <v>53</v>
      </c>
    </row>
    <row r="26" spans="1:5" x14ac:dyDescent="0.45">
      <c r="A26" t="s">
        <v>54</v>
      </c>
    </row>
    <row r="28" spans="1:5" x14ac:dyDescent="0.45">
      <c r="A28" s="1" t="s">
        <v>69</v>
      </c>
    </row>
    <row r="29" spans="1:5" x14ac:dyDescent="0.45">
      <c r="A29" t="s">
        <v>70</v>
      </c>
    </row>
    <row r="30" spans="1:5" x14ac:dyDescent="0.45">
      <c r="A30" t="s">
        <v>85</v>
      </c>
    </row>
    <row r="31" spans="1:5" x14ac:dyDescent="0.45">
      <c r="A31" t="s">
        <v>86</v>
      </c>
    </row>
    <row r="32" spans="1:5" x14ac:dyDescent="0.45">
      <c r="A32" t="s">
        <v>87</v>
      </c>
    </row>
    <row r="33" spans="1:1" x14ac:dyDescent="0.45">
      <c r="A33" t="s">
        <v>88</v>
      </c>
    </row>
  </sheetData>
  <hyperlinks>
    <hyperlink ref="B7" r:id="rId1" xr:uid="{00000000-0004-0000-0000-000000000000}"/>
    <hyperlink ref="B14" r:id="rId2" xr:uid="{00000000-0004-0000-0000-000001000000}"/>
    <hyperlink ref="E14" r:id="rId3" xr:uid="{AF63CE27-D87B-7B48-BA28-0837C851EA5B}"/>
    <hyperlink ref="E7" r:id="rId4" xr:uid="{A34B8223-D29E-0B4D-836D-759248D4C431}"/>
    <hyperlink ref="E21" r:id="rId5" xr:uid="{14EE3A92-EF52-8C42-85CD-BED86FFDF2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E16" sqref="E16"/>
    </sheetView>
  </sheetViews>
  <sheetFormatPr defaultColWidth="8.796875" defaultRowHeight="14.25" x14ac:dyDescent="0.45"/>
  <cols>
    <col min="1" max="1" width="31.796875" customWidth="1"/>
    <col min="2" max="2" width="25.33203125" customWidth="1"/>
    <col min="3" max="3" width="26.33203125" customWidth="1"/>
    <col min="4" max="4" width="25.33203125" customWidth="1"/>
    <col min="5" max="5" width="21.1328125" customWidth="1"/>
    <col min="6" max="6" width="23.796875" customWidth="1"/>
  </cols>
  <sheetData>
    <row r="1" spans="1:6" x14ac:dyDescent="0.45">
      <c r="A1" s="1" t="s">
        <v>13</v>
      </c>
    </row>
    <row r="2" spans="1:6" x14ac:dyDescent="0.45">
      <c r="A2" s="2" t="s">
        <v>7</v>
      </c>
      <c r="B2" s="2"/>
      <c r="C2" s="3"/>
      <c r="D2" s="7"/>
    </row>
    <row r="3" spans="1:6" x14ac:dyDescent="0.45">
      <c r="A3" t="s">
        <v>4</v>
      </c>
      <c r="B3" s="10">
        <f>388522695000/10^6</f>
        <v>388522.69500000001</v>
      </c>
      <c r="C3" t="s">
        <v>33</v>
      </c>
    </row>
    <row r="4" spans="1:6" x14ac:dyDescent="0.45">
      <c r="A4" t="s">
        <v>5</v>
      </c>
      <c r="B4" s="10">
        <f>193546699000/10^6</f>
        <v>193546.69899999999</v>
      </c>
      <c r="C4" t="s">
        <v>33</v>
      </c>
    </row>
    <row r="5" spans="1:6" x14ac:dyDescent="0.45">
      <c r="A5" t="s">
        <v>6</v>
      </c>
      <c r="B5" s="10">
        <f>194975996000/10^6</f>
        <v>194975.99600000001</v>
      </c>
      <c r="C5" t="s">
        <v>33</v>
      </c>
    </row>
    <row r="8" spans="1:6" x14ac:dyDescent="0.45">
      <c r="A8" t="s">
        <v>14</v>
      </c>
    </row>
    <row r="9" spans="1:6" x14ac:dyDescent="0.45">
      <c r="A9" t="s">
        <v>15</v>
      </c>
    </row>
    <row r="10" spans="1:6" x14ac:dyDescent="0.45">
      <c r="A10" t="s">
        <v>22</v>
      </c>
    </row>
    <row r="11" spans="1:6" x14ac:dyDescent="0.45">
      <c r="A11" t="s">
        <v>26</v>
      </c>
    </row>
    <row r="12" spans="1:6" x14ac:dyDescent="0.45">
      <c r="A12" t="s">
        <v>27</v>
      </c>
    </row>
    <row r="13" spans="1:6" x14ac:dyDescent="0.45">
      <c r="F13" s="11" t="s">
        <v>34</v>
      </c>
    </row>
    <row r="14" spans="1:6" x14ac:dyDescent="0.45">
      <c r="A14" s="9"/>
      <c r="B14" s="9" t="s">
        <v>29</v>
      </c>
      <c r="C14" s="9" t="s">
        <v>30</v>
      </c>
      <c r="D14" s="9" t="s">
        <v>18</v>
      </c>
      <c r="E14" s="9" t="s">
        <v>31</v>
      </c>
      <c r="F14" s="9" t="s">
        <v>17</v>
      </c>
    </row>
    <row r="15" spans="1:6" x14ac:dyDescent="0.45">
      <c r="A15" t="s">
        <v>16</v>
      </c>
      <c r="B15">
        <v>5302</v>
      </c>
      <c r="C15">
        <v>12355</v>
      </c>
      <c r="D15" s="6">
        <f>B15/C15</f>
        <v>0.42913800080938891</v>
      </c>
      <c r="E15">
        <v>3.36</v>
      </c>
      <c r="F15" s="10">
        <f>C15*E15</f>
        <v>41512.799999999996</v>
      </c>
    </row>
    <row r="16" spans="1:6" x14ac:dyDescent="0.45">
      <c r="A16" t="s">
        <v>19</v>
      </c>
      <c r="B16">
        <v>100</v>
      </c>
      <c r="C16">
        <v>159</v>
      </c>
      <c r="D16" s="6">
        <f t="shared" ref="D16:D26" si="0">B16/C16</f>
        <v>0.62893081761006286</v>
      </c>
      <c r="E16" s="14">
        <v>3.22</v>
      </c>
      <c r="F16" s="10">
        <f t="shared" ref="F16:F25" si="1">C16*E16</f>
        <v>511.98</v>
      </c>
    </row>
    <row r="17" spans="1:7" x14ac:dyDescent="0.45">
      <c r="A17" t="s">
        <v>20</v>
      </c>
      <c r="B17">
        <v>1</v>
      </c>
      <c r="C17">
        <v>158</v>
      </c>
      <c r="D17" s="6">
        <f t="shared" si="0"/>
        <v>6.3291139240506328E-3</v>
      </c>
      <c r="E17">
        <v>4.47</v>
      </c>
      <c r="F17" s="10">
        <f t="shared" si="1"/>
        <v>706.26</v>
      </c>
    </row>
    <row r="18" spans="1:7" x14ac:dyDescent="0.45">
      <c r="A18" t="s">
        <v>21</v>
      </c>
      <c r="B18">
        <v>68</v>
      </c>
      <c r="C18">
        <v>146</v>
      </c>
      <c r="D18" s="6">
        <f t="shared" si="0"/>
        <v>0.46575342465753422</v>
      </c>
      <c r="E18" s="14"/>
      <c r="F18">
        <f t="shared" si="1"/>
        <v>0</v>
      </c>
    </row>
    <row r="19" spans="1:7" x14ac:dyDescent="0.45">
      <c r="A19" t="s">
        <v>23</v>
      </c>
      <c r="B19">
        <v>50</v>
      </c>
      <c r="C19">
        <v>1078</v>
      </c>
      <c r="D19" s="6">
        <f t="shared" si="0"/>
        <v>4.6382189239332093E-2</v>
      </c>
      <c r="E19">
        <v>4.72</v>
      </c>
      <c r="F19" s="10">
        <f t="shared" si="1"/>
        <v>5088.16</v>
      </c>
    </row>
    <row r="20" spans="1:7" x14ac:dyDescent="0.45">
      <c r="A20" t="s">
        <v>39</v>
      </c>
      <c r="B20" s="8" t="s">
        <v>41</v>
      </c>
      <c r="C20">
        <v>21200</v>
      </c>
      <c r="D20" s="6">
        <v>0</v>
      </c>
      <c r="E20">
        <v>0.3</v>
      </c>
      <c r="F20">
        <f t="shared" si="1"/>
        <v>6360</v>
      </c>
      <c r="G20" t="s">
        <v>37</v>
      </c>
    </row>
    <row r="21" spans="1:7" x14ac:dyDescent="0.45">
      <c r="A21" t="s">
        <v>40</v>
      </c>
      <c r="B21" s="8" t="s">
        <v>41</v>
      </c>
      <c r="C21">
        <f>34800/10^3</f>
        <v>34.799999999999997</v>
      </c>
      <c r="D21" s="6">
        <v>1</v>
      </c>
      <c r="E21">
        <v>345</v>
      </c>
      <c r="F21" s="10">
        <f t="shared" si="1"/>
        <v>12005.999999999998</v>
      </c>
      <c r="G21" t="s">
        <v>38</v>
      </c>
    </row>
    <row r="22" spans="1:7" x14ac:dyDescent="0.45">
      <c r="A22" t="s">
        <v>24</v>
      </c>
      <c r="B22">
        <v>0</v>
      </c>
      <c r="C22">
        <v>134.80000000000001</v>
      </c>
      <c r="D22" s="6">
        <f t="shared" si="0"/>
        <v>0</v>
      </c>
      <c r="E22">
        <v>12.6</v>
      </c>
      <c r="F22" s="10">
        <f t="shared" si="1"/>
        <v>1698.48</v>
      </c>
    </row>
    <row r="23" spans="1:7" x14ac:dyDescent="0.45">
      <c r="A23" t="s">
        <v>25</v>
      </c>
      <c r="B23">
        <v>0</v>
      </c>
      <c r="C23">
        <v>10.9</v>
      </c>
      <c r="D23" s="6">
        <f t="shared" si="0"/>
        <v>0</v>
      </c>
      <c r="E23">
        <v>254</v>
      </c>
      <c r="F23" s="10">
        <f t="shared" si="1"/>
        <v>2768.6</v>
      </c>
    </row>
    <row r="24" spans="1:7" x14ac:dyDescent="0.45">
      <c r="A24" t="s">
        <v>35</v>
      </c>
      <c r="B24">
        <v>0</v>
      </c>
      <c r="C24">
        <v>35.299999999999997</v>
      </c>
      <c r="D24" s="6">
        <f t="shared" si="0"/>
        <v>0</v>
      </c>
      <c r="E24">
        <v>41.2</v>
      </c>
      <c r="F24" s="10">
        <f t="shared" si="1"/>
        <v>1454.36</v>
      </c>
    </row>
    <row r="25" spans="1:7" x14ac:dyDescent="0.45">
      <c r="A25" t="s">
        <v>36</v>
      </c>
      <c r="B25">
        <v>0</v>
      </c>
      <c r="C25">
        <v>31.2</v>
      </c>
      <c r="D25" s="6">
        <f t="shared" si="0"/>
        <v>0</v>
      </c>
      <c r="E25">
        <v>31</v>
      </c>
      <c r="F25" s="10">
        <f t="shared" si="1"/>
        <v>967.19999999999993</v>
      </c>
    </row>
    <row r="26" spans="1:7" x14ac:dyDescent="0.45">
      <c r="A26" t="s">
        <v>28</v>
      </c>
      <c r="B26">
        <v>0</v>
      </c>
      <c r="C26">
        <v>185885</v>
      </c>
      <c r="D26" s="6">
        <f t="shared" si="0"/>
        <v>0</v>
      </c>
      <c r="E26" s="8" t="s">
        <v>32</v>
      </c>
      <c r="F26">
        <v>51587</v>
      </c>
    </row>
    <row r="27" spans="1:7" x14ac:dyDescent="0.45">
      <c r="D27" s="6"/>
      <c r="E27" s="15" t="s">
        <v>57</v>
      </c>
    </row>
    <row r="28" spans="1:7" x14ac:dyDescent="0.45">
      <c r="A28" s="2" t="s">
        <v>42</v>
      </c>
      <c r="D28" s="6"/>
      <c r="E28" s="15" t="s">
        <v>58</v>
      </c>
    </row>
    <row r="29" spans="1:7" x14ac:dyDescent="0.45">
      <c r="A29" s="12">
        <f>SUMPRODUCT(D15:D26,F15:F26)/SUM(F15:F26)</f>
        <v>0.24372681910373775</v>
      </c>
      <c r="D29" s="6"/>
      <c r="G29" s="10">
        <f>SUM(F15:F26)</f>
        <v>124660.84</v>
      </c>
    </row>
    <row r="30" spans="1:7" x14ac:dyDescent="0.45">
      <c r="D30" s="6"/>
    </row>
    <row r="32" spans="1:7" x14ac:dyDescent="0.45">
      <c r="A32" s="2" t="s">
        <v>43</v>
      </c>
      <c r="B32" s="3"/>
    </row>
    <row r="33" spans="1:1" x14ac:dyDescent="0.45">
      <c r="A33" s="13">
        <f>(B5/B3)+A29*(B4/B3)</f>
        <v>0.62325449815820555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7B41-4E09-D546-BBCE-3034BA245B11}">
  <dimension ref="A1:H46"/>
  <sheetViews>
    <sheetView tabSelected="1" topLeftCell="A8" workbookViewId="0">
      <selection activeCell="A35" sqref="A35"/>
    </sheetView>
  </sheetViews>
  <sheetFormatPr defaultColWidth="8.796875" defaultRowHeight="14.25" x14ac:dyDescent="0.45"/>
  <cols>
    <col min="1" max="1" width="31.796875" customWidth="1"/>
    <col min="2" max="2" width="25.33203125" customWidth="1"/>
    <col min="3" max="3" width="26.33203125" customWidth="1"/>
    <col min="4" max="4" width="25.33203125" customWidth="1"/>
    <col min="5" max="5" width="43" bestFit="1" customWidth="1"/>
    <col min="6" max="6" width="23.796875" customWidth="1"/>
    <col min="7" max="7" width="21.796875" customWidth="1"/>
    <col min="8" max="8" width="18.33203125" customWidth="1"/>
  </cols>
  <sheetData>
    <row r="1" spans="1:8" x14ac:dyDescent="0.45">
      <c r="A1" s="17" t="s">
        <v>13</v>
      </c>
      <c r="B1" s="18"/>
      <c r="C1" s="18"/>
      <c r="E1" s="1" t="s">
        <v>89</v>
      </c>
    </row>
    <row r="2" spans="1:8" x14ac:dyDescent="0.45">
      <c r="A2" s="19" t="s">
        <v>7</v>
      </c>
      <c r="B2" s="19"/>
      <c r="C2" s="20"/>
      <c r="D2" s="7"/>
      <c r="E2" s="2" t="s">
        <v>7</v>
      </c>
      <c r="F2" s="2"/>
      <c r="G2" s="3"/>
    </row>
    <row r="3" spans="1:8" x14ac:dyDescent="0.45">
      <c r="A3" s="18" t="s">
        <v>4</v>
      </c>
      <c r="B3" s="21">
        <f>388522695000/10^6</f>
        <v>388522.69500000001</v>
      </c>
      <c r="C3" s="18" t="s">
        <v>33</v>
      </c>
      <c r="E3" t="s">
        <v>5</v>
      </c>
      <c r="F3">
        <v>6894.3069999999998</v>
      </c>
      <c r="G3" t="s">
        <v>33</v>
      </c>
      <c r="H3" s="16" t="s">
        <v>65</v>
      </c>
    </row>
    <row r="4" spans="1:8" x14ac:dyDescent="0.45">
      <c r="A4" s="18" t="s">
        <v>5</v>
      </c>
      <c r="B4" s="21">
        <f>193546699000/10^6</f>
        <v>193546.69899999999</v>
      </c>
      <c r="C4" s="18" t="s">
        <v>33</v>
      </c>
      <c r="E4" t="s">
        <v>63</v>
      </c>
      <c r="F4">
        <v>18029.734</v>
      </c>
      <c r="G4" t="s">
        <v>33</v>
      </c>
      <c r="H4" s="16" t="s">
        <v>65</v>
      </c>
    </row>
    <row r="5" spans="1:8" x14ac:dyDescent="0.45">
      <c r="A5" s="18" t="s">
        <v>6</v>
      </c>
      <c r="B5" s="21">
        <f>194975996000/10^6</f>
        <v>194975.99600000001</v>
      </c>
      <c r="C5" s="18" t="s">
        <v>33</v>
      </c>
      <c r="E5" t="s">
        <v>4</v>
      </c>
      <c r="F5">
        <f>F4+F3</f>
        <v>24924.041000000001</v>
      </c>
      <c r="G5" t="s">
        <v>33</v>
      </c>
      <c r="H5" t="s">
        <v>64</v>
      </c>
    </row>
    <row r="6" spans="1:8" x14ac:dyDescent="0.45">
      <c r="C6" s="10"/>
    </row>
    <row r="7" spans="1:8" x14ac:dyDescent="0.45">
      <c r="E7" s="1" t="s">
        <v>90</v>
      </c>
      <c r="F7" s="5"/>
    </row>
    <row r="8" spans="1:8" x14ac:dyDescent="0.45">
      <c r="A8" s="18" t="s">
        <v>14</v>
      </c>
      <c r="B8" s="18"/>
      <c r="C8" s="18"/>
      <c r="D8" s="18"/>
      <c r="E8" s="2" t="s">
        <v>81</v>
      </c>
      <c r="F8" s="3"/>
      <c r="G8" s="3"/>
      <c r="H8" s="18"/>
    </row>
    <row r="9" spans="1:8" x14ac:dyDescent="0.45">
      <c r="A9" s="18" t="s">
        <v>15</v>
      </c>
      <c r="B9" s="18"/>
      <c r="C9" s="18"/>
      <c r="D9" s="18"/>
      <c r="E9" t="s">
        <v>78</v>
      </c>
      <c r="F9">
        <v>6877.2860000000001</v>
      </c>
      <c r="H9" s="18"/>
    </row>
    <row r="10" spans="1:8" x14ac:dyDescent="0.45">
      <c r="A10" s="18" t="s">
        <v>22</v>
      </c>
      <c r="B10" s="18"/>
      <c r="C10" s="18"/>
      <c r="D10" s="18"/>
      <c r="E10" t="s">
        <v>79</v>
      </c>
      <c r="F10">
        <v>6588.5919999999996</v>
      </c>
      <c r="G10">
        <f>F10/F9</f>
        <v>0.95802210348675332</v>
      </c>
      <c r="H10" s="18"/>
    </row>
    <row r="11" spans="1:8" x14ac:dyDescent="0.45">
      <c r="A11" s="18" t="s">
        <v>26</v>
      </c>
      <c r="B11" s="18"/>
      <c r="C11" s="18"/>
      <c r="D11" s="18"/>
      <c r="E11" t="s">
        <v>80</v>
      </c>
      <c r="F11">
        <v>288.69400000000002</v>
      </c>
      <c r="G11">
        <f>F11/F9</f>
        <v>4.1977896513246654E-2</v>
      </c>
      <c r="H11" s="18"/>
    </row>
    <row r="12" spans="1:8" x14ac:dyDescent="0.45">
      <c r="A12" s="18" t="s">
        <v>27</v>
      </c>
      <c r="B12" s="18"/>
      <c r="C12" s="18"/>
      <c r="D12" s="18"/>
      <c r="H12" s="18"/>
    </row>
    <row r="13" spans="1:8" x14ac:dyDescent="0.45">
      <c r="A13" s="18"/>
      <c r="B13" s="18"/>
      <c r="C13" s="18"/>
      <c r="D13" s="18"/>
      <c r="E13" s="18"/>
      <c r="F13" s="18"/>
      <c r="G13" s="18"/>
      <c r="H13" s="18"/>
    </row>
    <row r="14" spans="1:8" x14ac:dyDescent="0.45">
      <c r="A14" s="17" t="s">
        <v>59</v>
      </c>
      <c r="B14" s="18"/>
      <c r="C14" s="18"/>
      <c r="D14" s="18"/>
      <c r="E14" s="18"/>
      <c r="F14" s="25" t="s">
        <v>34</v>
      </c>
      <c r="G14" s="18"/>
      <c r="H14" s="18"/>
    </row>
    <row r="15" spans="1:8" x14ac:dyDescent="0.45">
      <c r="A15" s="26"/>
      <c r="B15" s="26" t="s">
        <v>29</v>
      </c>
      <c r="C15" s="26" t="s">
        <v>30</v>
      </c>
      <c r="D15" s="26" t="s">
        <v>18</v>
      </c>
      <c r="E15" s="26" t="s">
        <v>31</v>
      </c>
      <c r="F15" s="26" t="s">
        <v>17</v>
      </c>
      <c r="G15" s="27"/>
      <c r="H15" s="18"/>
    </row>
    <row r="16" spans="1:8" x14ac:dyDescent="0.45">
      <c r="A16" s="30" t="s">
        <v>16</v>
      </c>
      <c r="B16" s="18">
        <v>5618</v>
      </c>
      <c r="C16" s="18">
        <v>12409</v>
      </c>
      <c r="D16" s="28">
        <f>B16/C16</f>
        <v>0.45273591747924891</v>
      </c>
      <c r="E16" s="18">
        <v>3.61</v>
      </c>
      <c r="F16" s="21">
        <f t="shared" ref="F16:F26" si="0">C16*E16</f>
        <v>44796.49</v>
      </c>
      <c r="G16" s="18"/>
      <c r="H16" s="18"/>
    </row>
    <row r="17" spans="1:8" x14ac:dyDescent="0.45">
      <c r="A17" s="30" t="s">
        <v>19</v>
      </c>
      <c r="B17" s="18">
        <v>138</v>
      </c>
      <c r="C17" s="18">
        <v>244</v>
      </c>
      <c r="D17" s="28">
        <f>B17/C17</f>
        <v>0.56557377049180324</v>
      </c>
      <c r="E17" s="18">
        <v>3.26</v>
      </c>
      <c r="F17" s="21">
        <f t="shared" si="0"/>
        <v>795.43999999999994</v>
      </c>
      <c r="G17" s="18"/>
      <c r="H17" s="18"/>
    </row>
    <row r="18" spans="1:8" x14ac:dyDescent="0.45">
      <c r="A18" s="30" t="s">
        <v>20</v>
      </c>
      <c r="B18" s="18">
        <v>8</v>
      </c>
      <c r="C18" s="18">
        <v>162</v>
      </c>
      <c r="D18" s="28">
        <f>B18/C18</f>
        <v>4.9382716049382713E-2</v>
      </c>
      <c r="E18" s="18">
        <v>4.62</v>
      </c>
      <c r="F18" s="21">
        <f t="shared" si="0"/>
        <v>748.44</v>
      </c>
      <c r="G18" s="18"/>
      <c r="H18" s="18"/>
    </row>
    <row r="19" spans="1:8" x14ac:dyDescent="0.45">
      <c r="A19" s="30" t="s">
        <v>21</v>
      </c>
      <c r="B19" s="18">
        <v>66</v>
      </c>
      <c r="C19" s="18">
        <v>144</v>
      </c>
      <c r="D19" s="28">
        <f>B19/C19</f>
        <v>0.45833333333333331</v>
      </c>
      <c r="E19" s="18">
        <v>2.66</v>
      </c>
      <c r="F19" s="18">
        <f t="shared" si="0"/>
        <v>383.04</v>
      </c>
      <c r="G19" s="18"/>
      <c r="H19" s="18"/>
    </row>
    <row r="20" spans="1:8" x14ac:dyDescent="0.45">
      <c r="A20" s="30" t="s">
        <v>23</v>
      </c>
      <c r="B20" s="18">
        <v>90</v>
      </c>
      <c r="C20" s="18">
        <v>1103</v>
      </c>
      <c r="D20" s="28">
        <f>B20/C20</f>
        <v>8.1595648232094295E-2</v>
      </c>
      <c r="E20" s="18">
        <v>5.16</v>
      </c>
      <c r="F20" s="21">
        <f t="shared" si="0"/>
        <v>5691.4800000000005</v>
      </c>
      <c r="G20" s="18"/>
      <c r="H20" s="18"/>
    </row>
    <row r="21" spans="1:8" x14ac:dyDescent="0.45">
      <c r="A21" s="30" t="s">
        <v>39</v>
      </c>
      <c r="B21" s="29" t="s">
        <v>41</v>
      </c>
      <c r="C21" s="18">
        <v>22950</v>
      </c>
      <c r="D21" s="28">
        <v>0</v>
      </c>
      <c r="E21" s="18">
        <v>0.28299999999999997</v>
      </c>
      <c r="F21" s="18">
        <f t="shared" si="0"/>
        <v>6494.8499999999995</v>
      </c>
      <c r="G21" s="18" t="s">
        <v>37</v>
      </c>
      <c r="H21" s="18"/>
    </row>
    <row r="22" spans="1:8" x14ac:dyDescent="0.45">
      <c r="A22" s="30" t="s">
        <v>40</v>
      </c>
      <c r="B22" s="29" t="s">
        <v>41</v>
      </c>
      <c r="C22" s="18">
        <v>36.200000000000003</v>
      </c>
      <c r="D22" s="28">
        <v>1</v>
      </c>
      <c r="E22" s="18">
        <v>308</v>
      </c>
      <c r="F22" s="21">
        <f t="shared" si="0"/>
        <v>11149.6</v>
      </c>
      <c r="G22" s="18" t="s">
        <v>38</v>
      </c>
      <c r="H22" s="18"/>
    </row>
    <row r="23" spans="1:8" x14ac:dyDescent="0.45">
      <c r="A23" s="18" t="s">
        <v>24</v>
      </c>
      <c r="B23" s="18">
        <v>0</v>
      </c>
      <c r="C23" s="18">
        <v>144.1</v>
      </c>
      <c r="D23" s="28">
        <f>B23/C23</f>
        <v>0</v>
      </c>
      <c r="E23" s="18">
        <v>12</v>
      </c>
      <c r="F23" s="21">
        <f t="shared" si="0"/>
        <v>1729.1999999999998</v>
      </c>
      <c r="G23" s="18"/>
      <c r="H23" s="18"/>
    </row>
    <row r="24" spans="1:8" x14ac:dyDescent="0.45">
      <c r="A24" s="18" t="s">
        <v>25</v>
      </c>
      <c r="B24" s="18">
        <v>0</v>
      </c>
      <c r="C24" s="18">
        <v>10</v>
      </c>
      <c r="D24" s="28">
        <f>B24/C24</f>
        <v>0</v>
      </c>
      <c r="E24" s="18">
        <v>270</v>
      </c>
      <c r="F24" s="21">
        <f t="shared" si="0"/>
        <v>2700</v>
      </c>
      <c r="G24" s="18"/>
      <c r="H24" s="18"/>
    </row>
    <row r="25" spans="1:8" x14ac:dyDescent="0.45">
      <c r="A25" s="18" t="s">
        <v>35</v>
      </c>
      <c r="B25" s="18">
        <v>0</v>
      </c>
      <c r="C25" s="18">
        <v>33.1</v>
      </c>
      <c r="D25" s="28">
        <f>B25/C25</f>
        <v>0</v>
      </c>
      <c r="E25" s="18">
        <v>35.5</v>
      </c>
      <c r="F25" s="21">
        <f t="shared" si="0"/>
        <v>1175.05</v>
      </c>
      <c r="G25" s="18"/>
      <c r="H25" s="18"/>
    </row>
    <row r="26" spans="1:8" x14ac:dyDescent="0.45">
      <c r="A26" s="18" t="s">
        <v>36</v>
      </c>
      <c r="B26" s="18">
        <v>0</v>
      </c>
      <c r="C26" s="18">
        <v>32.9</v>
      </c>
      <c r="D26" s="28">
        <f>B26/C26</f>
        <v>0</v>
      </c>
      <c r="E26" s="18">
        <v>33.4</v>
      </c>
      <c r="F26" s="21">
        <f t="shared" si="0"/>
        <v>1098.8599999999999</v>
      </c>
      <c r="G26" s="18"/>
      <c r="H26" s="18"/>
    </row>
    <row r="27" spans="1:8" x14ac:dyDescent="0.45">
      <c r="A27" s="18" t="s">
        <v>28</v>
      </c>
      <c r="B27" s="18">
        <v>0</v>
      </c>
      <c r="C27" s="18">
        <v>185945</v>
      </c>
      <c r="D27" s="28">
        <f>B27/C27</f>
        <v>0</v>
      </c>
      <c r="E27" s="29" t="s">
        <v>32</v>
      </c>
      <c r="F27" s="18">
        <v>49638</v>
      </c>
      <c r="G27" s="18"/>
      <c r="H27" s="18"/>
    </row>
    <row r="28" spans="1:8" x14ac:dyDescent="0.45">
      <c r="A28" s="18"/>
      <c r="B28" s="18"/>
      <c r="C28" s="18"/>
      <c r="D28" s="18"/>
      <c r="E28" s="18"/>
      <c r="F28" s="18"/>
      <c r="G28" s="18"/>
      <c r="H28" s="18"/>
    </row>
    <row r="29" spans="1:8" x14ac:dyDescent="0.45">
      <c r="A29" s="2" t="s">
        <v>42</v>
      </c>
      <c r="D29" s="6"/>
    </row>
    <row r="30" spans="1:8" x14ac:dyDescent="0.45">
      <c r="A30" s="12">
        <f>G11</f>
        <v>4.1977896513246654E-2</v>
      </c>
      <c r="D30" s="6"/>
    </row>
    <row r="31" spans="1:8" x14ac:dyDescent="0.45">
      <c r="D31" s="6"/>
    </row>
    <row r="33" spans="1:6" x14ac:dyDescent="0.45">
      <c r="A33" s="2" t="s">
        <v>71</v>
      </c>
      <c r="B33" s="3"/>
    </row>
    <row r="34" spans="1:6" x14ac:dyDescent="0.45">
      <c r="A34" s="13">
        <f>(F4/F5)+A30*(F3/F5)</f>
        <v>0.73499889146292741</v>
      </c>
    </row>
    <row r="40" spans="1:6" x14ac:dyDescent="0.45">
      <c r="E40" s="5" t="s">
        <v>76</v>
      </c>
    </row>
    <row r="41" spans="1:6" x14ac:dyDescent="0.45">
      <c r="E41" s="23">
        <v>45584000</v>
      </c>
      <c r="F41" t="s">
        <v>73</v>
      </c>
    </row>
    <row r="42" spans="1:6" x14ac:dyDescent="0.45">
      <c r="E42" s="23">
        <v>221465000</v>
      </c>
      <c r="F42" t="s">
        <v>74</v>
      </c>
    </row>
    <row r="43" spans="1:6" x14ac:dyDescent="0.45">
      <c r="E43" s="23">
        <v>89613000</v>
      </c>
      <c r="F43" t="s">
        <v>75</v>
      </c>
    </row>
    <row r="45" spans="1:6" x14ac:dyDescent="0.45">
      <c r="E45">
        <f>SUM(E41:E43)/1000000</f>
        <v>356.66199999999998</v>
      </c>
      <c r="F45" s="24">
        <f>E45/F3</f>
        <v>5.1732828259606074E-2</v>
      </c>
    </row>
    <row r="46" spans="1:6" x14ac:dyDescent="0.45">
      <c r="F46" t="s">
        <v>91</v>
      </c>
    </row>
  </sheetData>
  <hyperlinks>
    <hyperlink ref="E40" r:id="rId1" xr:uid="{D3471DDE-520E-8A4D-8382-01C7C279B04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B2" sqref="B2"/>
    </sheetView>
  </sheetViews>
  <sheetFormatPr defaultColWidth="8.796875" defaultRowHeight="14.25" x14ac:dyDescent="0.45"/>
  <cols>
    <col min="1" max="1" width="27" customWidth="1"/>
    <col min="2" max="2" width="9.1328125" customWidth="1"/>
  </cols>
  <sheetData>
    <row r="1" spans="1:34" x14ac:dyDescent="0.45">
      <c r="A1" t="s">
        <v>56</v>
      </c>
      <c r="B1" s="8">
        <v>2018</v>
      </c>
      <c r="C1">
        <v>2019</v>
      </c>
      <c r="D1" s="8">
        <v>2020</v>
      </c>
      <c r="E1">
        <v>2021</v>
      </c>
      <c r="F1" s="8">
        <v>2022</v>
      </c>
      <c r="G1">
        <v>2023</v>
      </c>
      <c r="H1" s="8">
        <v>2024</v>
      </c>
      <c r="I1">
        <v>2025</v>
      </c>
      <c r="J1" s="8">
        <v>2026</v>
      </c>
      <c r="K1">
        <v>2027</v>
      </c>
      <c r="L1" s="8">
        <v>2028</v>
      </c>
      <c r="M1">
        <v>2029</v>
      </c>
      <c r="N1" s="8">
        <v>2030</v>
      </c>
      <c r="O1">
        <v>2031</v>
      </c>
      <c r="P1" s="8">
        <v>2032</v>
      </c>
      <c r="Q1">
        <v>2033</v>
      </c>
      <c r="R1" s="8">
        <v>2034</v>
      </c>
      <c r="S1">
        <v>2035</v>
      </c>
      <c r="T1" s="8">
        <v>2036</v>
      </c>
      <c r="U1">
        <v>2037</v>
      </c>
      <c r="V1" s="8">
        <v>2038</v>
      </c>
      <c r="W1">
        <v>2039</v>
      </c>
      <c r="X1" s="8">
        <v>2040</v>
      </c>
      <c r="Y1">
        <v>2041</v>
      </c>
      <c r="Z1" s="8">
        <v>2042</v>
      </c>
      <c r="AA1">
        <v>2043</v>
      </c>
      <c r="AB1" s="8">
        <v>2044</v>
      </c>
      <c r="AC1">
        <v>2045</v>
      </c>
      <c r="AD1" s="8">
        <v>2046</v>
      </c>
      <c r="AE1">
        <v>2047</v>
      </c>
      <c r="AF1" s="8">
        <v>2048</v>
      </c>
      <c r="AG1">
        <v>2049</v>
      </c>
      <c r="AH1" s="8">
        <v>2050</v>
      </c>
    </row>
    <row r="2" spans="1:34" x14ac:dyDescent="0.45">
      <c r="A2" t="s">
        <v>55</v>
      </c>
      <c r="B2" s="22">
        <f>'TX Data'!A34</f>
        <v>0.73499889146292741</v>
      </c>
      <c r="C2">
        <f>$B2</f>
        <v>0.73499889146292741</v>
      </c>
      <c r="D2">
        <f t="shared" ref="D2:AH2" si="0">$B2</f>
        <v>0.73499889146292741</v>
      </c>
      <c r="E2">
        <f t="shared" si="0"/>
        <v>0.73499889146292741</v>
      </c>
      <c r="F2">
        <f t="shared" si="0"/>
        <v>0.73499889146292741</v>
      </c>
      <c r="G2">
        <f t="shared" si="0"/>
        <v>0.73499889146292741</v>
      </c>
      <c r="H2">
        <f t="shared" si="0"/>
        <v>0.73499889146292741</v>
      </c>
      <c r="I2">
        <f t="shared" si="0"/>
        <v>0.73499889146292741</v>
      </c>
      <c r="J2">
        <f t="shared" si="0"/>
        <v>0.73499889146292741</v>
      </c>
      <c r="K2">
        <f t="shared" si="0"/>
        <v>0.73499889146292741</v>
      </c>
      <c r="L2">
        <f t="shared" si="0"/>
        <v>0.73499889146292741</v>
      </c>
      <c r="M2">
        <f t="shared" si="0"/>
        <v>0.73499889146292741</v>
      </c>
      <c r="N2">
        <f t="shared" si="0"/>
        <v>0.73499889146292741</v>
      </c>
      <c r="O2">
        <f t="shared" si="0"/>
        <v>0.73499889146292741</v>
      </c>
      <c r="P2">
        <f t="shared" si="0"/>
        <v>0.73499889146292741</v>
      </c>
      <c r="Q2">
        <f t="shared" si="0"/>
        <v>0.73499889146292741</v>
      </c>
      <c r="R2">
        <f t="shared" si="0"/>
        <v>0.73499889146292741</v>
      </c>
      <c r="S2">
        <f t="shared" si="0"/>
        <v>0.73499889146292741</v>
      </c>
      <c r="T2">
        <f t="shared" si="0"/>
        <v>0.73499889146292741</v>
      </c>
      <c r="U2">
        <f t="shared" si="0"/>
        <v>0.73499889146292741</v>
      </c>
      <c r="V2">
        <f t="shared" si="0"/>
        <v>0.73499889146292741</v>
      </c>
      <c r="W2">
        <f t="shared" si="0"/>
        <v>0.73499889146292741</v>
      </c>
      <c r="X2">
        <f t="shared" si="0"/>
        <v>0.73499889146292741</v>
      </c>
      <c r="Y2">
        <f t="shared" si="0"/>
        <v>0.73499889146292741</v>
      </c>
      <c r="Z2">
        <f t="shared" si="0"/>
        <v>0.73499889146292741</v>
      </c>
      <c r="AA2">
        <f t="shared" si="0"/>
        <v>0.73499889146292741</v>
      </c>
      <c r="AB2">
        <f t="shared" si="0"/>
        <v>0.73499889146292741</v>
      </c>
      <c r="AC2">
        <f t="shared" si="0"/>
        <v>0.73499889146292741</v>
      </c>
      <c r="AD2">
        <f t="shared" si="0"/>
        <v>0.73499889146292741</v>
      </c>
      <c r="AE2">
        <f t="shared" si="0"/>
        <v>0.73499889146292741</v>
      </c>
      <c r="AF2">
        <f t="shared" si="0"/>
        <v>0.73499889146292741</v>
      </c>
      <c r="AG2">
        <f t="shared" si="0"/>
        <v>0.73499889146292741</v>
      </c>
      <c r="AH2">
        <f t="shared" si="0"/>
        <v>0.73499889146292741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TX Data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2019-05-23T23:56:03Z</dcterms:created>
  <dcterms:modified xsi:type="dcterms:W3CDTF">2020-07-21T22:01:08Z</dcterms:modified>
</cp:coreProperties>
</file>