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ropbox (Energy Innovation)\Documents\EPS_Models by Region\Texas\InputData\land\FoFObE\"/>
    </mc:Choice>
  </mc:AlternateContent>
  <xr:revisionPtr revIDLastSave="0" documentId="8_{74AD851A-EEE8-4137-938A-F504EBAC83F8}" xr6:coauthVersionLast="45" xr6:coauthVersionMax="45" xr10:uidLastSave="{00000000-0000-0000-0000-000000000000}"/>
  <bookViews>
    <workbookView xWindow="49440" yWindow="975" windowWidth="17160" windowHeight="11805" activeTab="2" xr2:uid="{00000000-000D-0000-FFFF-FFFF00000000}"/>
  </bookViews>
  <sheets>
    <sheet name="About" sheetId="1" r:id="rId1"/>
    <sheet name="Data" sheetId="2" r:id="rId2"/>
    <sheet name="FoFOb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8" i="2" l="1"/>
  <c r="G31" i="2"/>
  <c r="H4" i="2" s="1"/>
  <c r="E38" i="2"/>
  <c r="E39" i="2"/>
  <c r="G40" i="2" s="1"/>
  <c r="E37" i="2"/>
  <c r="H11" i="2" s="1"/>
  <c r="E31" i="2"/>
  <c r="E30" i="2"/>
  <c r="E29" i="2"/>
  <c r="E26" i="2"/>
  <c r="H7" i="2" s="1"/>
  <c r="H10" i="2" s="1"/>
  <c r="H6" i="2" l="1"/>
  <c r="H5" i="2"/>
  <c r="H3" i="2"/>
  <c r="B4" i="3" l="1"/>
  <c r="B2" i="3"/>
  <c r="B3" i="3"/>
</calcChain>
</file>

<file path=xl/sharedStrings.xml><?xml version="1.0" encoding="utf-8"?>
<sst xmlns="http://schemas.openxmlformats.org/spreadsheetml/2006/main" count="112" uniqueCount="80">
  <si>
    <t>FoFObE Fraction of Forests Owned by Entity</t>
  </si>
  <si>
    <t>Source:</t>
  </si>
  <si>
    <t>National Forest</t>
  </si>
  <si>
    <t>Other public</t>
  </si>
  <si>
    <t>Forest industry</t>
  </si>
  <si>
    <t>Other private</t>
  </si>
  <si>
    <t>Timber land</t>
  </si>
  <si>
    <t>Reserved forest</t>
  </si>
  <si>
    <t>Other forest</t>
  </si>
  <si>
    <t>U.S.</t>
  </si>
  <si>
    <t>http://www.fia.fs.fed.us/library/briefings-summaries-overviews/docs/ForestFactsMetric.pdf</t>
  </si>
  <si>
    <t>government</t>
  </si>
  <si>
    <t>The amount of government-owned forest is provided in the table.</t>
  </si>
  <si>
    <t>We assume that all privately-owned forest used for timber land is owned</t>
  </si>
  <si>
    <t>by industry, and half of the remaining privately-owned forest land is owned</t>
  </si>
  <si>
    <t>by industry.  The remainder is owned by consumers.</t>
  </si>
  <si>
    <t>foreign entities</t>
  </si>
  <si>
    <t>nonenergy industries</t>
  </si>
  <si>
    <t>labor and consumers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</si>
  <si>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</si>
  <si>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</si>
  <si>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</si>
  <si>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</si>
  <si>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</si>
  <si>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Though some industry-owned timber land might be used to</t>
  </si>
  <si>
    <t>produce biomass, but not all biomass is wood, and</t>
  </si>
  <si>
    <t>much of the wood biomass is waste (bark, sawdust, chips, scrap,</t>
  </si>
  <si>
    <t>and paper mill residues), which is not the main product</t>
  </si>
  <si>
    <t>of the timber lands.  Accordingly, we assign timber land</t>
  </si>
  <si>
    <t>ownership to "nonenergy industries" rather than assigning</t>
  </si>
  <si>
    <t>a share to "biomass and biofuel suppliers."</t>
  </si>
  <si>
    <t>Fraction of Forest Owned (dimensionless)</t>
  </si>
  <si>
    <t>https://tfsweb.tamu.edu/uploadedFiles/TFSMain/Data_and_Analysis/Contact_Us/ETXConditions2015Report.pdf</t>
  </si>
  <si>
    <t>east TX</t>
  </si>
  <si>
    <t>Timberland area (million acres) 2014</t>
  </si>
  <si>
    <t>% private</t>
  </si>
  <si>
    <t>% federal</t>
  </si>
  <si>
    <t>% state</t>
  </si>
  <si>
    <t>% county and municipal</t>
  </si>
  <si>
    <t>https://tfsweb.tamu.edu/uploadedFiles/TFSMain/Data_and_Analysis/Forest_Economics_and_Resource_Analysis/Resource_Analysis/Resource_Analysis_publications/CWTXConditions2014Report.pdf</t>
  </si>
  <si>
    <t>central and west texas</t>
  </si>
  <si>
    <t>% public</t>
  </si>
  <si>
    <t>Forestland area (million acres) 2014</t>
  </si>
  <si>
    <t>thousand acres</t>
  </si>
  <si>
    <t>thousand acres public</t>
  </si>
  <si>
    <t>Public</t>
  </si>
  <si>
    <t>Private</t>
  </si>
  <si>
    <t>half of this goes to nonenergy and half to labor and consumers</t>
  </si>
  <si>
    <t>half to nonenergy</t>
  </si>
  <si>
    <t>timberland</t>
  </si>
  <si>
    <t>forest</t>
  </si>
  <si>
    <t>TEXAS</t>
  </si>
  <si>
    <t>kAcres</t>
  </si>
  <si>
    <t xml:space="preserve"> -family forest ownerships</t>
  </si>
  <si>
    <t xml:space="preserve"> -FFO with timber prod </t>
  </si>
  <si>
    <t>https://tfsweb.tamu.edu/uploadedFiles/TFSMain/Data_and_Analysis/Forest_Economics_and_Resource_Analysis/Resource_Analysis/Resource_Analysis_publications/EtxFamilyForestOwnerFactsheet2013.pdf</t>
  </si>
  <si>
    <t xml:space="preserve"> - family forest</t>
  </si>
  <si>
    <t>75% of total W/C TX area</t>
  </si>
  <si>
    <t>- non-FFO</t>
  </si>
  <si>
    <t xml:space="preserve"> -family forest ownerships </t>
  </si>
  <si>
    <t>National Ownership of Forest Land (million hectares)</t>
  </si>
  <si>
    <t>East Texas Timberland Ownership</t>
  </si>
  <si>
    <t>Texas A&amp;M Forest Service</t>
  </si>
  <si>
    <t>Forest Inventory and Analysis</t>
  </si>
  <si>
    <t>Notes (National Method)</t>
  </si>
  <si>
    <t>Biomass (National Method)</t>
  </si>
  <si>
    <t>NOTES FOR MAKING TX SPECIFIC</t>
  </si>
  <si>
    <t>Page 2</t>
  </si>
  <si>
    <t>West/Central Texas Timberland Ownership</t>
  </si>
  <si>
    <t>2011-2013</t>
  </si>
  <si>
    <t>East Texas Family Forest Landowners 2011-2013</t>
  </si>
  <si>
    <t>Texas Timberland Family Forest Ownership</t>
  </si>
  <si>
    <t>National method made assumptions about private ownership split between industry and personal</t>
  </si>
  <si>
    <t>To adapt to Texas, used specific numbers where available, and kept assumptions from previous</t>
  </si>
  <si>
    <t>method where specific numbers were not available</t>
  </si>
  <si>
    <t>These are 'government' acres in FoFObE tab</t>
  </si>
  <si>
    <t>these name timber production as primary reason for ownership (go to nonenergy industry)</t>
  </si>
  <si>
    <t>these are remaining private timberland acres that aren't privately owned (go to nonenergy)</t>
  </si>
  <si>
    <t>these do not have timber production as primary reason for ownership (go to labor and consumers)</t>
  </si>
  <si>
    <t>half of these go to nonenergy (keeping assumption from previous national method) and half to labor and consumers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</si>
</sst>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2" fillId="0" borderId="0" xfId="1"/>
    <xf numFmtId="164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3" fontId="0" fillId="0" borderId="0" xfId="0" applyNumberFormat="1"/>
    <xf numFmtId="0" fontId="0" fillId="0" borderId="0" xfId="0" quotePrefix="1"/>
    <xf numFmtId="0" fontId="0" fillId="2" borderId="0" xfId="0" applyFill="1"/>
    <xf numFmtId="0" fontId="1" fillId="2" borderId="0" xfId="0" applyFont="1" applyFill="1"/>
    <xf numFmtId="0" fontId="4" fillId="3" borderId="0" xfId="0" applyFont="1" applyFill="1"/>
    <xf numFmtId="0" fontId="0" fillId="3" borderId="0" xfId="0" applyFill="1"/>
    <xf numFmtId="0" fontId="1" fillId="3" borderId="0" xfId="0" applyFont="1" applyFill="1"/>
    <xf numFmtId="0" fontId="0" fillId="3" borderId="0" xfId="0" quotePrefix="1" applyFill="1"/>
    <xf numFmtId="0" fontId="3" fillId="3" borderId="0" xfId="0" applyFont="1" applyFill="1"/>
    <xf numFmtId="0" fontId="2" fillId="0" borderId="0" xfId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fsweb.tamu.edu/uploadedFiles/TFSMain/Data_and_Analysis/Forest_Economics_and_Resource_Analysis/Resource_Analysis/Resource_Analysis_publications/EtxFamilyForestOwnerFactsheet2013.pdf" TargetMode="External"/><Relationship Id="rId2" Type="http://schemas.openxmlformats.org/officeDocument/2006/relationships/hyperlink" Target="https://tfsweb.tamu.edu/uploadedFiles/TFSMain/Data_and_Analysis/Forest_Economics_and_Resource_Analysis/Resource_Analysis/Resource_Analysis_publications/CWTXConditions2014Report.pdf" TargetMode="External"/><Relationship Id="rId1" Type="http://schemas.openxmlformats.org/officeDocument/2006/relationships/hyperlink" Target="https://tfsweb.tamu.edu/uploadedFiles/TFSMain/Data_and_Analysis/Contact_Us/ETXConditions2015Report.pdf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fsweb.tamu.edu/uploadedFiles/TFSMain/Data_and_Analysis/Forest_Economics_and_Resource_Analysis/Resource_Analysis/Resource_Analysis_publications/EtxFamilyForestOwnerFactsheet2013.pdf" TargetMode="External"/><Relationship Id="rId2" Type="http://schemas.openxmlformats.org/officeDocument/2006/relationships/hyperlink" Target="https://tfsweb.tamu.edu/uploadedFiles/TFSMain/Data_and_Analysis/Contact_Us/ETXConditions2015Report.pdf" TargetMode="External"/><Relationship Id="rId1" Type="http://schemas.openxmlformats.org/officeDocument/2006/relationships/hyperlink" Target="https://tfsweb.tamu.edu/uploadedFiles/TFSMain/Data_and_Analysis/Forest_Economics_and_Resource_Analysis/Resource_Analysis/Resource_Analysis_publications/CWTXConditions2014Report.pdf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fia.fs.fed.us/library/briefings-summaries-overviews/docs/ForestFactsMetric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workbookViewId="0">
      <selection activeCell="A43" sqref="A43"/>
    </sheetView>
  </sheetViews>
  <sheetFormatPr defaultColWidth="8.796875" defaultRowHeight="14.25" x14ac:dyDescent="0.45"/>
  <sheetData>
    <row r="1" spans="1:6" x14ac:dyDescent="0.45">
      <c r="A1" s="1" t="s">
        <v>0</v>
      </c>
    </row>
    <row r="3" spans="1:6" x14ac:dyDescent="0.45">
      <c r="A3" s="1" t="s">
        <v>1</v>
      </c>
      <c r="B3" s="11" t="s">
        <v>61</v>
      </c>
      <c r="C3" s="10"/>
      <c r="D3" s="10"/>
      <c r="E3" s="10"/>
      <c r="F3" s="10"/>
    </row>
    <row r="4" spans="1:6" x14ac:dyDescent="0.45">
      <c r="B4" s="3" t="s">
        <v>62</v>
      </c>
    </row>
    <row r="5" spans="1:6" x14ac:dyDescent="0.45">
      <c r="B5" s="3">
        <v>2015</v>
      </c>
    </row>
    <row r="6" spans="1:6" x14ac:dyDescent="0.45">
      <c r="B6" t="s">
        <v>63</v>
      </c>
    </row>
    <row r="7" spans="1:6" x14ac:dyDescent="0.45">
      <c r="B7" s="4" t="s">
        <v>32</v>
      </c>
    </row>
    <row r="8" spans="1:6" x14ac:dyDescent="0.45">
      <c r="B8" t="s">
        <v>67</v>
      </c>
    </row>
    <row r="10" spans="1:6" x14ac:dyDescent="0.45">
      <c r="A10" s="1" t="s">
        <v>1</v>
      </c>
      <c r="B10" s="11" t="s">
        <v>68</v>
      </c>
      <c r="C10" s="10"/>
      <c r="D10" s="10"/>
      <c r="E10" s="10"/>
      <c r="F10" s="10"/>
    </row>
    <row r="11" spans="1:6" x14ac:dyDescent="0.45">
      <c r="B11" s="3" t="s">
        <v>62</v>
      </c>
    </row>
    <row r="12" spans="1:6" x14ac:dyDescent="0.45">
      <c r="B12" s="3">
        <v>2014</v>
      </c>
    </row>
    <row r="13" spans="1:6" x14ac:dyDescent="0.45">
      <c r="B13" t="s">
        <v>63</v>
      </c>
    </row>
    <row r="14" spans="1:6" x14ac:dyDescent="0.45">
      <c r="B14" s="4" t="s">
        <v>39</v>
      </c>
    </row>
    <row r="15" spans="1:6" x14ac:dyDescent="0.45">
      <c r="B15" t="s">
        <v>67</v>
      </c>
    </row>
    <row r="17" spans="1:6" x14ac:dyDescent="0.45">
      <c r="A17" s="1" t="s">
        <v>1</v>
      </c>
      <c r="B17" s="11" t="s">
        <v>71</v>
      </c>
      <c r="C17" s="10"/>
      <c r="D17" s="10"/>
      <c r="E17" s="10"/>
      <c r="F17" s="10"/>
    </row>
    <row r="18" spans="1:6" x14ac:dyDescent="0.45">
      <c r="B18" s="3" t="s">
        <v>62</v>
      </c>
    </row>
    <row r="19" spans="1:6" x14ac:dyDescent="0.45">
      <c r="B19" s="3" t="s">
        <v>69</v>
      </c>
    </row>
    <row r="20" spans="1:6" x14ac:dyDescent="0.45">
      <c r="B20" t="s">
        <v>70</v>
      </c>
    </row>
    <row r="21" spans="1:6" x14ac:dyDescent="0.45">
      <c r="B21" s="4" t="s">
        <v>55</v>
      </c>
    </row>
    <row r="24" spans="1:6" x14ac:dyDescent="0.45">
      <c r="A24" s="1" t="s">
        <v>64</v>
      </c>
    </row>
    <row r="25" spans="1:6" x14ac:dyDescent="0.45">
      <c r="A25" t="s">
        <v>12</v>
      </c>
    </row>
    <row r="26" spans="1:6" x14ac:dyDescent="0.45">
      <c r="A26" t="s">
        <v>13</v>
      </c>
    </row>
    <row r="27" spans="1:6" x14ac:dyDescent="0.45">
      <c r="A27" t="s">
        <v>14</v>
      </c>
    </row>
    <row r="28" spans="1:6" x14ac:dyDescent="0.45">
      <c r="A28" t="s">
        <v>15</v>
      </c>
    </row>
    <row r="30" spans="1:6" x14ac:dyDescent="0.45">
      <c r="A30" s="1" t="s">
        <v>65</v>
      </c>
    </row>
    <row r="31" spans="1:6" x14ac:dyDescent="0.45">
      <c r="A31" t="s">
        <v>24</v>
      </c>
    </row>
    <row r="32" spans="1:6" x14ac:dyDescent="0.45">
      <c r="A32" t="s">
        <v>25</v>
      </c>
    </row>
    <row r="33" spans="1:1" x14ac:dyDescent="0.45">
      <c r="A33" t="s">
        <v>26</v>
      </c>
    </row>
    <row r="34" spans="1:1" x14ac:dyDescent="0.45">
      <c r="A34" t="s">
        <v>27</v>
      </c>
    </row>
    <row r="35" spans="1:1" x14ac:dyDescent="0.45">
      <c r="A35" t="s">
        <v>28</v>
      </c>
    </row>
    <row r="36" spans="1:1" x14ac:dyDescent="0.45">
      <c r="A36" t="s">
        <v>29</v>
      </c>
    </row>
    <row r="37" spans="1:1" x14ac:dyDescent="0.45">
      <c r="A37" t="s">
        <v>30</v>
      </c>
    </row>
    <row r="40" spans="1:1" x14ac:dyDescent="0.45">
      <c r="A40" s="1" t="s">
        <v>66</v>
      </c>
    </row>
    <row r="41" spans="1:1" x14ac:dyDescent="0.45">
      <c r="A41" t="s">
        <v>72</v>
      </c>
    </row>
    <row r="42" spans="1:1" x14ac:dyDescent="0.45">
      <c r="A42" t="s">
        <v>73</v>
      </c>
    </row>
    <row r="43" spans="1:1" x14ac:dyDescent="0.45">
      <c r="A43" t="s">
        <v>74</v>
      </c>
    </row>
  </sheetData>
  <hyperlinks>
    <hyperlink ref="B7" r:id="rId1" xr:uid="{28D8EE1D-8FBF-1D43-B060-4D6CAB7B4FE6}"/>
    <hyperlink ref="B14" r:id="rId2" xr:uid="{08F01C73-866B-1040-B2DB-727921B8890E}"/>
    <hyperlink ref="B21" r:id="rId3" xr:uid="{036AB16A-2FA6-2141-B870-07AD63F69C16}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"/>
  <sheetViews>
    <sheetView workbookViewId="0">
      <selection activeCell="F13" sqref="F13"/>
    </sheetView>
  </sheetViews>
  <sheetFormatPr defaultColWidth="8.796875" defaultRowHeight="14.25" x14ac:dyDescent="0.45"/>
  <cols>
    <col min="1" max="1" width="17.33203125" customWidth="1"/>
    <col min="6" max="6" width="12.46484375" customWidth="1"/>
    <col min="10" max="10" width="12.33203125" customWidth="1"/>
  </cols>
  <sheetData>
    <row r="1" spans="1:9" x14ac:dyDescent="0.45">
      <c r="A1" t="s">
        <v>60</v>
      </c>
    </row>
    <row r="2" spans="1:9" x14ac:dyDescent="0.45">
      <c r="B2" s="6" t="s">
        <v>9</v>
      </c>
      <c r="F2" s="12" t="s">
        <v>51</v>
      </c>
      <c r="G2" s="13"/>
      <c r="H2" s="13" t="s">
        <v>43</v>
      </c>
    </row>
    <row r="3" spans="1:9" x14ac:dyDescent="0.45">
      <c r="A3" s="1" t="s">
        <v>2</v>
      </c>
      <c r="B3" s="1">
        <v>59</v>
      </c>
      <c r="F3" s="14" t="s">
        <v>45</v>
      </c>
      <c r="G3" s="13"/>
      <c r="H3" s="14">
        <f>SUM(G31,G40)</f>
        <v>3539</v>
      </c>
      <c r="I3" t="s">
        <v>75</v>
      </c>
    </row>
    <row r="4" spans="1:9" x14ac:dyDescent="0.45">
      <c r="A4" s="2" t="s">
        <v>6</v>
      </c>
      <c r="B4">
        <v>39</v>
      </c>
      <c r="F4" s="13" t="s">
        <v>49</v>
      </c>
      <c r="G4" s="13"/>
      <c r="H4" s="13">
        <f>G31</f>
        <v>984</v>
      </c>
    </row>
    <row r="5" spans="1:9" x14ac:dyDescent="0.45">
      <c r="A5" s="2" t="s">
        <v>7</v>
      </c>
      <c r="B5">
        <v>11</v>
      </c>
      <c r="F5" s="13" t="s">
        <v>50</v>
      </c>
      <c r="G5" s="13"/>
      <c r="H5" s="13">
        <f>G40</f>
        <v>2555</v>
      </c>
    </row>
    <row r="6" spans="1:9" x14ac:dyDescent="0.45">
      <c r="A6" s="2" t="s">
        <v>8</v>
      </c>
      <c r="B6">
        <v>9</v>
      </c>
      <c r="F6" s="14" t="s">
        <v>46</v>
      </c>
      <c r="G6" s="13"/>
      <c r="H6" s="14">
        <f>E26+E37</f>
        <v>59573</v>
      </c>
    </row>
    <row r="7" spans="1:9" x14ac:dyDescent="0.45">
      <c r="A7" s="1" t="s">
        <v>3</v>
      </c>
      <c r="B7" s="1">
        <v>69</v>
      </c>
      <c r="F7" s="13" t="s">
        <v>49</v>
      </c>
      <c r="G7" s="13"/>
      <c r="H7" s="13">
        <f>E26</f>
        <v>11028</v>
      </c>
    </row>
    <row r="8" spans="1:9" x14ac:dyDescent="0.45">
      <c r="A8" s="2" t="s">
        <v>6</v>
      </c>
      <c r="B8">
        <v>20</v>
      </c>
      <c r="F8" s="15" t="s">
        <v>59</v>
      </c>
      <c r="G8" s="13"/>
      <c r="H8" s="16">
        <f>6200-H9</f>
        <v>2900</v>
      </c>
      <c r="I8" t="s">
        <v>78</v>
      </c>
    </row>
    <row r="9" spans="1:9" x14ac:dyDescent="0.45">
      <c r="A9" s="2" t="s">
        <v>7</v>
      </c>
      <c r="B9">
        <v>9</v>
      </c>
      <c r="F9" s="15" t="s">
        <v>54</v>
      </c>
      <c r="G9" s="13"/>
      <c r="H9" s="16">
        <v>3300</v>
      </c>
      <c r="I9" t="s">
        <v>76</v>
      </c>
    </row>
    <row r="10" spans="1:9" x14ac:dyDescent="0.45">
      <c r="A10" s="2" t="s">
        <v>8</v>
      </c>
      <c r="B10">
        <v>39</v>
      </c>
      <c r="F10" s="15" t="s">
        <v>58</v>
      </c>
      <c r="G10" s="13"/>
      <c r="H10" s="16">
        <f>H7-H8</f>
        <v>8128</v>
      </c>
      <c r="I10" t="s">
        <v>77</v>
      </c>
    </row>
    <row r="11" spans="1:9" x14ac:dyDescent="0.45">
      <c r="A11" s="1" t="s">
        <v>4</v>
      </c>
      <c r="B11" s="1">
        <v>27</v>
      </c>
      <c r="C11" t="s">
        <v>48</v>
      </c>
      <c r="F11" s="13" t="s">
        <v>50</v>
      </c>
      <c r="G11" s="13"/>
      <c r="H11" s="13">
        <f>E37</f>
        <v>48545</v>
      </c>
      <c r="I11" t="s">
        <v>79</v>
      </c>
    </row>
    <row r="12" spans="1:9" x14ac:dyDescent="0.45">
      <c r="A12" s="2" t="s">
        <v>6</v>
      </c>
      <c r="B12">
        <v>27</v>
      </c>
    </row>
    <row r="13" spans="1:9" x14ac:dyDescent="0.45">
      <c r="A13" s="2" t="s">
        <v>7</v>
      </c>
      <c r="B13">
        <v>0</v>
      </c>
    </row>
    <row r="14" spans="1:9" x14ac:dyDescent="0.45">
      <c r="A14" s="2" t="s">
        <v>8</v>
      </c>
      <c r="B14">
        <v>0</v>
      </c>
    </row>
    <row r="15" spans="1:9" x14ac:dyDescent="0.45">
      <c r="A15" s="1" t="s">
        <v>5</v>
      </c>
      <c r="B15" s="1">
        <v>147</v>
      </c>
    </row>
    <row r="16" spans="1:9" x14ac:dyDescent="0.45">
      <c r="A16" s="2" t="s">
        <v>6</v>
      </c>
      <c r="B16">
        <v>118</v>
      </c>
      <c r="C16" t="s">
        <v>48</v>
      </c>
    </row>
    <row r="17" spans="1:14" x14ac:dyDescent="0.45">
      <c r="A17" s="2" t="s">
        <v>7</v>
      </c>
      <c r="B17">
        <v>0</v>
      </c>
    </row>
    <row r="18" spans="1:14" x14ac:dyDescent="0.45">
      <c r="A18" s="2" t="s">
        <v>8</v>
      </c>
      <c r="B18">
        <v>29</v>
      </c>
      <c r="C18" t="s">
        <v>47</v>
      </c>
    </row>
    <row r="19" spans="1:14" x14ac:dyDescent="0.45">
      <c r="A19" s="4" t="s">
        <v>10</v>
      </c>
    </row>
    <row r="20" spans="1:14" x14ac:dyDescent="0.45">
      <c r="A20" s="8"/>
    </row>
    <row r="22" spans="1:14" x14ac:dyDescent="0.45">
      <c r="A22" s="4" t="s">
        <v>32</v>
      </c>
    </row>
    <row r="23" spans="1:14" x14ac:dyDescent="0.45">
      <c r="A23" t="s">
        <v>33</v>
      </c>
    </row>
    <row r="25" spans="1:14" x14ac:dyDescent="0.45">
      <c r="A25" t="s">
        <v>34</v>
      </c>
      <c r="D25">
        <v>12</v>
      </c>
    </row>
    <row r="26" spans="1:14" x14ac:dyDescent="0.45">
      <c r="A26" t="s">
        <v>35</v>
      </c>
      <c r="D26">
        <v>0.91900000000000004</v>
      </c>
      <c r="E26">
        <f>D26*$D$25*1000</f>
        <v>11028</v>
      </c>
      <c r="F26" t="s">
        <v>52</v>
      </c>
    </row>
    <row r="27" spans="1:14" ht="15" customHeight="1" x14ac:dyDescent="0.45">
      <c r="A27" s="9" t="s">
        <v>53</v>
      </c>
      <c r="E27">
        <v>6200</v>
      </c>
      <c r="F27" t="s">
        <v>52</v>
      </c>
      <c r="G27" s="17" t="s">
        <v>55</v>
      </c>
      <c r="H27" s="17"/>
      <c r="I27" s="17"/>
      <c r="J27" s="17"/>
      <c r="K27" s="17"/>
      <c r="L27" s="17"/>
      <c r="M27" s="17"/>
      <c r="N27" s="17"/>
    </row>
    <row r="28" spans="1:14" x14ac:dyDescent="0.45">
      <c r="A28" s="9" t="s">
        <v>54</v>
      </c>
      <c r="E28">
        <v>3300</v>
      </c>
      <c r="F28" t="s">
        <v>52</v>
      </c>
      <c r="G28" s="17"/>
      <c r="H28" s="17"/>
      <c r="I28" s="17"/>
      <c r="J28" s="17"/>
      <c r="K28" s="17"/>
      <c r="L28" s="17"/>
      <c r="M28" s="17"/>
      <c r="N28" s="17"/>
    </row>
    <row r="29" spans="1:14" x14ac:dyDescent="0.45">
      <c r="A29" t="s">
        <v>36</v>
      </c>
      <c r="D29">
        <v>6.2E-2</v>
      </c>
      <c r="E29">
        <f t="shared" ref="E29:E31" si="0">D29*$D$25*1000</f>
        <v>744</v>
      </c>
      <c r="F29" t="s">
        <v>52</v>
      </c>
    </row>
    <row r="30" spans="1:14" x14ac:dyDescent="0.45">
      <c r="A30" t="s">
        <v>37</v>
      </c>
      <c r="D30">
        <v>1.0999999999999999E-2</v>
      </c>
      <c r="E30">
        <f t="shared" si="0"/>
        <v>132</v>
      </c>
      <c r="F30" t="s">
        <v>52</v>
      </c>
      <c r="G30" t="s">
        <v>44</v>
      </c>
    </row>
    <row r="31" spans="1:14" x14ac:dyDescent="0.45">
      <c r="A31" t="s">
        <v>38</v>
      </c>
      <c r="D31">
        <v>8.9999999999999993E-3</v>
      </c>
      <c r="E31">
        <f t="shared" si="0"/>
        <v>107.99999999999999</v>
      </c>
      <c r="F31" t="s">
        <v>52</v>
      </c>
      <c r="G31">
        <f>SUM(E29:E31)</f>
        <v>984</v>
      </c>
    </row>
    <row r="33" spans="1:7" x14ac:dyDescent="0.45">
      <c r="A33" s="4" t="s">
        <v>39</v>
      </c>
    </row>
    <row r="34" spans="1:7" x14ac:dyDescent="0.45">
      <c r="A34" t="s">
        <v>40</v>
      </c>
    </row>
    <row r="36" spans="1:7" x14ac:dyDescent="0.45">
      <c r="A36" t="s">
        <v>42</v>
      </c>
      <c r="D36">
        <v>51.1</v>
      </c>
    </row>
    <row r="37" spans="1:7" x14ac:dyDescent="0.45">
      <c r="A37" t="s">
        <v>35</v>
      </c>
      <c r="D37">
        <v>0.95</v>
      </c>
      <c r="E37">
        <f>D37*$D$36*1000</f>
        <v>48545</v>
      </c>
      <c r="F37" t="s">
        <v>52</v>
      </c>
    </row>
    <row r="38" spans="1:7" x14ac:dyDescent="0.45">
      <c r="A38" s="9" t="s">
        <v>56</v>
      </c>
      <c r="D38">
        <v>0.75</v>
      </c>
      <c r="E38">
        <f>D38*$D$36*1000</f>
        <v>38325</v>
      </c>
      <c r="F38" t="s">
        <v>52</v>
      </c>
      <c r="G38" t="s">
        <v>57</v>
      </c>
    </row>
    <row r="39" spans="1:7" x14ac:dyDescent="0.45">
      <c r="A39" t="s">
        <v>41</v>
      </c>
      <c r="D39">
        <v>0.05</v>
      </c>
      <c r="E39">
        <f>D39*$D$36*1000</f>
        <v>2555</v>
      </c>
      <c r="F39" t="s">
        <v>52</v>
      </c>
      <c r="G39" t="s">
        <v>44</v>
      </c>
    </row>
    <row r="40" spans="1:7" x14ac:dyDescent="0.45">
      <c r="G40">
        <f>E39</f>
        <v>2555</v>
      </c>
    </row>
  </sheetData>
  <mergeCells count="1">
    <mergeCell ref="G27:N28"/>
  </mergeCells>
  <hyperlinks>
    <hyperlink ref="A33" r:id="rId1" xr:uid="{FE6E5CF4-9A3F-D24B-BF31-6586D811CD71}"/>
    <hyperlink ref="A22" r:id="rId2" xr:uid="{78FE2D39-0BE8-2347-B70C-0046037FD183}"/>
    <hyperlink ref="G27" r:id="rId3" xr:uid="{2D0131D3-28ED-FA43-B58B-1582B627AAFE}"/>
    <hyperlink ref="A19" r:id="rId4" xr:uid="{9FF515FB-3F09-2A47-BE11-A69A590A6A34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D10"/>
  <sheetViews>
    <sheetView tabSelected="1" workbookViewId="0">
      <selection activeCell="B4" sqref="B4"/>
    </sheetView>
  </sheetViews>
  <sheetFormatPr defaultColWidth="8.796875" defaultRowHeight="14.25" x14ac:dyDescent="0.45"/>
  <cols>
    <col min="1" max="1" width="34.796875" customWidth="1"/>
    <col min="2" max="2" width="23.6640625" customWidth="1"/>
  </cols>
  <sheetData>
    <row r="1" spans="1:4" ht="28.5" x14ac:dyDescent="0.45">
      <c r="B1" s="7" t="s">
        <v>31</v>
      </c>
    </row>
    <row r="2" spans="1:4" x14ac:dyDescent="0.45">
      <c r="A2" t="s">
        <v>11</v>
      </c>
      <c r="B2" s="5">
        <f>Data!H3/SUM(Data!H3,Data!H6)</f>
        <v>5.6074914437824822E-2</v>
      </c>
    </row>
    <row r="3" spans="1:4" x14ac:dyDescent="0.45">
      <c r="A3" t="s">
        <v>17</v>
      </c>
      <c r="B3" s="5">
        <f>((Data!H11/2)+Data!H9+Data!H10)/(Data!H3+Data!H6)</f>
        <v>0.56566896945113454</v>
      </c>
    </row>
    <row r="4" spans="1:4" x14ac:dyDescent="0.45">
      <c r="A4" t="s">
        <v>18</v>
      </c>
      <c r="B4" s="5">
        <f>((Data!H11/2)+(Data!H8-Data!H9))/(Data!H3+Data!H6)</f>
        <v>0.37825611611104071</v>
      </c>
    </row>
    <row r="5" spans="1:4" x14ac:dyDescent="0.45">
      <c r="A5" t="s">
        <v>16</v>
      </c>
      <c r="B5">
        <v>0</v>
      </c>
      <c r="D5" s="5"/>
    </row>
    <row r="6" spans="1:4" x14ac:dyDescent="0.45">
      <c r="A6" t="s">
        <v>19</v>
      </c>
      <c r="B6">
        <v>0</v>
      </c>
    </row>
    <row r="7" spans="1:4" x14ac:dyDescent="0.45">
      <c r="A7" t="s">
        <v>20</v>
      </c>
      <c r="B7">
        <v>0</v>
      </c>
    </row>
    <row r="8" spans="1:4" x14ac:dyDescent="0.45">
      <c r="A8" t="s">
        <v>21</v>
      </c>
      <c r="B8">
        <v>0</v>
      </c>
    </row>
    <row r="9" spans="1:4" x14ac:dyDescent="0.45">
      <c r="A9" t="s">
        <v>22</v>
      </c>
      <c r="B9">
        <v>0</v>
      </c>
    </row>
    <row r="10" spans="1:4" x14ac:dyDescent="0.45">
      <c r="A10" t="s">
        <v>23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FoFObE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2015-08-05T23:45:13Z</dcterms:created>
  <dcterms:modified xsi:type="dcterms:W3CDTF">2020-07-21T23:03:30Z</dcterms:modified>
</cp:coreProperties>
</file>