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TTS\"/>
    </mc:Choice>
  </mc:AlternateContent>
  <xr:revisionPtr revIDLastSave="0" documentId="8_{8F67D8D8-ECB1-4ECB-81BD-6E0A166D542E}" xr6:coauthVersionLast="47" xr6:coauthVersionMax="47" xr10:uidLastSave="{00000000-0000-0000-0000-000000000000}"/>
  <bookViews>
    <workbookView xWindow="420" yWindow="555" windowWidth="19605" windowHeight="12645" firstSheet="5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3" l="1"/>
  <c r="J10" i="3"/>
  <c r="J24" i="3" l="1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I24" i="3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J14" i="3"/>
  <c r="I14" i="3"/>
  <c r="I10" i="3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9" i="3"/>
  <c r="K9" i="3" s="1"/>
  <c r="C58" i="7"/>
  <c r="C59" i="7"/>
  <c r="B59" i="7"/>
  <c r="B58" i="7"/>
  <c r="I31" i="3" l="1"/>
  <c r="E80" i="3"/>
  <c r="E29" i="3"/>
  <c r="E28" i="3"/>
  <c r="E26" i="3"/>
  <c r="F26" i="3" s="1"/>
  <c r="E25" i="3"/>
  <c r="E23" i="3" l="1"/>
  <c r="E22" i="3"/>
  <c r="E21" i="3"/>
  <c r="E18" i="3"/>
  <c r="E52" i="3" l="1"/>
  <c r="E55" i="3" l="1"/>
  <c r="F36" i="3" l="1"/>
  <c r="E30" i="3"/>
  <c r="E36" i="3"/>
  <c r="E86" i="3"/>
  <c r="E85" i="3"/>
  <c r="E84" i="3"/>
  <c r="E83" i="3"/>
  <c r="E81" i="3"/>
  <c r="F29" i="3" l="1"/>
  <c r="G29" i="3" s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I27" i="3"/>
  <c r="I29" i="3"/>
  <c r="B7" i="9" s="1"/>
  <c r="I30" i="3"/>
  <c r="B8" i="9" s="1"/>
  <c r="I34" i="3"/>
  <c r="I36" i="3"/>
  <c r="B7" i="10" s="1"/>
  <c r="I37" i="3"/>
  <c r="B8" i="10" s="1"/>
  <c r="I38" i="3"/>
  <c r="I39" i="3"/>
  <c r="I40" i="3"/>
  <c r="I41" i="3"/>
  <c r="B5" i="11" s="1"/>
  <c r="I42" i="3"/>
  <c r="I43" i="3"/>
  <c r="B7" i="11" s="1"/>
  <c r="I44" i="3"/>
  <c r="B8" i="11" s="1"/>
  <c r="I45" i="3"/>
  <c r="I46" i="3"/>
  <c r="I47" i="3"/>
  <c r="I48" i="3"/>
  <c r="I49" i="3"/>
  <c r="I50" i="3"/>
  <c r="B7" i="12" s="1"/>
  <c r="I51" i="3"/>
  <c r="B8" i="12" s="1"/>
  <c r="I52" i="3"/>
  <c r="B2" i="13" s="1"/>
  <c r="I53" i="3"/>
  <c r="I54" i="3"/>
  <c r="I55" i="3"/>
  <c r="I56" i="3"/>
  <c r="I57" i="3"/>
  <c r="B7" i="13" s="1"/>
  <c r="I58" i="3"/>
  <c r="B8" i="13" s="1"/>
  <c r="I59" i="3"/>
  <c r="I60" i="3"/>
  <c r="I61" i="3"/>
  <c r="I62" i="3"/>
  <c r="I63" i="3"/>
  <c r="I64" i="3"/>
  <c r="B7" i="14" s="1"/>
  <c r="I65" i="3"/>
  <c r="B8" i="14" s="1"/>
  <c r="I66" i="3"/>
  <c r="I67" i="3"/>
  <c r="I68" i="3"/>
  <c r="I69" i="3"/>
  <c r="I70" i="3"/>
  <c r="I71" i="3"/>
  <c r="B7" i="15" s="1"/>
  <c r="I72" i="3"/>
  <c r="B8" i="15" s="1"/>
  <c r="I73" i="3"/>
  <c r="I74" i="3"/>
  <c r="I75" i="3"/>
  <c r="I76" i="3"/>
  <c r="I77" i="3"/>
  <c r="I78" i="3"/>
  <c r="B7" i="16" s="1"/>
  <c r="I79" i="3"/>
  <c r="B8" i="16" s="1"/>
  <c r="I82" i="3"/>
  <c r="I85" i="3"/>
  <c r="B7" i="17" s="1"/>
  <c r="I86" i="3"/>
  <c r="B8" i="17" s="1"/>
  <c r="I87" i="3"/>
  <c r="I88" i="3"/>
  <c r="I89" i="3"/>
  <c r="I90" i="3"/>
  <c r="I91" i="3"/>
  <c r="I92" i="3"/>
  <c r="I93" i="3"/>
  <c r="I19" i="3"/>
  <c r="I22" i="3"/>
  <c r="B7" i="8" s="1"/>
  <c r="I23" i="3"/>
  <c r="B8" i="8" s="1"/>
  <c r="E16" i="3"/>
  <c r="E15" i="3"/>
  <c r="I15" i="3" s="1"/>
  <c r="B7" i="2" s="1"/>
  <c r="G16" i="3" l="1"/>
  <c r="I16" i="3"/>
  <c r="B8" i="2" s="1"/>
  <c r="G15" i="3"/>
  <c r="I18" i="3" l="1"/>
  <c r="E11" i="3"/>
  <c r="F11" i="3"/>
  <c r="F18" i="3" s="1"/>
  <c r="B1" i="18" l="1"/>
  <c r="B1" i="16"/>
  <c r="B1" i="14"/>
  <c r="B1" i="12"/>
  <c r="B1" i="10"/>
  <c r="J36" i="3"/>
  <c r="C7" i="10" s="1"/>
  <c r="B1" i="13"/>
  <c r="B1" i="9"/>
  <c r="B1" i="11"/>
  <c r="B1" i="8"/>
  <c r="B1" i="15"/>
  <c r="B1" i="17"/>
  <c r="F28" i="3"/>
  <c r="F32" i="3"/>
  <c r="F25" i="3" s="1"/>
  <c r="I35" i="3"/>
  <c r="I33" i="3"/>
  <c r="E32" i="3"/>
  <c r="I32" i="3" s="1"/>
  <c r="E13" i="3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C7" i="9" s="1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F13" i="3"/>
  <c r="C6" i="2" l="1"/>
  <c r="B6" i="2"/>
  <c r="K14" i="3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D7" i="9" s="1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L14" i="3" s="1"/>
  <c r="D1" i="11"/>
  <c r="D1" i="13"/>
  <c r="D1" i="2"/>
  <c r="I12" i="3"/>
  <c r="B4" i="2" s="1"/>
  <c r="I81" i="3"/>
  <c r="L36" i="3" l="1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E7" i="9" s="1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I20" i="3"/>
  <c r="M14" i="3" l="1"/>
  <c r="M36" i="3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F7" i="9" s="1"/>
  <c r="M30" i="3"/>
  <c r="F8" i="9" s="1"/>
  <c r="M15" i="3"/>
  <c r="F7" i="2" s="1"/>
  <c r="M18" i="3"/>
  <c r="M23" i="3"/>
  <c r="F8" i="8" s="1"/>
  <c r="M16" i="3"/>
  <c r="F8" i="2" s="1"/>
  <c r="N9" i="3"/>
  <c r="N14" i="3" s="1"/>
  <c r="F1" i="17"/>
  <c r="F1" i="15"/>
  <c r="F1" i="13"/>
  <c r="F1" i="11"/>
  <c r="F1" i="9"/>
  <c r="F1" i="18"/>
  <c r="F1" i="10"/>
  <c r="F1" i="16"/>
  <c r="F1" i="2"/>
  <c r="F1" i="12"/>
  <c r="F1" i="14"/>
  <c r="F1" i="8"/>
  <c r="I13" i="3"/>
  <c r="B5" i="2" s="1"/>
  <c r="I11" i="3"/>
  <c r="B3" i="2" s="1"/>
  <c r="I25" i="3"/>
  <c r="N23" i="3" l="1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G7" i="9" s="1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I21" i="3"/>
  <c r="I17" i="3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J12" i="3" s="1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O14" i="3" l="1"/>
  <c r="O36" i="3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H3" i="13" s="1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H7" i="9" s="1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C4" i="2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B4" i="8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H2" i="11"/>
  <c r="B5" i="8"/>
  <c r="P36" i="3" l="1"/>
  <c r="I7" i="10" s="1"/>
  <c r="P14" i="3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I7" i="9" s="1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I84" i="3"/>
  <c r="I83" i="3"/>
  <c r="I80" i="3"/>
  <c r="I28" i="3"/>
  <c r="I26" i="3"/>
  <c r="Q14" i="3" l="1"/>
  <c r="Q36" i="3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J7" i="9" s="1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B2" i="9"/>
  <c r="R9" i="3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J31" i="3" s="1"/>
  <c r="G32" i="3"/>
  <c r="G81" i="3"/>
  <c r="G24" i="3"/>
  <c r="G33" i="3"/>
  <c r="G83" i="3"/>
  <c r="G80" i="3"/>
  <c r="G35" i="3"/>
  <c r="G84" i="3"/>
  <c r="R24" i="3" l="1"/>
  <c r="L24" i="3"/>
  <c r="M24" i="3"/>
  <c r="F2" i="9" s="1"/>
  <c r="N24" i="3"/>
  <c r="G2" i="9" s="1"/>
  <c r="Q24" i="3"/>
  <c r="J2" i="9" s="1"/>
  <c r="O24" i="3"/>
  <c r="K24" i="3"/>
  <c r="D2" i="9" s="1"/>
  <c r="P24" i="3"/>
  <c r="I2" i="9" s="1"/>
  <c r="L31" i="3"/>
  <c r="E2" i="10" s="1"/>
  <c r="M31" i="3"/>
  <c r="N31" i="3"/>
  <c r="G2" i="10" s="1"/>
  <c r="O31" i="3"/>
  <c r="H2" i="10" s="1"/>
  <c r="C2" i="10"/>
  <c r="K31" i="3"/>
  <c r="D2" i="10" s="1"/>
  <c r="P31" i="3"/>
  <c r="I2" i="10" s="1"/>
  <c r="Q31" i="3"/>
  <c r="J2" i="10" s="1"/>
  <c r="R31" i="3"/>
  <c r="F2" i="10"/>
  <c r="R14" i="3"/>
  <c r="C2" i="9"/>
  <c r="K2" i="9"/>
  <c r="E2" i="9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K7" i="9" s="1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K2" i="10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H2" i="9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B4" i="10"/>
  <c r="B2" i="10"/>
  <c r="G13" i="3"/>
  <c r="B6" i="9"/>
  <c r="G21" i="3"/>
  <c r="B4" i="9"/>
  <c r="B2" i="17"/>
  <c r="B3" i="17"/>
  <c r="B6" i="17"/>
  <c r="G11" i="3"/>
  <c r="J11" i="3" s="1"/>
  <c r="B5" i="17"/>
  <c r="B3" i="10"/>
  <c r="G10" i="3"/>
  <c r="L10" i="3" s="1"/>
  <c r="B6" i="10"/>
  <c r="G17" i="3"/>
  <c r="B3" i="9"/>
  <c r="N10" i="3" l="1"/>
  <c r="O10" i="3"/>
  <c r="H2" i="2" s="1"/>
  <c r="P10" i="3"/>
  <c r="I2" i="2" s="1"/>
  <c r="Q10" i="3"/>
  <c r="J2" i="2" s="1"/>
  <c r="M10" i="3"/>
  <c r="F2" i="2" s="1"/>
  <c r="R10" i="3"/>
  <c r="K2" i="2" s="1"/>
  <c r="S10" i="3"/>
  <c r="L2" i="2" s="1"/>
  <c r="S24" i="3"/>
  <c r="L2" i="9" s="1"/>
  <c r="S31" i="3"/>
  <c r="E2" i="2"/>
  <c r="G2" i="2"/>
  <c r="D2" i="2"/>
  <c r="S80" i="3"/>
  <c r="L2" i="17" s="1"/>
  <c r="L2" i="10"/>
  <c r="S14" i="3"/>
  <c r="L6" i="2" s="1"/>
  <c r="Q17" i="3"/>
  <c r="J2" i="8" s="1"/>
  <c r="R17" i="3"/>
  <c r="K2" i="8" s="1"/>
  <c r="K17" i="3"/>
  <c r="D2" i="8" s="1"/>
  <c r="S17" i="3"/>
  <c r="L2" i="8" s="1"/>
  <c r="P17" i="3"/>
  <c r="I2" i="8" s="1"/>
  <c r="L17" i="3"/>
  <c r="E2" i="8" s="1"/>
  <c r="J17" i="3"/>
  <c r="C2" i="8" s="1"/>
  <c r="M17" i="3"/>
  <c r="F2" i="8" s="1"/>
  <c r="N17" i="3"/>
  <c r="G2" i="8" s="1"/>
  <c r="O17" i="3"/>
  <c r="H2" i="8" s="1"/>
  <c r="C2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L7" i="9" s="1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C3" i="2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6" i="8"/>
  <c r="B2" i="8"/>
  <c r="T10" i="3" l="1"/>
  <c r="M2" i="2" s="1"/>
  <c r="T24" i="3"/>
  <c r="M2" i="9" s="1"/>
  <c r="T31" i="3"/>
  <c r="M2" i="10" s="1"/>
  <c r="T17" i="3"/>
  <c r="M2" i="8" s="1"/>
  <c r="T13" i="3"/>
  <c r="M5" i="2" s="1"/>
  <c r="T14" i="3"/>
  <c r="M6" i="2" s="1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M7" i="9" s="1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24" i="3" l="1"/>
  <c r="N2" i="9" s="1"/>
  <c r="U10" i="3"/>
  <c r="N2" i="2" s="1"/>
  <c r="U17" i="3"/>
  <c r="N2" i="8" s="1"/>
  <c r="U31" i="3"/>
  <c r="N2" i="10" s="1"/>
  <c r="U80" i="3"/>
  <c r="N2" i="17" s="1"/>
  <c r="U14" i="3"/>
  <c r="N6" i="2" s="1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N7" i="9" s="1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U21" i="3"/>
  <c r="N6" i="8" s="1"/>
  <c r="U35" i="3"/>
  <c r="N6" i="10" s="1"/>
  <c r="U25" i="3"/>
  <c r="N3" i="9" s="1"/>
  <c r="V9" i="3"/>
  <c r="V31" i="3" s="1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V24" i="3" l="1"/>
  <c r="O2" i="9" s="1"/>
  <c r="V10" i="3"/>
  <c r="O2" i="10"/>
  <c r="V14" i="3"/>
  <c r="O6" i="2" s="1"/>
  <c r="O2" i="2"/>
  <c r="V80" i="3"/>
  <c r="O2" i="17" s="1"/>
  <c r="V17" i="3"/>
  <c r="O2" i="8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O7" i="9" s="1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10" i="3" l="1"/>
  <c r="P2" i="2" s="1"/>
  <c r="W24" i="3"/>
  <c r="P2" i="9" s="1"/>
  <c r="W31" i="3"/>
  <c r="P2" i="10" s="1"/>
  <c r="W17" i="3"/>
  <c r="P2" i="8" s="1"/>
  <c r="W14" i="3"/>
  <c r="P6" i="2" s="1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P7" i="9" s="1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X24" i="3" s="1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10" i="3" l="1"/>
  <c r="X31" i="3"/>
  <c r="Q2" i="10" s="1"/>
  <c r="X17" i="3"/>
  <c r="Q2" i="8" s="1"/>
  <c r="Q2" i="2"/>
  <c r="Q2" i="9"/>
  <c r="X14" i="3"/>
  <c r="Q6" i="2" s="1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Q7" i="9" s="1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24" i="3" l="1"/>
  <c r="R2" i="9" s="1"/>
  <c r="Y10" i="3"/>
  <c r="R2" i="2" s="1"/>
  <c r="Y17" i="3"/>
  <c r="R2" i="8" s="1"/>
  <c r="Y31" i="3"/>
  <c r="R2" i="10" s="1"/>
  <c r="Y14" i="3"/>
  <c r="R6" i="2" s="1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R7" i="9" s="1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Z24" i="3" l="1"/>
  <c r="S2" i="9" s="1"/>
  <c r="Z10" i="3"/>
  <c r="S2" i="2" s="1"/>
  <c r="Z31" i="3"/>
  <c r="S2" i="10" s="1"/>
  <c r="Z80" i="3"/>
  <c r="S2" i="17" s="1"/>
  <c r="Z14" i="3"/>
  <c r="S6" i="2" s="1"/>
  <c r="Z17" i="3"/>
  <c r="S2" i="8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S7" i="9" s="1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31" i="3" l="1"/>
  <c r="AA24" i="3"/>
  <c r="T2" i="9" s="1"/>
  <c r="AA10" i="3"/>
  <c r="T2" i="2" s="1"/>
  <c r="AA14" i="3"/>
  <c r="T6" i="2" s="1"/>
  <c r="AA80" i="3"/>
  <c r="T2" i="17" s="1"/>
  <c r="AA17" i="3"/>
  <c r="T2" i="8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T7" i="9" s="1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T2" i="10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24" i="3" l="1"/>
  <c r="AB10" i="3"/>
  <c r="U2" i="2" s="1"/>
  <c r="AB31" i="3"/>
  <c r="AB14" i="3"/>
  <c r="U6" i="2" s="1"/>
  <c r="U2" i="9"/>
  <c r="AB80" i="3"/>
  <c r="U2" i="17" s="1"/>
  <c r="AB17" i="3"/>
  <c r="U2" i="8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U7" i="9" s="1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U2" i="10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24" i="3" l="1"/>
  <c r="V2" i="9" s="1"/>
  <c r="AC10" i="3"/>
  <c r="V2" i="2" s="1"/>
  <c r="AC31" i="3"/>
  <c r="AC14" i="3"/>
  <c r="V6" i="2" s="1"/>
  <c r="AC80" i="3"/>
  <c r="V2" i="17" s="1"/>
  <c r="AC17" i="3"/>
  <c r="V2" i="8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V7" i="9" s="1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V2" i="10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24" i="3" l="1"/>
  <c r="W2" i="9" s="1"/>
  <c r="AD10" i="3"/>
  <c r="W2" i="2" s="1"/>
  <c r="AD31" i="3"/>
  <c r="AD14" i="3"/>
  <c r="W6" i="2" s="1"/>
  <c r="AD80" i="3"/>
  <c r="W2" i="17" s="1"/>
  <c r="AD17" i="3"/>
  <c r="W2" i="8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W7" i="9" s="1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W2" i="10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24" i="3" l="1"/>
  <c r="X2" i="9" s="1"/>
  <c r="AE10" i="3"/>
  <c r="X2" i="2" s="1"/>
  <c r="AE31" i="3"/>
  <c r="AE14" i="3"/>
  <c r="X6" i="2" s="1"/>
  <c r="AE80" i="3"/>
  <c r="X2" i="17" s="1"/>
  <c r="AE17" i="3"/>
  <c r="X2" i="8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X7" i="9" s="1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X2" i="10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24" i="3" l="1"/>
  <c r="Y2" i="9" s="1"/>
  <c r="AF10" i="3"/>
  <c r="AF31" i="3"/>
  <c r="AF14" i="3"/>
  <c r="Y6" i="2" s="1"/>
  <c r="AF80" i="3"/>
  <c r="Y2" i="17" s="1"/>
  <c r="AF17" i="3"/>
  <c r="Y2" i="8" s="1"/>
  <c r="Y2" i="2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Y7" i="9" s="1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Y2" i="10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10" i="3" l="1"/>
  <c r="Z2" i="2" s="1"/>
  <c r="AG24" i="3"/>
  <c r="AG31" i="3"/>
  <c r="AG14" i="3"/>
  <c r="Z6" i="2" s="1"/>
  <c r="AG80" i="3"/>
  <c r="Z2" i="17" s="1"/>
  <c r="Z2" i="9"/>
  <c r="AG17" i="3"/>
  <c r="Z2" i="8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Z7" i="9" s="1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Z2" i="10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Z6" i="11"/>
  <c r="AG13" i="3"/>
  <c r="Z5" i="2" s="1"/>
  <c r="AG11" i="3"/>
  <c r="Z3" i="2" s="1"/>
  <c r="AH10" i="3" l="1"/>
  <c r="AA2" i="2" s="1"/>
  <c r="AH24" i="3"/>
  <c r="AA2" i="9" s="1"/>
  <c r="AH31" i="3"/>
  <c r="AH14" i="3"/>
  <c r="AA6" i="2" s="1"/>
  <c r="AH80" i="3"/>
  <c r="AA2" i="17" s="1"/>
  <c r="AH17" i="3"/>
  <c r="AA2" i="8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A7" i="9" s="1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A2" i="10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24" i="3" l="1"/>
  <c r="AB2" i="9" s="1"/>
  <c r="AI10" i="3"/>
  <c r="AB2" i="2" s="1"/>
  <c r="AI31" i="3"/>
  <c r="AB2" i="10" s="1"/>
  <c r="AI14" i="3"/>
  <c r="AB6" i="2" s="1"/>
  <c r="AI80" i="3"/>
  <c r="AB2" i="17" s="1"/>
  <c r="AI17" i="3"/>
  <c r="AB2" i="8" s="1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B7" i="9" s="1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24" i="3" l="1"/>
  <c r="AC2" i="9" s="1"/>
  <c r="AJ10" i="3"/>
  <c r="AC2" i="2" s="1"/>
  <c r="AJ31" i="3"/>
  <c r="AC2" i="10" s="1"/>
  <c r="AJ14" i="3"/>
  <c r="AC6" i="2" s="1"/>
  <c r="AJ17" i="3"/>
  <c r="AC2" i="8" s="1"/>
  <c r="AJ80" i="3"/>
  <c r="AC2" i="17" s="1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C7" i="9" s="1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10" i="3" l="1"/>
  <c r="AD2" i="2" s="1"/>
  <c r="AK24" i="3"/>
  <c r="AD2" i="9" s="1"/>
  <c r="AK31" i="3"/>
  <c r="AD2" i="10" s="1"/>
  <c r="AK14" i="3"/>
  <c r="AD6" i="2" s="1"/>
  <c r="AK80" i="3"/>
  <c r="AD2" i="17" s="1"/>
  <c r="AK17" i="3"/>
  <c r="AD2" i="8" s="1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D7" i="9" s="1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L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  <c r="AL24" i="3" l="1"/>
  <c r="AE2" i="9" s="1"/>
  <c r="AL10" i="3"/>
  <c r="AE2" i="2" s="1"/>
  <c r="AL31" i="3"/>
  <c r="AL14" i="3"/>
  <c r="AE6" i="2" s="1"/>
  <c r="AL80" i="3"/>
  <c r="AE2" i="17" s="1"/>
  <c r="AL17" i="3"/>
  <c r="AE2" i="8" s="1"/>
  <c r="AL36" i="3"/>
  <c r="AE7" i="10" s="1"/>
  <c r="AL37" i="3"/>
  <c r="AE8" i="10" s="1"/>
  <c r="AL44" i="3"/>
  <c r="AE8" i="11" s="1"/>
  <c r="AL50" i="3"/>
  <c r="AE7" i="12" s="1"/>
  <c r="AL58" i="3"/>
  <c r="AE8" i="13" s="1"/>
  <c r="AL64" i="3"/>
  <c r="AE7" i="14" s="1"/>
  <c r="AL29" i="3"/>
  <c r="AE7" i="9" s="1"/>
  <c r="AL43" i="3"/>
  <c r="AE7" i="11" s="1"/>
  <c r="AL51" i="3"/>
  <c r="AE8" i="12" s="1"/>
  <c r="AL57" i="3"/>
  <c r="AE7" i="13" s="1"/>
  <c r="AL65" i="3"/>
  <c r="AE8" i="14" s="1"/>
  <c r="AL71" i="3"/>
  <c r="AE7" i="15" s="1"/>
  <c r="AL79" i="3"/>
  <c r="AE8" i="16" s="1"/>
  <c r="AL85" i="3"/>
  <c r="AE7" i="17" s="1"/>
  <c r="AL72" i="3"/>
  <c r="AE8" i="15" s="1"/>
  <c r="AL78" i="3"/>
  <c r="AE7" i="16" s="1"/>
  <c r="AL92" i="3"/>
  <c r="AL93" i="3"/>
  <c r="AL30" i="3"/>
  <c r="AE8" i="9" s="1"/>
  <c r="AL22" i="3"/>
  <c r="AE7" i="8" s="1"/>
  <c r="AL86" i="3"/>
  <c r="AE8" i="17" s="1"/>
  <c r="AL15" i="3"/>
  <c r="AE7" i="2" s="1"/>
  <c r="AL18" i="3"/>
  <c r="AE3" i="8" s="1"/>
  <c r="AL16" i="3"/>
  <c r="AE8" i="2" s="1"/>
  <c r="AL23" i="3"/>
  <c r="AE8" i="8" s="1"/>
  <c r="AL90" i="3"/>
  <c r="AL88" i="3"/>
  <c r="AL42" i="3"/>
  <c r="AE6" i="11" s="1"/>
  <c r="AL53" i="3"/>
  <c r="AE3" i="13" s="1"/>
  <c r="AL91" i="3"/>
  <c r="AL89" i="3"/>
  <c r="AL87" i="3"/>
  <c r="AL82" i="3"/>
  <c r="AE4" i="17" s="1"/>
  <c r="AL75" i="3"/>
  <c r="AE4" i="16" s="1"/>
  <c r="AL70" i="3"/>
  <c r="AE6" i="15" s="1"/>
  <c r="AL66" i="3"/>
  <c r="AE2" i="15" s="1"/>
  <c r="AL52" i="3"/>
  <c r="AE2" i="13" s="1"/>
  <c r="AL76" i="3"/>
  <c r="AE5" i="16" s="1"/>
  <c r="AL61" i="3"/>
  <c r="AE4" i="14" s="1"/>
  <c r="AL62" i="3"/>
  <c r="AE5" i="14" s="1"/>
  <c r="AL46" i="3"/>
  <c r="AE3" i="12" s="1"/>
  <c r="AL41" i="3"/>
  <c r="AE5" i="11" s="1"/>
  <c r="AL34" i="3"/>
  <c r="AE5" i="10" s="1"/>
  <c r="AL74" i="3"/>
  <c r="AE3" i="16" s="1"/>
  <c r="AL55" i="3"/>
  <c r="AE5" i="13" s="1"/>
  <c r="AL39" i="3"/>
  <c r="AE3" i="11" s="1"/>
  <c r="AL63" i="3"/>
  <c r="AE6" i="14" s="1"/>
  <c r="AL56" i="3"/>
  <c r="AE6" i="13" s="1"/>
  <c r="AL47" i="3"/>
  <c r="AE4" i="12" s="1"/>
  <c r="AL69" i="3"/>
  <c r="AE5" i="15" s="1"/>
  <c r="AL59" i="3"/>
  <c r="AE2" i="14" s="1"/>
  <c r="AL38" i="3"/>
  <c r="AE2" i="11" s="1"/>
  <c r="AL49" i="3"/>
  <c r="AE6" i="12" s="1"/>
  <c r="AL45" i="3"/>
  <c r="AE2" i="12" s="1"/>
  <c r="AL40" i="3"/>
  <c r="AE4" i="11" s="1"/>
  <c r="AL27" i="3"/>
  <c r="AE5" i="9" s="1"/>
  <c r="AL19" i="3"/>
  <c r="AE4" i="8" s="1"/>
  <c r="AL48" i="3"/>
  <c r="AE5" i="12" s="1"/>
  <c r="AL77" i="3"/>
  <c r="AE6" i="16" s="1"/>
  <c r="AL73" i="3"/>
  <c r="AE2" i="16" s="1"/>
  <c r="AL67" i="3"/>
  <c r="AE3" i="15" s="1"/>
  <c r="AL60" i="3"/>
  <c r="AE3" i="14" s="1"/>
  <c r="AL68" i="3"/>
  <c r="AE4" i="15" s="1"/>
  <c r="AL54" i="3"/>
  <c r="AE4" i="13" s="1"/>
  <c r="AL20" i="3"/>
  <c r="AE5" i="8" s="1"/>
  <c r="AL84" i="3"/>
  <c r="AE6" i="17" s="1"/>
  <c r="AL81" i="3"/>
  <c r="AE3" i="17" s="1"/>
  <c r="AL26" i="3"/>
  <c r="AE4" i="9" s="1"/>
  <c r="AL33" i="3"/>
  <c r="AE4" i="10" s="1"/>
  <c r="AL83" i="3"/>
  <c r="AE5" i="17" s="1"/>
  <c r="AE2" i="10"/>
  <c r="AL35" i="3"/>
  <c r="AE6" i="10" s="1"/>
  <c r="AL28" i="3"/>
  <c r="AE6" i="9" s="1"/>
  <c r="AL25" i="3"/>
  <c r="AE3" i="9" s="1"/>
  <c r="AL21" i="3"/>
  <c r="AE6" i="8" s="1"/>
  <c r="AL32" i="3"/>
  <c r="AE3" i="10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L12" i="3"/>
  <c r="AE4" i="2" s="1"/>
  <c r="AL13" i="3"/>
  <c r="AE5" i="2" s="1"/>
  <c r="AL11" i="3"/>
  <c r="AE3" i="2" s="1"/>
</calcChain>
</file>

<file path=xl/sharedStrings.xml><?xml version="1.0" encoding="utf-8"?>
<sst xmlns="http://schemas.openxmlformats.org/spreadsheetml/2006/main" count="1827" uniqueCount="1001">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</sst>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Data!$I$17:$AL$17</c:f>
              <c:numCache>
                <c:formatCode>General</c:formatCode>
                <c:ptCount val="30"/>
                <c:pt idx="0" formatCode="0.0000">
                  <c:v>0.2</c:v>
                </c:pt>
                <c:pt idx="1">
                  <c:v>0.2579411882892142</c:v>
                </c:pt>
                <c:pt idx="2">
                  <c:v>0.27627957191928759</c:v>
                </c:pt>
                <c:pt idx="3">
                  <c:v>0.2996426865499332</c:v>
                </c:pt>
                <c:pt idx="4">
                  <c:v>0.32888715966126825</c:v>
                </c:pt>
                <c:pt idx="5">
                  <c:v>0.36469629744075793</c:v>
                </c:pt>
                <c:pt idx="6">
                  <c:v>0.40738008065427683</c:v>
                </c:pt>
                <c:pt idx="7">
                  <c:v>0.45665704065968565</c:v>
                </c:pt>
                <c:pt idx="8">
                  <c:v>0.51148861284062241</c:v>
                </c:pt>
                <c:pt idx="9">
                  <c:v>0.57005612372500036</c:v>
                </c:pt>
                <c:pt idx="10">
                  <c:v>0.62994387627499959</c:v>
                </c:pt>
                <c:pt idx="11">
                  <c:v>0.68851138715937765</c:v>
                </c:pt>
                <c:pt idx="12">
                  <c:v>0.74334295934031447</c:v>
                </c:pt>
                <c:pt idx="13">
                  <c:v>0.79261991934572329</c:v>
                </c:pt>
                <c:pt idx="14">
                  <c:v>0.83530370255924202</c:v>
                </c:pt>
                <c:pt idx="15">
                  <c:v>0.87111284033873182</c:v>
                </c:pt>
                <c:pt idx="16">
                  <c:v>0.90035731345006687</c:v>
                </c:pt>
                <c:pt idx="17">
                  <c:v>0.92372042808071253</c:v>
                </c:pt>
                <c:pt idx="18">
                  <c:v>0.94205881171078576</c:v>
                </c:pt>
                <c:pt idx="19">
                  <c:v>0.95625494622724738</c:v>
                </c:pt>
                <c:pt idx="20">
                  <c:v>0.96712697743962805</c:v>
                </c:pt>
                <c:pt idx="21">
                  <c:v>0.97538491251428172</c:v>
                </c:pt>
                <c:pt idx="22">
                  <c:v>0.98161810407197958</c:v>
                </c:pt>
                <c:pt idx="23">
                  <c:v>0.98630077334741784</c:v>
                </c:pt>
                <c:pt idx="24">
                  <c:v>0.98980612042871075</c:v>
                </c:pt>
                <c:pt idx="25">
                  <c:v>0.99242316513444306</c:v>
                </c:pt>
                <c:pt idx="26">
                  <c:v>0.99437313027600394</c:v>
                </c:pt>
                <c:pt idx="27">
                  <c:v>0.99582389944515337</c:v>
                </c:pt>
                <c:pt idx="28">
                  <c:v>0.99690207724746327</c:v>
                </c:pt>
                <c:pt idx="29">
                  <c:v>0.99770269667543965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Data!$I$10:$AL$10</c:f>
              <c:numCache>
                <c:formatCode>0.0000</c:formatCode>
                <c:ptCount val="30"/>
                <c:pt idx="0" formatCode="General">
                  <c:v>1.7999999999999999E-2</c:v>
                </c:pt>
                <c:pt idx="1">
                  <c:v>4.8000000000000001E-2</c:v>
                </c:pt>
                <c:pt idx="2">
                  <c:v>9.9000000000000005E-2</c:v>
                </c:pt>
                <c:pt idx="3" formatCode="General">
                  <c:v>0.11695001406416487</c:v>
                </c:pt>
                <c:pt idx="4" formatCode="General">
                  <c:v>0.13877269058395222</c:v>
                </c:pt>
                <c:pt idx="5" formatCode="General">
                  <c:v>0.16657479699442046</c:v>
                </c:pt>
                <c:pt idx="6" formatCode="General">
                  <c:v>0.20137571999690912</c:v>
                </c:pt>
                <c:pt idx="7" formatCode="General">
                  <c:v>0.2439885939545019</c:v>
                </c:pt>
                <c:pt idx="8" formatCode="General">
                  <c:v>0.2947822959785894</c:v>
                </c:pt>
                <c:pt idx="9" formatCode="General">
                  <c:v>0.35342187838502587</c:v>
                </c:pt>
                <c:pt idx="10" formatCode="General">
                  <c:v>0.41867144928034067</c:v>
                </c:pt>
                <c:pt idx="11" formatCode="General">
                  <c:v>0.4883667872327504</c:v>
                </c:pt>
                <c:pt idx="12" formatCode="General">
                  <c:v>0.55963321276724964</c:v>
                </c:pt>
                <c:pt idx="13" formatCode="General">
                  <c:v>0.62932855071965943</c:v>
                </c:pt>
                <c:pt idx="14" formatCode="General">
                  <c:v>0.69457812161497412</c:v>
                </c:pt>
                <c:pt idx="15" formatCode="General">
                  <c:v>0.75321770402141064</c:v>
                </c:pt>
                <c:pt idx="16" formatCode="General">
                  <c:v>0.80401140604549803</c:v>
                </c:pt>
                <c:pt idx="17" formatCode="General">
                  <c:v>0.84662428000309087</c:v>
                </c:pt>
                <c:pt idx="18" formatCode="General">
                  <c:v>0.88142520300557958</c:v>
                </c:pt>
                <c:pt idx="19" formatCode="General">
                  <c:v>0.90922730941604779</c:v>
                </c:pt>
                <c:pt idx="20" formatCode="General">
                  <c:v>0.9310499859358351</c:v>
                </c:pt>
                <c:pt idx="21" formatCode="General">
                  <c:v>0.94794338601042438</c:v>
                </c:pt>
                <c:pt idx="22" formatCode="General">
                  <c:v>0.96088110315315733</c:v>
                </c:pt>
                <c:pt idx="23" formatCode="General">
                  <c:v>0.97070804589199511</c:v>
                </c:pt>
                <c:pt idx="24" formatCode="General">
                  <c:v>0.97812554384565553</c:v>
                </c:pt>
                <c:pt idx="25" formatCode="General">
                  <c:v>0.98369792028342729</c:v>
                </c:pt>
                <c:pt idx="26" formatCode="General">
                  <c:v>0.98786928331016577</c:v>
                </c:pt>
                <c:pt idx="27" formatCode="General">
                  <c:v>0.9909835665099872</c:v>
                </c:pt>
                <c:pt idx="28" formatCode="General">
                  <c:v>0.99330402502844461</c:v>
                </c:pt>
                <c:pt idx="29" formatCode="General">
                  <c:v>0.99503044033973242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7-4B7A-BC10-BFBD9496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510703"/>
        <c:axId val="589151247"/>
      </c:lineChart>
      <c:catAx>
        <c:axId val="58451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51247"/>
        <c:crosses val="autoZero"/>
        <c:auto val="1"/>
        <c:lblAlgn val="ctr"/>
        <c:lblOffset val="100"/>
        <c:noMultiLvlLbl val="0"/>
      </c:catAx>
      <c:valAx>
        <c:axId val="5891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136525</xdr:colOff>
      <xdr:row>3</xdr:row>
      <xdr:rowOff>63500</xdr:rowOff>
    </xdr:from>
    <xdr:to>
      <xdr:col>24</xdr:col>
      <xdr:colOff>219075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11677-E89A-3C1B-D779-903087F4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F24" sqref="F24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1000</v>
      </c>
      <c r="C1" s="49">
        <v>45321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935</v>
      </c>
    </row>
    <row r="11" spans="1:3" x14ac:dyDescent="0.25">
      <c r="B11" t="s">
        <v>936</v>
      </c>
    </row>
    <row r="12" spans="1:3" x14ac:dyDescent="0.25">
      <c r="B12" s="3">
        <v>2021</v>
      </c>
    </row>
    <row r="13" spans="1:3" x14ac:dyDescent="0.25">
      <c r="B13" t="s">
        <v>937</v>
      </c>
    </row>
    <row r="14" spans="1:3" x14ac:dyDescent="0.25">
      <c r="B14" s="28" t="s">
        <v>938</v>
      </c>
    </row>
    <row r="16" spans="1:3" x14ac:dyDescent="0.25">
      <c r="B16" t="s">
        <v>939</v>
      </c>
    </row>
    <row r="17" spans="2:2" x14ac:dyDescent="0.25">
      <c r="B17" s="3">
        <v>2022</v>
      </c>
    </row>
    <row r="18" spans="2:2" x14ac:dyDescent="0.25">
      <c r="B18" t="s">
        <v>940</v>
      </c>
    </row>
    <row r="19" spans="2:2" x14ac:dyDescent="0.25">
      <c r="B19" s="31" t="s">
        <v>941</v>
      </c>
    </row>
    <row r="20" spans="2:2" x14ac:dyDescent="0.25">
      <c r="B20" s="31"/>
    </row>
    <row r="21" spans="2:2" x14ac:dyDescent="0.25">
      <c r="B21" s="3" t="s">
        <v>942</v>
      </c>
    </row>
    <row r="22" spans="2:2" x14ac:dyDescent="0.25">
      <c r="B22" s="3">
        <v>2020</v>
      </c>
    </row>
    <row r="23" spans="2:2" x14ac:dyDescent="0.25">
      <c r="B23" s="3" t="s">
        <v>943</v>
      </c>
    </row>
    <row r="24" spans="2:2" x14ac:dyDescent="0.25">
      <c r="B24" s="31" t="s">
        <v>944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1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916</v>
      </c>
    </row>
    <row r="2" spans="1:11" x14ac:dyDescent="0.25">
      <c r="A2" t="s">
        <v>917</v>
      </c>
    </row>
    <row r="3" spans="1:11" x14ac:dyDescent="0.25">
      <c r="A3" t="s">
        <v>918</v>
      </c>
    </row>
    <row r="4" spans="1:11" x14ac:dyDescent="0.25">
      <c r="A4" t="s">
        <v>146</v>
      </c>
    </row>
    <row r="5" spans="1:11" x14ac:dyDescent="0.2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sqref="A1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878899.00000000012</v>
      </c>
      <c r="C2" s="5">
        <v>97967</v>
      </c>
      <c r="D2" s="5">
        <v>254657419</v>
      </c>
      <c r="E2" s="5">
        <v>1084721</v>
      </c>
      <c r="F2" s="5">
        <v>608975</v>
      </c>
      <c r="G2" s="5">
        <v>82014.999999999985</v>
      </c>
      <c r="H2" s="5">
        <v>7638</v>
      </c>
      <c r="J2" s="5"/>
    </row>
    <row r="3" spans="1:10" x14ac:dyDescent="0.25">
      <c r="A3" s="1" t="s">
        <v>13</v>
      </c>
      <c r="B3" s="5">
        <v>300</v>
      </c>
      <c r="C3" s="5">
        <v>142618.8307345309</v>
      </c>
      <c r="D3" s="5">
        <v>100403.17008274974</v>
      </c>
      <c r="E3" s="5">
        <v>760039.90490723506</v>
      </c>
      <c r="F3" s="5">
        <v>0</v>
      </c>
      <c r="G3" s="5">
        <v>7242.0778798241154</v>
      </c>
      <c r="H3" s="5">
        <v>85.609939732677148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5561.7944340000004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2563.6060360683009</v>
      </c>
      <c r="C5" s="5">
        <v>0</v>
      </c>
      <c r="D5" s="5">
        <v>0</v>
      </c>
      <c r="E5" s="5">
        <v>173.39396393169866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10280629.278619969</v>
      </c>
      <c r="E6" s="5">
        <v>2424370.5267950557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1500.7950000000001</v>
      </c>
      <c r="C2" s="5">
        <v>15152.819</v>
      </c>
      <c r="D2" s="5">
        <v>12396598.304</v>
      </c>
      <c r="E2" s="5">
        <v>10118227.405999999</v>
      </c>
      <c r="F2" s="5">
        <v>2848.8989999999999</v>
      </c>
      <c r="G2" s="5">
        <v>5509.268</v>
      </c>
      <c r="H2" s="5">
        <v>286</v>
      </c>
      <c r="I2" s="24"/>
      <c r="J2" s="5"/>
    </row>
    <row r="3" spans="1:10" x14ac:dyDescent="0.25">
      <c r="A3" s="1" t="s">
        <v>13</v>
      </c>
      <c r="B3" s="5">
        <v>113</v>
      </c>
      <c r="C3" s="5">
        <v>44406</v>
      </c>
      <c r="D3" s="5">
        <v>47628</v>
      </c>
      <c r="E3" s="5">
        <v>4927361</v>
      </c>
      <c r="F3" s="5">
        <v>501.00000000000006</v>
      </c>
      <c r="G3" s="5">
        <v>3747</v>
      </c>
      <c r="H3" s="5">
        <v>297</v>
      </c>
      <c r="J3" s="5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1152.675293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0</v>
      </c>
      <c r="C5" s="5">
        <v>0</v>
      </c>
      <c r="D5" s="5">
        <v>0</v>
      </c>
      <c r="E5" s="5">
        <v>24937.136094674559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0</v>
      </c>
      <c r="E6" s="5">
        <v>10524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topLeftCell="A90" zoomScale="85" zoomScaleNormal="85" workbookViewId="0">
      <selection activeCell="A27" sqref="A27:XFD138"/>
    </sheetView>
  </sheetViews>
  <sheetFormatPr defaultColWidth="9.140625" defaultRowHeight="15" x14ac:dyDescent="0.25"/>
  <cols>
    <col min="1" max="1" width="58.285156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3"/>
    </row>
    <row r="16" spans="1:14" x14ac:dyDescent="0.25">
      <c r="A16" t="s">
        <v>89</v>
      </c>
      <c r="N16" s="35"/>
    </row>
    <row r="17" spans="1:17" x14ac:dyDescent="0.25">
      <c r="A17" t="s">
        <v>90</v>
      </c>
      <c r="N17" s="34"/>
      <c r="O17" s="36"/>
      <c r="P17" s="36"/>
      <c r="Q17" s="36"/>
    </row>
    <row r="18" spans="1:17" x14ac:dyDescent="0.25">
      <c r="N18" s="36"/>
      <c r="O18" s="37"/>
      <c r="P18" s="37"/>
      <c r="Q18" s="37"/>
    </row>
    <row r="19" spans="1:17" x14ac:dyDescent="0.25">
      <c r="A19" t="s">
        <v>91</v>
      </c>
      <c r="N19" s="36"/>
      <c r="O19" s="37"/>
      <c r="P19" s="37"/>
      <c r="Q19" s="37"/>
    </row>
    <row r="20" spans="1:17" x14ac:dyDescent="0.25">
      <c r="A20" t="s">
        <v>92</v>
      </c>
      <c r="N20" s="36"/>
      <c r="O20" s="37"/>
      <c r="P20" s="37"/>
      <c r="Q20" s="37"/>
    </row>
    <row r="21" spans="1:17" x14ac:dyDescent="0.25">
      <c r="A21" t="s">
        <v>93</v>
      </c>
      <c r="N21" s="36"/>
      <c r="O21" s="37"/>
      <c r="P21" s="37"/>
      <c r="Q21" s="37"/>
    </row>
    <row r="22" spans="1:17" x14ac:dyDescent="0.25">
      <c r="A22" t="s">
        <v>94</v>
      </c>
      <c r="N22" s="36"/>
      <c r="O22" s="37"/>
      <c r="P22" s="37"/>
      <c r="Q22" s="37"/>
    </row>
    <row r="23" spans="1:17" x14ac:dyDescent="0.25">
      <c r="A23" t="s">
        <v>95</v>
      </c>
      <c r="N23" s="36"/>
      <c r="O23" s="37"/>
      <c r="P23" s="37"/>
      <c r="Q23" s="37"/>
    </row>
    <row r="24" spans="1:17" x14ac:dyDescent="0.25">
      <c r="A24" t="s">
        <v>96</v>
      </c>
      <c r="N24" s="36"/>
      <c r="O24" s="37"/>
      <c r="P24" s="37"/>
      <c r="Q24" s="37"/>
    </row>
    <row r="25" spans="1:17" x14ac:dyDescent="0.25">
      <c r="A25" t="s">
        <v>97</v>
      </c>
      <c r="N25" s="36"/>
      <c r="O25" s="38"/>
      <c r="P25" s="37"/>
      <c r="Q25" s="37"/>
    </row>
    <row r="26" spans="1:17" x14ac:dyDescent="0.25">
      <c r="N26" s="36"/>
      <c r="O26" s="38"/>
      <c r="P26" s="37"/>
      <c r="Q26" s="37"/>
    </row>
    <row r="27" spans="1:17" x14ac:dyDescent="0.25">
      <c r="A27" s="1" t="s">
        <v>930</v>
      </c>
      <c r="N27" s="36"/>
      <c r="O27" s="38"/>
      <c r="P27" s="37"/>
      <c r="Q27" s="37"/>
    </row>
    <row r="28" spans="1:17" x14ac:dyDescent="0.25">
      <c r="N28" s="36"/>
      <c r="O28" s="38"/>
      <c r="P28" s="37"/>
      <c r="Q28" s="37"/>
    </row>
    <row r="29" spans="1:17" x14ac:dyDescent="0.25">
      <c r="A29" t="s">
        <v>945</v>
      </c>
      <c r="N29" s="36"/>
      <c r="O29" s="38"/>
      <c r="P29" s="37"/>
      <c r="Q29" s="37"/>
    </row>
    <row r="30" spans="1:17" x14ac:dyDescent="0.25">
      <c r="N30" s="36"/>
      <c r="O30" s="38"/>
      <c r="P30" s="37"/>
      <c r="Q30" s="37"/>
    </row>
    <row r="31" spans="1:17" x14ac:dyDescent="0.25">
      <c r="A31" s="28" t="s">
        <v>946</v>
      </c>
      <c r="N31" s="36"/>
      <c r="O31" s="38"/>
      <c r="P31" s="37"/>
      <c r="Q31" s="37"/>
    </row>
    <row r="32" spans="1:17" x14ac:dyDescent="0.2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2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2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2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2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2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2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2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2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2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2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2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2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2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2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2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2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2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2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2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2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2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2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2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2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25">
      <c r="N57" s="36"/>
      <c r="O57" s="38"/>
      <c r="P57" s="37"/>
      <c r="Q57" s="37"/>
    </row>
    <row r="58" spans="1:31" x14ac:dyDescent="0.2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2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2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2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2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2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2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2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2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2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2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2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2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2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2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2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2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2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2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2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2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2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2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2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2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25">
      <c r="A87" s="1" t="s">
        <v>967</v>
      </c>
      <c r="B87" t="s">
        <v>968</v>
      </c>
    </row>
    <row r="89" spans="1:31" x14ac:dyDescent="0.25">
      <c r="B89" t="s">
        <v>976</v>
      </c>
      <c r="C89" t="s">
        <v>977</v>
      </c>
    </row>
    <row r="90" spans="1:31" x14ac:dyDescent="0.25">
      <c r="A90">
        <v>2021</v>
      </c>
      <c r="B90" s="47">
        <v>0.01</v>
      </c>
      <c r="C90" s="44">
        <f>B94/SUM(B94:B100)</f>
        <v>1.0567375886524823E-2</v>
      </c>
    </row>
    <row r="91" spans="1:31" x14ac:dyDescent="0.25">
      <c r="A91">
        <v>2022</v>
      </c>
      <c r="B91" s="47">
        <v>0.02</v>
      </c>
      <c r="C91" s="44">
        <f>C94/SUM(C94:C100)</f>
        <v>1.6308663341138147E-2</v>
      </c>
    </row>
    <row r="93" spans="1:31" x14ac:dyDescent="0.2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2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2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2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2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2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2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2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2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25">
      <c r="A106" s="1" t="s">
        <v>980</v>
      </c>
    </row>
    <row r="108" spans="1:31" x14ac:dyDescent="0.2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2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2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2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2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2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2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2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2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2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2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2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25">
      <c r="A122" s="1" t="s">
        <v>990</v>
      </c>
    </row>
    <row r="124" spans="1:31" x14ac:dyDescent="0.2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2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2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2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2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2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2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2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2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2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workbookViewId="0">
      <selection activeCell="F18" sqref="F18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7" max="7" width="13.140625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-0.3</v>
      </c>
      <c r="Q3" s="9" t="s">
        <v>99</v>
      </c>
      <c r="R3" s="19">
        <v>-0.5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-10.5</v>
      </c>
      <c r="Q4" s="10" t="s">
        <v>100</v>
      </c>
      <c r="R4" s="20">
        <v>-15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  <c r="N6" s="12">
        <v>2023</v>
      </c>
      <c r="O6" s="22">
        <v>9.9000000000000005E-2</v>
      </c>
    </row>
    <row r="7" spans="1:38" x14ac:dyDescent="0.25">
      <c r="A7" s="12"/>
      <c r="B7" s="12"/>
      <c r="C7" s="12" t="s">
        <v>915</v>
      </c>
      <c r="D7" s="12"/>
      <c r="E7" s="2">
        <v>2020</v>
      </c>
      <c r="F7" s="2">
        <v>2050</v>
      </c>
      <c r="G7" s="2"/>
    </row>
    <row r="8" spans="1:38" ht="90" x14ac:dyDescent="0.25">
      <c r="A8" s="12"/>
      <c r="B8" s="12"/>
      <c r="C8" s="12"/>
      <c r="D8" s="12"/>
      <c r="E8" s="27"/>
      <c r="F8" s="27"/>
      <c r="G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2021</v>
      </c>
      <c r="E9" s="12">
        <v>2022</v>
      </c>
      <c r="F9" s="12">
        <v>2050</v>
      </c>
      <c r="G9" s="6"/>
      <c r="I9" s="21">
        <v>2021</v>
      </c>
      <c r="J9" s="21">
        <f>E9</f>
        <v>2022</v>
      </c>
      <c r="K9" s="21">
        <f t="shared" ref="K9:AL9" si="0">J9+1</f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>
        <v>1.7999999999999999E-2</v>
      </c>
      <c r="E10" s="22">
        <v>4.8000000000000001E-2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>
        <f>D10</f>
        <v>1.7999999999999999E-2</v>
      </c>
      <c r="J10" s="22">
        <f>E10</f>
        <v>4.8000000000000001E-2</v>
      </c>
      <c r="K10" s="22">
        <f>O6</f>
        <v>9.9000000000000005E-2</v>
      </c>
      <c r="L10">
        <f>IF($G10="s-curve",$E10+($F10-$E10)*$O$2/(1+EXP($O$3*(COUNT($K$9:L$9)+$O$4))),TREND($E10:$F10,$E$9:$F$9,L$9))</f>
        <v>0.11695001406416487</v>
      </c>
      <c r="M10">
        <f>IF($G10="s-curve",$E10+($F10-$E10)*$O$2/(1+EXP($O$3*(COUNT($K$9:M$9)+$O$4))),TREND($E10:$F10,$E$9:$F$9,M$9))</f>
        <v>0.13877269058395222</v>
      </c>
      <c r="N10">
        <f>IF($G10="s-curve",$E10+($F10-$E10)*$O$2/(1+EXP($O$3*(COUNT($K$9:N$9)+$O$4))),TREND($E10:$F10,$E$9:$F$9,N$9))</f>
        <v>0.16657479699442046</v>
      </c>
      <c r="O10">
        <f>IF($G10="s-curve",$E10+($F10-$E10)*$O$2/(1+EXP($O$3*(COUNT($K$9:O$9)+$O$4))),TREND($E10:$F10,$E$9:$F$9,O$9))</f>
        <v>0.20137571999690912</v>
      </c>
      <c r="P10">
        <f>IF($G10="s-curve",$E10+($F10-$E10)*$O$2/(1+EXP($O$3*(COUNT($K$9:P$9)+$O$4))),TREND($E10:$F10,$E$9:$F$9,P$9))</f>
        <v>0.2439885939545019</v>
      </c>
      <c r="Q10">
        <f>IF($G10="s-curve",$E10+($F10-$E10)*$O$2/(1+EXP($O$3*(COUNT($K$9:Q$9)+$O$4))),TREND($E10:$F10,$E$9:$F$9,Q$9))</f>
        <v>0.2947822959785894</v>
      </c>
      <c r="R10">
        <f>IF($G10="s-curve",$E10+($F10-$E10)*$O$2/(1+EXP($O$3*(COUNT($K$9:R$9)+$O$4))),TREND($E10:$F10,$E$9:$F$9,R$9))</f>
        <v>0.35342187838502587</v>
      </c>
      <c r="S10">
        <f>IF($G10="s-curve",$E10+($F10-$E10)*$O$2/(1+EXP($O$3*(COUNT($K$9:S$9)+$O$4))),TREND($E10:$F10,$E$9:$F$9,S$9))</f>
        <v>0.41867144928034067</v>
      </c>
      <c r="T10">
        <f>IF($G10="s-curve",$E10+($F10-$E10)*$O$2/(1+EXP($O$3*(COUNT($K$9:T$9)+$O$4))),TREND($E10:$F10,$E$9:$F$9,T$9))</f>
        <v>0.4883667872327504</v>
      </c>
      <c r="U10">
        <f>IF($G10="s-curve",$E10+($F10-$E10)*$O$2/(1+EXP($O$3*(COUNT($K$9:U$9)+$O$4))),TREND($E10:$F10,$E$9:$F$9,U$9))</f>
        <v>0.55963321276724964</v>
      </c>
      <c r="V10">
        <f>IF($G10="s-curve",$E10+($F10-$E10)*$O$2/(1+EXP($O$3*(COUNT($K$9:V$9)+$O$4))),TREND($E10:$F10,$E$9:$F$9,V$9))</f>
        <v>0.62932855071965943</v>
      </c>
      <c r="W10">
        <f>IF($G10="s-curve",$E10+($F10-$E10)*$O$2/(1+EXP($O$3*(COUNT($K$9:W$9)+$O$4))),TREND($E10:$F10,$E$9:$F$9,W$9))</f>
        <v>0.69457812161497412</v>
      </c>
      <c r="X10">
        <f>IF($G10="s-curve",$E10+($F10-$E10)*$O$2/(1+EXP($O$3*(COUNT($K$9:X$9)+$O$4))),TREND($E10:$F10,$E$9:$F$9,X$9))</f>
        <v>0.75321770402141064</v>
      </c>
      <c r="Y10">
        <f>IF($G10="s-curve",$E10+($F10-$E10)*$O$2/(1+EXP($O$3*(COUNT($K$9:Y$9)+$O$4))),TREND($E10:$F10,$E$9:$F$9,Y$9))</f>
        <v>0.80401140604549803</v>
      </c>
      <c r="Z10">
        <f>IF($G10="s-curve",$E10+($F10-$E10)*$O$2/(1+EXP($O$3*(COUNT($K$9:Z$9)+$O$4))),TREND($E10:$F10,$E$9:$F$9,Z$9))</f>
        <v>0.84662428000309087</v>
      </c>
      <c r="AA10">
        <f>IF($G10="s-curve",$E10+($F10-$E10)*$O$2/(1+EXP($O$3*(COUNT($K$9:AA$9)+$O$4))),TREND($E10:$F10,$E$9:$F$9,AA$9))</f>
        <v>0.88142520300557958</v>
      </c>
      <c r="AB10">
        <f>IF($G10="s-curve",$E10+($F10-$E10)*$O$2/(1+EXP($O$3*(COUNT($K$9:AB$9)+$O$4))),TREND($E10:$F10,$E$9:$F$9,AB$9))</f>
        <v>0.90922730941604779</v>
      </c>
      <c r="AC10">
        <f>IF($G10="s-curve",$E10+($F10-$E10)*$O$2/(1+EXP($O$3*(COUNT($K$9:AC$9)+$O$4))),TREND($E10:$F10,$E$9:$F$9,AC$9))</f>
        <v>0.9310499859358351</v>
      </c>
      <c r="AD10">
        <f>IF($G10="s-curve",$E10+($F10-$E10)*$O$2/(1+EXP($O$3*(COUNT($K$9:AD$9)+$O$4))),TREND($E10:$F10,$E$9:$F$9,AD$9))</f>
        <v>0.94794338601042438</v>
      </c>
      <c r="AE10">
        <f>IF($G10="s-curve",$E10+($F10-$E10)*$O$2/(1+EXP($O$3*(COUNT($K$9:AE$9)+$O$4))),TREND($E10:$F10,$E$9:$F$9,AE$9))</f>
        <v>0.96088110315315733</v>
      </c>
      <c r="AF10">
        <f>IF($G10="s-curve",$E10+($F10-$E10)*$O$2/(1+EXP($O$3*(COUNT($K$9:AF$9)+$O$4))),TREND($E10:$F10,$E$9:$F$9,AF$9))</f>
        <v>0.97070804589199511</v>
      </c>
      <c r="AG10">
        <f>IF($G10="s-curve",$E10+($F10-$E10)*$O$2/(1+EXP($O$3*(COUNT($K$9:AG$9)+$O$4))),TREND($E10:$F10,$E$9:$F$9,AG$9))</f>
        <v>0.97812554384565553</v>
      </c>
      <c r="AH10">
        <f>IF($G10="s-curve",$E10+($F10-$E10)*$O$2/(1+EXP($O$3*(COUNT($K$9:AH$9)+$O$4))),TREND($E10:$F10,$E$9:$F$9,AH$9))</f>
        <v>0.98369792028342729</v>
      </c>
      <c r="AI10">
        <f>IF($G10="s-curve",$E10+($F10-$E10)*$O$2/(1+EXP($O$3*(COUNT($K$9:AI$9)+$O$4))),TREND($E10:$F10,$E$9:$F$9,AI$9))</f>
        <v>0.98786928331016577</v>
      </c>
      <c r="AJ10">
        <f>IF($G10="s-curve",$E10+($F10-$E10)*$O$2/(1+EXP($O$3*(COUNT($K$9:AJ$9)+$O$4))),TREND($E10:$F10,$E$9:$F$9,AJ$9))</f>
        <v>0.9909835665099872</v>
      </c>
      <c r="AK10">
        <f>IF($G10="s-curve",$E10+($F10-$E10)*$O$2/(1+EXP($O$3*(COUNT($K$9:AK$9)+$O$4))),TREND($E10:$F10,$E$9:$F$9,AK$9))</f>
        <v>0.99330402502844461</v>
      </c>
      <c r="AL10">
        <f>IF($G10="s-curve",$E10+($F10-$E10)*$O$2/(1+EXP($O$3*(COUNT($K$9:AL$9)+$O$4))),TREND($E10:$F10,$E$9:$F$9,AL$9))</f>
        <v>0.99503044033973242</v>
      </c>
    </row>
    <row r="11" spans="1:38" x14ac:dyDescent="0.2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3.7087168441147616E-4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 t="shared" ref="I11:I40" si="1">E11</f>
        <v>3.7087168441147616E-4</v>
      </c>
      <c r="J11">
        <f>IF($G11="s-curve",$E11+($F11-$E11)*$I$2/(1+EXP($I$3*(COUNT($I$9:J$9)+$I$4))),TREND($E11:$F11,$E$9:$F$9,J$9))</f>
        <v>3.8364380292024329E-4</v>
      </c>
      <c r="K11">
        <f>IF($G11="s-curve",$E11+($F11-$E11)*$I$2/(1+EXP($I$3*(COUNT($I$9:K$9)+$I$4))),TREND($E11:$F11,$E$9:$F$9,K$9))</f>
        <v>3.8802358589285646E-4</v>
      </c>
      <c r="L11">
        <f>IF($G11="s-curve",$E11+($F11-$E11)*$I$2/(1+EXP($I$3*(COUNT($I$9:L$9)+$I$4))),TREND($E11:$F11,$E$9:$F$9,L$9))</f>
        <v>3.9386472794848996E-4</v>
      </c>
      <c r="M11">
        <f>IF($G11="s-curve",$E11+($F11-$E11)*$I$2/(1+EXP($I$3*(COUNT($I$9:M$9)+$I$4))),TREND($E11:$F11,$E$9:$F$9,M$9))</f>
        <v>4.016229007564876E-4</v>
      </c>
      <c r="N11">
        <f>IF($G11="s-curve",$E11+($F11-$E11)*$I$2/(1+EXP($I$3*(COUNT($I$9:N$9)+$I$4))),TREND($E11:$F11,$E$9:$F$9,N$9))</f>
        <v>4.118712494037081E-4</v>
      </c>
      <c r="O11">
        <f>IF($G11="s-curve",$E11+($F11-$E11)*$I$2/(1+EXP($I$3*(COUNT($I$9:O$9)+$I$4))),TREND($E11:$F11,$E$9:$F$9,O$9))</f>
        <v>4.253120147933965E-4</v>
      </c>
      <c r="P11">
        <f>IF($G11="s-curve",$E11+($F11-$E11)*$I$2/(1+EXP($I$3*(COUNT($I$9:P$9)+$I$4))),TREND($E11:$F11,$E$9:$F$9,P$9))</f>
        <v>4.4277430100040505E-4</v>
      </c>
      <c r="Q11">
        <f>IF($G11="s-curve",$E11+($F11-$E11)*$I$2/(1+EXP($I$3*(COUNT($I$9:Q$9)+$I$4))),TREND($E11:$F11,$E$9:$F$9,Q$9))</f>
        <v>4.6518565084723181E-4</v>
      </c>
      <c r="R11">
        <f>IF($G11="s-curve",$E11+($F11-$E11)*$I$2/(1+EXP($I$3*(COUNT($I$9:R$9)+$I$4))),TREND($E11:$F11,$E$9:$F$9,R$9))</f>
        <v>4.935016238293516E-4</v>
      </c>
      <c r="S11">
        <f>IF($G11="s-curve",$E11+($F11-$E11)*$I$2/(1+EXP($I$3*(COUNT($I$9:S$9)+$I$4))),TREND($E11:$F11,$E$9:$F$9,S$9))</f>
        <v>5.2857815597262656E-4</v>
      </c>
      <c r="T11">
        <f>IF($G11="s-curve",$E11+($F11-$E11)*$I$2/(1+EXP($I$3*(COUNT($I$9:T$9)+$I$4))),TREND($E11:$F11,$E$9:$F$9,T$9))</f>
        <v>5.7098150943230659E-4</v>
      </c>
      <c r="U11">
        <f>IF($G11="s-curve",$E11+($F11-$E11)*$I$2/(1+EXP($I$3*(COUNT($I$9:U$9)+$I$4))),TREND($E11:$F11,$E$9:$F$9,U$9))</f>
        <v>6.207552154704006E-4</v>
      </c>
      <c r="V11">
        <f>IF($G11="s-curve",$E11+($F11-$E11)*$I$2/(1+EXP($I$3*(COUNT($I$9:V$9)+$I$4))),TREND($E11:$F11,$E$9:$F$9,V$9))</f>
        <v>6.7720104282073751E-4</v>
      </c>
      <c r="W11">
        <f>IF($G11="s-curve",$E11+($F11-$E11)*$I$2/(1+EXP($I$3*(COUNT($I$9:W$9)+$I$4))),TREND($E11:$F11,$E$9:$F$9,W$9))</f>
        <v>7.387652100527514E-4</v>
      </c>
      <c r="X11">
        <f>IF($G11="s-curve",$E11+($F11-$E11)*$I$2/(1+EXP($I$3*(COUNT($I$9:X$9)+$I$4))),TREND($E11:$F11,$E$9:$F$9,X$9))</f>
        <v>8.0312060515064557E-4</v>
      </c>
      <c r="Y11">
        <f>IF($G11="s-curve",$E11+($F11-$E11)*$I$2/(1+EXP($I$3*(COUNT($I$9:Y$9)+$I$4))),TREND($E11:$F11,$E$9:$F$9,Y$9))</f>
        <v>8.6747600024853974E-4</v>
      </c>
      <c r="Z11">
        <f>IF($G11="s-curve",$E11+($F11-$E11)*$I$2/(1+EXP($I$3*(COUNT($I$9:Z$9)+$I$4))),TREND($E11:$F11,$E$9:$F$9,Z$9))</f>
        <v>9.2904016748055363E-4</v>
      </c>
      <c r="AA11">
        <f>IF($G11="s-curve",$E11+($F11-$E11)*$I$2/(1+EXP($I$3*(COUNT($I$9:AA$9)+$I$4))),TREND($E11:$F11,$E$9:$F$9,AA$9))</f>
        <v>9.8548599483089076E-4</v>
      </c>
      <c r="AB11">
        <f>IF($G11="s-curve",$E11+($F11-$E11)*$I$2/(1+EXP($I$3*(COUNT($I$9:AB$9)+$I$4))),TREND($E11:$F11,$E$9:$F$9,AB$9))</f>
        <v>1.0352597008689846E-3</v>
      </c>
      <c r="AC11">
        <f>IF($G11="s-curve",$E11+($F11-$E11)*$I$2/(1+EXP($I$3*(COUNT($I$9:AC$9)+$I$4))),TREND($E11:$F11,$E$9:$F$9,AC$9))</f>
        <v>1.0776630543286646E-3</v>
      </c>
      <c r="AD11">
        <f>IF($G11="s-curve",$E11+($F11-$E11)*$I$2/(1+EXP($I$3*(COUNT($I$9:AD$9)+$I$4))),TREND($E11:$F11,$E$9:$F$9,AD$9))</f>
        <v>1.1127395864719398E-3</v>
      </c>
      <c r="AE11">
        <f>IF($G11="s-curve",$E11+($F11-$E11)*$I$2/(1+EXP($I$3*(COUNT($I$9:AE$9)+$I$4))),TREND($E11:$F11,$E$9:$F$9,AE$9))</f>
        <v>1.1410555594540594E-3</v>
      </c>
      <c r="AF11">
        <f>IF($G11="s-curve",$E11+($F11-$E11)*$I$2/(1+EXP($I$3*(COUNT($I$9:AF$9)+$I$4))),TREND($E11:$F11,$E$9:$F$9,AF$9))</f>
        <v>1.1634669093008863E-3</v>
      </c>
      <c r="AG11">
        <f>IF($G11="s-curve",$E11+($F11-$E11)*$I$2/(1+EXP($I$3*(COUNT($I$9:AG$9)+$I$4))),TREND($E11:$F11,$E$9:$F$9,AG$9))</f>
        <v>1.1809291955078949E-3</v>
      </c>
      <c r="AH11">
        <f>IF($G11="s-curve",$E11+($F11-$E11)*$I$2/(1+EXP($I$3*(COUNT($I$9:AH$9)+$I$4))),TREND($E11:$F11,$E$9:$F$9,AH$9))</f>
        <v>1.1943699608975833E-3</v>
      </c>
      <c r="AI11">
        <f>IF($G11="s-curve",$E11+($F11-$E11)*$I$2/(1+EXP($I$3*(COUNT($I$9:AI$9)+$I$4))),TREND($E11:$F11,$E$9:$F$9,AI$9))</f>
        <v>1.2046183095448036E-3</v>
      </c>
      <c r="AJ11">
        <f>IF($G11="s-curve",$E11+($F11-$E11)*$I$2/(1+EXP($I$3*(COUNT($I$9:AJ$9)+$I$4))),TREND($E11:$F11,$E$9:$F$9,AJ$9))</f>
        <v>1.2123764823528012E-3</v>
      </c>
      <c r="AK11">
        <f>IF($G11="s-curve",$E11+($F11-$E11)*$I$2/(1+EXP($I$3*(COUNT($I$9:AK$9)+$I$4))),TREND($E11:$F11,$E$9:$F$9,AK$9))</f>
        <v>1.2182176244084349E-3</v>
      </c>
      <c r="AL11">
        <f>IF($G11="s-curve",$E11+($F11-$E11)*$I$2/(1+EXP($I$3*(COUNT($I$9:AL$9)+$I$4))),TREND($E11:$F11,$E$9:$F$9,AL$9))</f>
        <v>1.2225974073810479E-3</v>
      </c>
    </row>
    <row r="12" spans="1:38" x14ac:dyDescent="0.25">
      <c r="C12" t="s">
        <v>3</v>
      </c>
      <c r="E12">
        <v>1</v>
      </c>
      <c r="F12">
        <v>1</v>
      </c>
      <c r="G12" s="7" t="str">
        <f>IF(E12=F12,"n/a",IF(OR(C12="battery electric vehicle",C12="natural gas vehicle",C12="plugin hybrid vehicle"),"s-curve","linear"))</f>
        <v>n/a</v>
      </c>
      <c r="I12" s="22">
        <f t="shared" si="1"/>
        <v>1</v>
      </c>
      <c r="J12">
        <f>IF($G12="s-curve",$E12+($F12-$E12)*$I$2/(1+EXP($I$3*(COUNT($I$9:J$9)+$I$4))),TREND($E12:$F12,$E$9:$F$9,J$9))</f>
        <v>1</v>
      </c>
      <c r="K12">
        <f>IF($G12="s-curve",$E12+($F12-$E12)*$I$2/(1+EXP($I$3*(COUNT($I$9:K$9)+$I$4))),TREND($E12:$F12,$E$9:$F$9,K$9))</f>
        <v>1</v>
      </c>
      <c r="L12">
        <f>IF($G12="s-curve",$E12+($F12-$E12)*$I$2/(1+EXP($I$3*(COUNT($I$9:L$9)+$I$4))),TREND($E12:$F12,$E$9:$F$9,L$9))</f>
        <v>1</v>
      </c>
      <c r="M12">
        <f>IF($G12="s-curve",$E12+($F12-$E12)*$I$2/(1+EXP($I$3*(COUNT($I$9:M$9)+$I$4))),TREND($E12:$F12,$E$9:$F$9,M$9))</f>
        <v>1</v>
      </c>
      <c r="N12">
        <f>IF($G12="s-curve",$E12+($F12-$E12)*$I$2/(1+EXP($I$3*(COUNT($I$9:N$9)+$I$4))),TREND($E12:$F12,$E$9:$F$9,N$9))</f>
        <v>1</v>
      </c>
      <c r="O12">
        <f>IF($G12="s-curve",$E12+($F12-$E12)*$I$2/(1+EXP($I$3*(COUNT($I$9:O$9)+$I$4))),TREND($E12:$F12,$E$9:$F$9,O$9))</f>
        <v>1</v>
      </c>
      <c r="P12">
        <f>IF($G12="s-curve",$E12+($F12-$E12)*$I$2/(1+EXP($I$3*(COUNT($I$9:P$9)+$I$4))),TREND($E12:$F12,$E$9:$F$9,P$9))</f>
        <v>1</v>
      </c>
      <c r="Q12">
        <f>IF($G12="s-curve",$E12+($F12-$E12)*$I$2/(1+EXP($I$3*(COUNT($I$9:Q$9)+$I$4))),TREND($E12:$F12,$E$9:$F$9,Q$9))</f>
        <v>1</v>
      </c>
      <c r="R12">
        <f>IF($G12="s-curve",$E12+($F12-$E12)*$I$2/(1+EXP($I$3*(COUNT($I$9:R$9)+$I$4))),TREND($E12:$F12,$E$9:$F$9,R$9))</f>
        <v>1</v>
      </c>
      <c r="S12">
        <f>IF($G12="s-curve",$E12+($F12-$E12)*$I$2/(1+EXP($I$3*(COUNT($I$9:S$9)+$I$4))),TREND($E12:$F12,$E$9:$F$9,S$9))</f>
        <v>1</v>
      </c>
      <c r="T12">
        <f>IF($G12="s-curve",$E12+($F12-$E12)*$I$2/(1+EXP($I$3*(COUNT($I$9:T$9)+$I$4))),TREND($E12:$F12,$E$9:$F$9,T$9))</f>
        <v>1</v>
      </c>
      <c r="U12">
        <f>IF($G12="s-curve",$E12+($F12-$E12)*$I$2/(1+EXP($I$3*(COUNT($I$9:U$9)+$I$4))),TREND($E12:$F12,$E$9:$F$9,U$9))</f>
        <v>1</v>
      </c>
      <c r="V12">
        <f>IF($G12="s-curve",$E12+($F12-$E12)*$I$2/(1+EXP($I$3*(COUNT($I$9:V$9)+$I$4))),TREND($E12:$F12,$E$9:$F$9,V$9))</f>
        <v>1</v>
      </c>
      <c r="W12">
        <f>IF($G12="s-curve",$E12+($F12-$E12)*$I$2/(1+EXP($I$3*(COUNT($I$9:W$9)+$I$4))),TREND($E12:$F12,$E$9:$F$9,W$9))</f>
        <v>1</v>
      </c>
      <c r="X12">
        <f>IF($G12="s-curve",$E12+($F12-$E12)*$I$2/(1+EXP($I$3*(COUNT($I$9:X$9)+$I$4))),TREND($E12:$F12,$E$9:$F$9,X$9))</f>
        <v>1</v>
      </c>
      <c r="Y12">
        <f>IF($G12="s-curve",$E12+($F12-$E12)*$I$2/(1+EXP($I$3*(COUNT($I$9:Y$9)+$I$4))),TREND($E12:$F12,$E$9:$F$9,Y$9))</f>
        <v>1</v>
      </c>
      <c r="Z12">
        <f>IF($G12="s-curve",$E12+($F12-$E12)*$I$2/(1+EXP($I$3*(COUNT($I$9:Z$9)+$I$4))),TREND($E12:$F12,$E$9:$F$9,Z$9))</f>
        <v>1</v>
      </c>
      <c r="AA12">
        <f>IF($G12="s-curve",$E12+($F12-$E12)*$I$2/(1+EXP($I$3*(COUNT($I$9:AA$9)+$I$4))),TREND($E12:$F12,$E$9:$F$9,AA$9))</f>
        <v>1</v>
      </c>
      <c r="AB12">
        <f>IF($G12="s-curve",$E12+($F12-$E12)*$I$2/(1+EXP($I$3*(COUNT($I$9:AB$9)+$I$4))),TREND($E12:$F12,$E$9:$F$9,AB$9))</f>
        <v>1</v>
      </c>
      <c r="AC12">
        <f>IF($G12="s-curve",$E12+($F12-$E12)*$I$2/(1+EXP($I$3*(COUNT($I$9:AC$9)+$I$4))),TREND($E12:$F12,$E$9:$F$9,AC$9))</f>
        <v>1</v>
      </c>
      <c r="AD12">
        <f>IF($G12="s-curve",$E12+($F12-$E12)*$I$2/(1+EXP($I$3*(COUNT($I$9:AD$9)+$I$4))),TREND($E12:$F12,$E$9:$F$9,AD$9))</f>
        <v>1</v>
      </c>
      <c r="AE12">
        <f>IF($G12="s-curve",$E12+($F12-$E12)*$I$2/(1+EXP($I$3*(COUNT($I$9:AE$9)+$I$4))),TREND($E12:$F12,$E$9:$F$9,AE$9))</f>
        <v>1</v>
      </c>
      <c r="AF12">
        <f>IF($G12="s-curve",$E12+($F12-$E12)*$I$2/(1+EXP($I$3*(COUNT($I$9:AF$9)+$I$4))),TREND($E12:$F12,$E$9:$F$9,AF$9))</f>
        <v>1</v>
      </c>
      <c r="AG12">
        <f>IF($G12="s-curve",$E12+($F12-$E12)*$I$2/(1+EXP($I$3*(COUNT($I$9:AG$9)+$I$4))),TREND($E12:$F12,$E$9:$F$9,AG$9))</f>
        <v>1</v>
      </c>
      <c r="AH12">
        <f>IF($G12="s-curve",$E12+($F12-$E12)*$I$2/(1+EXP($I$3*(COUNT($I$9:AH$9)+$I$4))),TREND($E12:$F12,$E$9:$F$9,AH$9))</f>
        <v>1</v>
      </c>
      <c r="AI12">
        <f>IF($G12="s-curve",$E12+($F12-$E12)*$I$2/(1+EXP($I$3*(COUNT($I$9:AI$9)+$I$4))),TREND($E12:$F12,$E$9:$F$9,AI$9))</f>
        <v>1</v>
      </c>
      <c r="AJ12">
        <f>IF($G12="s-curve",$E12+($F12-$E12)*$I$2/(1+EXP($I$3*(COUNT($I$9:AJ$9)+$I$4))),TREND($E12:$F12,$E$9:$F$9,AJ$9))</f>
        <v>1</v>
      </c>
      <c r="AK12">
        <f>IF($G12="s-curve",$E12+($F12-$E12)*$I$2/(1+EXP($I$3*(COUNT($I$9:AK$9)+$I$4))),TREND($E12:$F12,$E$9:$F$9,AK$9))</f>
        <v>1</v>
      </c>
      <c r="AL12">
        <f>IF($G12="s-curve",$E12+($F12-$E12)*$I$2/(1+EXP($I$3*(COUNT($I$9:AL$9)+$I$4))),TREND($E12:$F12,$E$9:$F$9,AL$9))</f>
        <v>1</v>
      </c>
    </row>
    <row r="13" spans="1:38" x14ac:dyDescent="0.25">
      <c r="C13" t="s">
        <v>4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</f>
        <v>4.6260368305253595E-3</v>
      </c>
      <c r="F13" s="22">
        <f>SUM(INDEX('AEO 39'!$18:$18,MATCH(F$9,'AEO 39'!$1:$1,0)),INDEX('AEO 39'!$27:$27,MATCH(F$9,'AEO 39'!$1:$1,0)),INDEX('AEO 39'!$40:$40,MATCH(F$9,'AEO 39'!$1:$1,0)),INDEX('AEO 39'!$49:$49,MATCH(F$9,'AEO 39'!$1:$1,0)))/INDEX('AEO 39'!$59:$59,MATCH(F$9,'AEO 39'!$1:$1,0))*Assumptions!A11</f>
        <v>3.0818463927506295E-2</v>
      </c>
      <c r="G13" s="7" t="str">
        <f>IF(E13=F13,"n/a",IF(OR(C13="battery electric vehicle",C13="natural gas vehicle",C13="plugin hybrid vehicle"),"s-curve","linear"))</f>
        <v>linear</v>
      </c>
      <c r="I13" s="22">
        <f t="shared" si="1"/>
        <v>4.6260368305253595E-3</v>
      </c>
      <c r="J13">
        <f>IF($G13="s-curve",$E13+($F13-$E13)*$I$2/(1+EXP($I$3*(COUNT($I$9:J$9)+$I$4))),TREND($E13:$F13,$E$9:$F$9,J$9))</f>
        <v>4.6260368305253152E-3</v>
      </c>
      <c r="K13">
        <f>IF($G13="s-curve",$E13+($F13-$E13)*$I$2/(1+EXP($I$3*(COUNT($I$9:K$9)+$I$4))),TREND($E13:$F13,$E$9:$F$9,K$9))</f>
        <v>5.5614806554173946E-3</v>
      </c>
      <c r="L13">
        <f>IF($G13="s-curve",$E13+($F13-$E13)*$I$2/(1+EXP($I$3*(COUNT($I$9:L$9)+$I$4))),TREND($E13:$F13,$E$9:$F$9,L$9))</f>
        <v>6.4969244803096959E-3</v>
      </c>
      <c r="M13">
        <f>IF($G13="s-curve",$E13+($F13-$E13)*$I$2/(1+EXP($I$3*(COUNT($I$9:M$9)+$I$4))),TREND($E13:$F13,$E$9:$F$9,M$9))</f>
        <v>7.4323683052017753E-3</v>
      </c>
      <c r="N13">
        <f>IF($G13="s-curve",$E13+($F13-$E13)*$I$2/(1+EXP($I$3*(COUNT($I$9:N$9)+$I$4))),TREND($E13:$F13,$E$9:$F$9,N$9))</f>
        <v>8.3678121300938546E-3</v>
      </c>
      <c r="O13">
        <f>IF($G13="s-curve",$E13+($F13-$E13)*$I$2/(1+EXP($I$3*(COUNT($I$9:O$9)+$I$4))),TREND($E13:$F13,$E$9:$F$9,O$9))</f>
        <v>9.303255954986156E-3</v>
      </c>
      <c r="P13">
        <f>IF($G13="s-curve",$E13+($F13-$E13)*$I$2/(1+EXP($I$3*(COUNT($I$9:P$9)+$I$4))),TREND($E13:$F13,$E$9:$F$9,P$9))</f>
        <v>1.0238699779878235E-2</v>
      </c>
      <c r="Q13">
        <f>IF($G13="s-curve",$E13+($F13-$E13)*$I$2/(1+EXP($I$3*(COUNT($I$9:Q$9)+$I$4))),TREND($E13:$F13,$E$9:$F$9,Q$9))</f>
        <v>1.1174143604770537E-2</v>
      </c>
      <c r="R13">
        <f>IF($G13="s-curve",$E13+($F13-$E13)*$I$2/(1+EXP($I$3*(COUNT($I$9:R$9)+$I$4))),TREND($E13:$F13,$E$9:$F$9,R$9))</f>
        <v>1.2109587429662616E-2</v>
      </c>
      <c r="S13">
        <f>IF($G13="s-curve",$E13+($F13-$E13)*$I$2/(1+EXP($I$3*(COUNT($I$9:S$9)+$I$4))),TREND($E13:$F13,$E$9:$F$9,S$9))</f>
        <v>1.3045031254554917E-2</v>
      </c>
      <c r="T13">
        <f>IF($G13="s-curve",$E13+($F13-$E13)*$I$2/(1+EXP($I$3*(COUNT($I$9:T$9)+$I$4))),TREND($E13:$F13,$E$9:$F$9,T$9))</f>
        <v>1.3980475079446997E-2</v>
      </c>
      <c r="U13">
        <f>IF($G13="s-curve",$E13+($F13-$E13)*$I$2/(1+EXP($I$3*(COUNT($I$9:U$9)+$I$4))),TREND($E13:$F13,$E$9:$F$9,U$9))</f>
        <v>1.4915918904339076E-2</v>
      </c>
      <c r="V13">
        <f>IF($G13="s-curve",$E13+($F13-$E13)*$I$2/(1+EXP($I$3*(COUNT($I$9:V$9)+$I$4))),TREND($E13:$F13,$E$9:$F$9,V$9))</f>
        <v>1.5851362729231377E-2</v>
      </c>
      <c r="W13">
        <f>IF($G13="s-curve",$E13+($F13-$E13)*$I$2/(1+EXP($I$3*(COUNT($I$9:W$9)+$I$4))),TREND($E13:$F13,$E$9:$F$9,W$9))</f>
        <v>1.6786806554123457E-2</v>
      </c>
      <c r="X13">
        <f>IF($G13="s-curve",$E13+($F13-$E13)*$I$2/(1+EXP($I$3*(COUNT($I$9:X$9)+$I$4))),TREND($E13:$F13,$E$9:$F$9,X$9))</f>
        <v>1.7722250379015758E-2</v>
      </c>
      <c r="Y13">
        <f>IF($G13="s-curve",$E13+($F13-$E13)*$I$2/(1+EXP($I$3*(COUNT($I$9:Y$9)+$I$4))),TREND($E13:$F13,$E$9:$F$9,Y$9))</f>
        <v>1.8657694203907838E-2</v>
      </c>
      <c r="Z13">
        <f>IF($G13="s-curve",$E13+($F13-$E13)*$I$2/(1+EXP($I$3*(COUNT($I$9:Z$9)+$I$4))),TREND($E13:$F13,$E$9:$F$9,Z$9))</f>
        <v>1.9593138028800139E-2</v>
      </c>
      <c r="AA13">
        <f>IF($G13="s-curve",$E13+($F13-$E13)*$I$2/(1+EXP($I$3*(COUNT($I$9:AA$9)+$I$4))),TREND($E13:$F13,$E$9:$F$9,AA$9))</f>
        <v>2.0528581853692218E-2</v>
      </c>
      <c r="AB13">
        <f>IF($G13="s-curve",$E13+($F13-$E13)*$I$2/(1+EXP($I$3*(COUNT($I$9:AB$9)+$I$4))),TREND($E13:$F13,$E$9:$F$9,AB$9))</f>
        <v>2.146402567858452E-2</v>
      </c>
      <c r="AC13">
        <f>IF($G13="s-curve",$E13+($F13-$E13)*$I$2/(1+EXP($I$3*(COUNT($I$9:AC$9)+$I$4))),TREND($E13:$F13,$E$9:$F$9,AC$9))</f>
        <v>2.2399469503476599E-2</v>
      </c>
      <c r="AD13">
        <f>IF($G13="s-curve",$E13+($F13-$E13)*$I$2/(1+EXP($I$3*(COUNT($I$9:AD$9)+$I$4))),TREND($E13:$F13,$E$9:$F$9,AD$9))</f>
        <v>2.3334913328368678E-2</v>
      </c>
      <c r="AE13">
        <f>IF($G13="s-curve",$E13+($F13-$E13)*$I$2/(1+EXP($I$3*(COUNT($I$9:AE$9)+$I$4))),TREND($E13:$F13,$E$9:$F$9,AE$9))</f>
        <v>2.427035715326098E-2</v>
      </c>
      <c r="AF13">
        <f>IF($G13="s-curve",$E13+($F13-$E13)*$I$2/(1+EXP($I$3*(COUNT($I$9:AF$9)+$I$4))),TREND($E13:$F13,$E$9:$F$9,AF$9))</f>
        <v>2.5205800978153059E-2</v>
      </c>
      <c r="AG13">
        <f>IF($G13="s-curve",$E13+($F13-$E13)*$I$2/(1+EXP($I$3*(COUNT($I$9:AG$9)+$I$4))),TREND($E13:$F13,$E$9:$F$9,AG$9))</f>
        <v>2.614124480304536E-2</v>
      </c>
      <c r="AH13">
        <f>IF($G13="s-curve",$E13+($F13-$E13)*$I$2/(1+EXP($I$3*(COUNT($I$9:AH$9)+$I$4))),TREND($E13:$F13,$E$9:$F$9,AH$9))</f>
        <v>2.707668862793744E-2</v>
      </c>
      <c r="AI13">
        <f>IF($G13="s-curve",$E13+($F13-$E13)*$I$2/(1+EXP($I$3*(COUNT($I$9:AI$9)+$I$4))),TREND($E13:$F13,$E$9:$F$9,AI$9))</f>
        <v>2.8012132452829741E-2</v>
      </c>
      <c r="AJ13">
        <f>IF($G13="s-curve",$E13+($F13-$E13)*$I$2/(1+EXP($I$3*(COUNT($I$9:AJ$9)+$I$4))),TREND($E13:$F13,$E$9:$F$9,AJ$9))</f>
        <v>2.894757627772182E-2</v>
      </c>
      <c r="AK13">
        <f>IF($G13="s-curve",$E13+($F13-$E13)*$I$2/(1+EXP($I$3*(COUNT($I$9:AK$9)+$I$4))),TREND($E13:$F13,$E$9:$F$9,AK$9))</f>
        <v>2.98830201026139E-2</v>
      </c>
      <c r="AL13">
        <f>IF($G13="s-curve",$E13+($F13-$E13)*$I$2/(1+EXP($I$3*(COUNT($I$9:AL$9)+$I$4))),TREND($E13:$F13,$E$9:$F$9,AL$9))</f>
        <v>3.0818463927506201E-2</v>
      </c>
    </row>
    <row r="14" spans="1:38" x14ac:dyDescent="0.25">
      <c r="C14" t="s">
        <v>5</v>
      </c>
      <c r="D14">
        <v>4.1999999999999997E-3</v>
      </c>
      <c r="E14" s="22">
        <v>8.0000000000000002E-3</v>
      </c>
      <c r="F14" s="41">
        <v>0.05</v>
      </c>
      <c r="G14" s="7" t="str">
        <f>IF(E14=F14,"n/a",IF(OR(C14="battery electric vehicle",C14="natural gas vehicle",C14="plugin hybrid vehicle",C14="hydrogen vehicle"),"s-curve","linear"))</f>
        <v>s-curve</v>
      </c>
      <c r="I14">
        <f>D14</f>
        <v>4.1999999999999997E-3</v>
      </c>
      <c r="J14">
        <f>E14</f>
        <v>8.0000000000000002E-3</v>
      </c>
      <c r="K14">
        <f>IF($G14="s-curve",$E14+($F14-$E14)*$O$2/(1+EXP($O$3*(COUNT($I$9:K$9)+$O$4))),TREND($E14:$F14,$E$9:$F$9,K$9))</f>
        <v>1.2004677525762598E-2</v>
      </c>
      <c r="L14">
        <f>IF($G14="s-curve",$E14+($F14-$E14)*$O$2/(1+EXP($O$3*(COUNT($I$9:L$9)+$O$4))),TREND($E14:$F14,$E$9:$F$9,L$9))</f>
        <v>1.3231241043871491E-2</v>
      </c>
      <c r="M14">
        <f>IF($G14="s-curve",$E14+($F14-$E14)*$O$2/(1+EXP($O$3*(COUNT($I$9:M$9)+$O$4))),TREND($E14:$F14,$E$9:$F$9,M$9))</f>
        <v>1.4766575882216582E-2</v>
      </c>
      <c r="N14">
        <f>IF($G14="s-curve",$E14+($F14-$E14)*$O$2/(1+EXP($O$3*(COUNT($I$9:N$9)+$O$4))),TREND($E14:$F14,$E$9:$F$9,N$9))</f>
        <v>1.664655561563979E-2</v>
      </c>
      <c r="O14">
        <f>IF($G14="s-curve",$E14+($F14-$E14)*$O$2/(1+EXP($O$3*(COUNT($I$9:O$9)+$O$4))),TREND($E14:$F14,$E$9:$F$9,O$9))</f>
        <v>1.8887454234349531E-2</v>
      </c>
      <c r="P14">
        <f>IF($G14="s-curve",$E14+($F14-$E14)*$O$2/(1+EXP($O$3*(COUNT($I$9:P$9)+$O$4))),TREND($E14:$F14,$E$9:$F$9,P$9))</f>
        <v>2.1474494634633495E-2</v>
      </c>
      <c r="Q14">
        <f>IF($G14="s-curve",$E14+($F14-$E14)*$O$2/(1+EXP($O$3*(COUNT($I$9:Q$9)+$O$4))),TREND($E14:$F14,$E$9:$F$9,Q$9))</f>
        <v>2.435315217413268E-2</v>
      </c>
      <c r="R14">
        <f>IF($G14="s-curve",$E14+($F14-$E14)*$O$2/(1+EXP($O$3*(COUNT($I$9:R$9)+$O$4))),TREND($E14:$F14,$E$9:$F$9,R$9))</f>
        <v>2.742794649556252E-2</v>
      </c>
      <c r="S14">
        <f>IF($G14="s-curve",$E14+($F14-$E14)*$O$2/(1+EXP($O$3*(COUNT($I$9:S$9)+$O$4))),TREND($E14:$F14,$E$9:$F$9,S$9))</f>
        <v>3.0572053504437483E-2</v>
      </c>
      <c r="T14">
        <f>IF($G14="s-curve",$E14+($F14-$E14)*$O$2/(1+EXP($O$3*(COUNT($I$9:T$9)+$O$4))),TREND($E14:$F14,$E$9:$F$9,T$9))</f>
        <v>3.3646847825867326E-2</v>
      </c>
      <c r="U14">
        <f>IF($G14="s-curve",$E14+($F14-$E14)*$O$2/(1+EXP($O$3*(COUNT($I$9:U$9)+$O$4))),TREND($E14:$F14,$E$9:$F$9,U$9))</f>
        <v>3.6525505365366501E-2</v>
      </c>
      <c r="V14">
        <f>IF($G14="s-curve",$E14+($F14-$E14)*$O$2/(1+EXP($O$3*(COUNT($I$9:V$9)+$O$4))),TREND($E14:$F14,$E$9:$F$9,V$9))</f>
        <v>3.9112545765650472E-2</v>
      </c>
      <c r="W14">
        <f>IF($G14="s-curve",$E14+($F14-$E14)*$O$2/(1+EXP($O$3*(COUNT($I$9:W$9)+$O$4))),TREND($E14:$F14,$E$9:$F$9,W$9))</f>
        <v>4.1353444384360213E-2</v>
      </c>
      <c r="X14">
        <f>IF($G14="s-curve",$E14+($F14-$E14)*$O$2/(1+EXP($O$3*(COUNT($I$9:X$9)+$O$4))),TREND($E14:$F14,$E$9:$F$9,X$9))</f>
        <v>4.3233424117783421E-2</v>
      </c>
      <c r="Y14">
        <f>IF($G14="s-curve",$E14+($F14-$E14)*$O$2/(1+EXP($O$3*(COUNT($I$9:Y$9)+$O$4))),TREND($E14:$F14,$E$9:$F$9,Y$9))</f>
        <v>4.4768758956128508E-2</v>
      </c>
      <c r="Z14">
        <f>IF($G14="s-curve",$E14+($F14-$E14)*$O$2/(1+EXP($O$3*(COUNT($I$9:Z$9)+$O$4))),TREND($E14:$F14,$E$9:$F$9,Z$9))</f>
        <v>4.5995322474237404E-2</v>
      </c>
      <c r="AA14">
        <f>IF($G14="s-curve",$E14+($F14-$E14)*$O$2/(1+EXP($O$3*(COUNT($I$9:AA$9)+$O$4))),TREND($E14:$F14,$E$9:$F$9,AA$9))</f>
        <v>4.6958087614816256E-2</v>
      </c>
      <c r="AB14">
        <f>IF($G14="s-curve",$E14+($F14-$E14)*$O$2/(1+EXP($O$3*(COUNT($I$9:AB$9)+$O$4))),TREND($E14:$F14,$E$9:$F$9,AB$9))</f>
        <v>4.7703384676930492E-2</v>
      </c>
      <c r="AC14">
        <f>IF($G14="s-curve",$E14+($F14-$E14)*$O$2/(1+EXP($O$3*(COUNT($I$9:AC$9)+$O$4))),TREND($E14:$F14,$E$9:$F$9,AC$9))</f>
        <v>4.8274166315580479E-2</v>
      </c>
      <c r="AD14">
        <f>IF($G14="s-curve",$E14+($F14-$E14)*$O$2/(1+EXP($O$3*(COUNT($I$9:AD$9)+$O$4))),TREND($E14:$F14,$E$9:$F$9,AD$9))</f>
        <v>4.8707707906999784E-2</v>
      </c>
      <c r="AE14">
        <f>IF($G14="s-curve",$E14+($F14-$E14)*$O$2/(1+EXP($O$3*(COUNT($I$9:AE$9)+$O$4))),TREND($E14:$F14,$E$9:$F$9,AE$9))</f>
        <v>4.9034950463778926E-2</v>
      </c>
      <c r="AF14">
        <f>IF($G14="s-curve",$E14+($F14-$E14)*$O$2/(1+EXP($O$3*(COUNT($I$9:AF$9)+$O$4))),TREND($E14:$F14,$E$9:$F$9,AF$9))</f>
        <v>4.9280790600739442E-2</v>
      </c>
      <c r="AG14">
        <f>IF($G14="s-curve",$E14+($F14-$E14)*$O$2/(1+EXP($O$3*(COUNT($I$9:AG$9)+$O$4))),TREND($E14:$F14,$E$9:$F$9,AG$9))</f>
        <v>4.9464821322507319E-2</v>
      </c>
      <c r="AH14">
        <f>IF($G14="s-curve",$E14+($F14-$E14)*$O$2/(1+EXP($O$3*(COUNT($I$9:AH$9)+$O$4))),TREND($E14:$F14,$E$9:$F$9,AH$9))</f>
        <v>4.9602216169558261E-2</v>
      </c>
      <c r="AI14">
        <f>IF($G14="s-curve",$E14+($F14-$E14)*$O$2/(1+EXP($O$3*(COUNT($I$9:AI$9)+$O$4))),TREND($E14:$F14,$E$9:$F$9,AI$9))</f>
        <v>4.9704589339490207E-2</v>
      </c>
      <c r="AJ14">
        <f>IF($G14="s-curve",$E14+($F14-$E14)*$O$2/(1+EXP($O$3*(COUNT($I$9:AJ$9)+$O$4))),TREND($E14:$F14,$E$9:$F$9,AJ$9))</f>
        <v>4.9780754720870554E-2</v>
      </c>
      <c r="AK14">
        <f>IF($G14="s-curve",$E14+($F14-$E14)*$O$2/(1+EXP($O$3*(COUNT($I$9:AK$9)+$O$4))),TREND($E14:$F14,$E$9:$F$9,AK$9))</f>
        <v>4.9837359055491817E-2</v>
      </c>
      <c r="AL14">
        <f>IF($G14="s-curve",$E14+($F14-$E14)*$O$2/(1+EXP($O$3*(COUNT($I$9:AL$9)+$O$4))),TREND($E14:$F14,$E$9:$F$9,AL$9))</f>
        <v>4.9879391575460584E-2</v>
      </c>
    </row>
    <row r="15" spans="1:38" x14ac:dyDescent="0.2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2.9379012033304164E-4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si="1"/>
        <v>2.9379012033304164E-4</v>
      </c>
      <c r="J15">
        <f>IF($G15="s-curve",$E15+($F15-$E15)*$I$2/(1+EXP($I$3*(COUNT($I$9:J$9)+$I$4))),TREND($E15:$F15,$E$9:$F$9,J$9))</f>
        <v>2.9379012033303731E-4</v>
      </c>
      <c r="K15">
        <f>IF($G15="s-curve",$E15+($F15-$E15)*$I$2/(1+EXP($I$3*(COUNT($I$9:K$9)+$I$4))),TREND($E15:$F15,$E$9:$F$9,K$9))</f>
        <v>3.1407086748862223E-4</v>
      </c>
      <c r="L15">
        <f>IF($G15="s-curve",$E15+($F15-$E15)*$I$2/(1+EXP($I$3*(COUNT($I$9:L$9)+$I$4))),TREND($E15:$F15,$E$9:$F$9,L$9))</f>
        <v>3.3435161464420715E-4</v>
      </c>
      <c r="M15">
        <f>IF($G15="s-curve",$E15+($F15-$E15)*$I$2/(1+EXP($I$3*(COUNT($I$9:M$9)+$I$4))),TREND($E15:$F15,$E$9:$F$9,M$9))</f>
        <v>3.5463236179979207E-4</v>
      </c>
      <c r="N15">
        <f>IF($G15="s-curve",$E15+($F15-$E15)*$I$2/(1+EXP($I$3*(COUNT($I$9:N$9)+$I$4))),TREND($E15:$F15,$E$9:$F$9,N$9))</f>
        <v>3.7491310895537006E-4</v>
      </c>
      <c r="O15">
        <f>IF($G15="s-curve",$E15+($F15-$E15)*$I$2/(1+EXP($I$3*(COUNT($I$9:O$9)+$I$4))),TREND($E15:$F15,$E$9:$F$9,O$9))</f>
        <v>3.9519385611095498E-4</v>
      </c>
      <c r="P15">
        <f>IF($G15="s-curve",$E15+($F15-$E15)*$I$2/(1+EXP($I$3*(COUNT($I$9:P$9)+$I$4))),TREND($E15:$F15,$E$9:$F$9,P$9))</f>
        <v>4.154746032665399E-4</v>
      </c>
      <c r="Q15">
        <f>IF($G15="s-curve",$E15+($F15-$E15)*$I$2/(1+EXP($I$3*(COUNT($I$9:Q$9)+$I$4))),TREND($E15:$F15,$E$9:$F$9,Q$9))</f>
        <v>4.3575535042212482E-4</v>
      </c>
      <c r="R15">
        <f>IF($G15="s-curve",$E15+($F15-$E15)*$I$2/(1+EXP($I$3*(COUNT($I$9:R$9)+$I$4))),TREND($E15:$F15,$E$9:$F$9,R$9))</f>
        <v>4.560360975777028E-4</v>
      </c>
      <c r="S15">
        <f>IF($G15="s-curve",$E15+($F15-$E15)*$I$2/(1+EXP($I$3*(COUNT($I$9:S$9)+$I$4))),TREND($E15:$F15,$E$9:$F$9,S$9))</f>
        <v>4.7631684473328773E-4</v>
      </c>
      <c r="T15">
        <f>IF($G15="s-curve",$E15+($F15-$E15)*$I$2/(1+EXP($I$3*(COUNT($I$9:T$9)+$I$4))),TREND($E15:$F15,$E$9:$F$9,T$9))</f>
        <v>4.9659759188887265E-4</v>
      </c>
      <c r="U15">
        <f>IF($G15="s-curve",$E15+($F15-$E15)*$I$2/(1+EXP($I$3*(COUNT($I$9:U$9)+$I$4))),TREND($E15:$F15,$E$9:$F$9,U$9))</f>
        <v>5.1687833904445757E-4</v>
      </c>
      <c r="V15">
        <f>IF($G15="s-curve",$E15+($F15-$E15)*$I$2/(1+EXP($I$3*(COUNT($I$9:V$9)+$I$4))),TREND($E15:$F15,$E$9:$F$9,V$9))</f>
        <v>5.3715908620003555E-4</v>
      </c>
      <c r="W15">
        <f>IF($G15="s-curve",$E15+($F15-$E15)*$I$2/(1+EXP($I$3*(COUNT($I$9:W$9)+$I$4))),TREND($E15:$F15,$E$9:$F$9,W$9))</f>
        <v>5.5743983335562047E-4</v>
      </c>
      <c r="X15">
        <f>IF($G15="s-curve",$E15+($F15-$E15)*$I$2/(1+EXP($I$3*(COUNT($I$9:X$9)+$I$4))),TREND($E15:$F15,$E$9:$F$9,X$9))</f>
        <v>5.7772058051120539E-4</v>
      </c>
      <c r="Y15">
        <f>IF($G15="s-curve",$E15+($F15-$E15)*$I$2/(1+EXP($I$3*(COUNT($I$9:Y$9)+$I$4))),TREND($E15:$F15,$E$9:$F$9,Y$9))</f>
        <v>5.9800132766679032E-4</v>
      </c>
      <c r="Z15">
        <f>IF($G15="s-curve",$E15+($F15-$E15)*$I$2/(1+EXP($I$3*(COUNT($I$9:Z$9)+$I$4))),TREND($E15:$F15,$E$9:$F$9,Z$9))</f>
        <v>6.182820748223683E-4</v>
      </c>
      <c r="AA15">
        <f>IF($G15="s-curve",$E15+($F15-$E15)*$I$2/(1+EXP($I$3*(COUNT($I$9:AA$9)+$I$4))),TREND($E15:$F15,$E$9:$F$9,AA$9))</f>
        <v>6.3856282197795322E-4</v>
      </c>
      <c r="AB15">
        <f>IF($G15="s-curve",$E15+($F15-$E15)*$I$2/(1+EXP($I$3*(COUNT($I$9:AB$9)+$I$4))),TREND($E15:$F15,$E$9:$F$9,AB$9))</f>
        <v>6.5884356913353814E-4</v>
      </c>
      <c r="AC15">
        <f>IF($G15="s-curve",$E15+($F15-$E15)*$I$2/(1+EXP($I$3*(COUNT($I$9:AC$9)+$I$4))),TREND($E15:$F15,$E$9:$F$9,AC$9))</f>
        <v>6.7912431628912306E-4</v>
      </c>
      <c r="AD15">
        <f>IF($G15="s-curve",$E15+($F15-$E15)*$I$2/(1+EXP($I$3*(COUNT($I$9:AD$9)+$I$4))),TREND($E15:$F15,$E$9:$F$9,AD$9))</f>
        <v>6.9940506344470105E-4</v>
      </c>
      <c r="AE15">
        <f>IF($G15="s-curve",$E15+($F15-$E15)*$I$2/(1+EXP($I$3*(COUNT($I$9:AE$9)+$I$4))),TREND($E15:$F15,$E$9:$F$9,AE$9))</f>
        <v>7.1968581060028597E-4</v>
      </c>
      <c r="AF15">
        <f>IF($G15="s-curve",$E15+($F15-$E15)*$I$2/(1+EXP($I$3*(COUNT($I$9:AF$9)+$I$4))),TREND($E15:$F15,$E$9:$F$9,AF$9))</f>
        <v>7.3996655775587089E-4</v>
      </c>
      <c r="AG15">
        <f>IF($G15="s-curve",$E15+($F15-$E15)*$I$2/(1+EXP($I$3*(COUNT($I$9:AG$9)+$I$4))),TREND($E15:$F15,$E$9:$F$9,AG$9))</f>
        <v>7.6024730491145581E-4</v>
      </c>
      <c r="AH15">
        <f>IF($G15="s-curve",$E15+($F15-$E15)*$I$2/(1+EXP($I$3*(COUNT($I$9:AH$9)+$I$4))),TREND($E15:$F15,$E$9:$F$9,AH$9))</f>
        <v>7.805280520670338E-4</v>
      </c>
      <c r="AI15">
        <f>IF($G15="s-curve",$E15+($F15-$E15)*$I$2/(1+EXP($I$3*(COUNT($I$9:AI$9)+$I$4))),TREND($E15:$F15,$E$9:$F$9,AI$9))</f>
        <v>8.0080879922261872E-4</v>
      </c>
      <c r="AJ15">
        <f>IF($G15="s-curve",$E15+($F15-$E15)*$I$2/(1+EXP($I$3*(COUNT($I$9:AJ$9)+$I$4))),TREND($E15:$F15,$E$9:$F$9,AJ$9))</f>
        <v>8.2108954637820364E-4</v>
      </c>
      <c r="AK15">
        <f>IF($G15="s-curve",$E15+($F15-$E15)*$I$2/(1+EXP($I$3*(COUNT($I$9:AK$9)+$I$4))),TREND($E15:$F15,$E$9:$F$9,AK$9))</f>
        <v>8.4137029353378856E-4</v>
      </c>
      <c r="AL15">
        <f>IF($G15="s-curve",$E15+($F15-$E15)*$I$2/(1+EXP($I$3*(COUNT($I$9:AL$9)+$I$4))),TREND($E15:$F15,$E$9:$F$9,AL$9))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3.0883943362035788E-5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3.0883943362035788E-5</v>
      </c>
      <c r="J16">
        <f>IF($G16="s-curve",$E16+($F16-$E16)*$I$2/(1+EXP($I$3*(COUNT($I$9:J$9)+$I$4))),TREND($E16:$F16,$E$9:$F$9,J$9))</f>
        <v>3.5078860889128402E-5</v>
      </c>
      <c r="K16">
        <f>IF($G16="s-curve",$E16+($F16-$E16)*$I$2/(1+EXP($I$3*(COUNT($I$9:K$9)+$I$4))),TREND($E16:$F16,$E$9:$F$9,K$9))</f>
        <v>3.6517371528069407E-5</v>
      </c>
      <c r="L16">
        <f>IF($G16="s-curve",$E16+($F16-$E16)*$I$2/(1+EXP($I$3*(COUNT($I$9:L$9)+$I$4))),TREND($E16:$F16,$E$9:$F$9,L$9))</f>
        <v>3.8435855855520251E-5</v>
      </c>
      <c r="M16">
        <f>IF($G16="s-curve",$E16+($F16-$E16)*$I$2/(1+EXP($I$3*(COUNT($I$9:M$9)+$I$4))),TREND($E16:$F16,$E$9:$F$9,M$9))</f>
        <v>4.0983976205965081E-5</v>
      </c>
      <c r="N16">
        <f>IF($G16="s-curve",$E16+($F16-$E16)*$I$2/(1+EXP($I$3*(COUNT($I$9:N$9)+$I$4))),TREND($E16:$F16,$E$9:$F$9,N$9))</f>
        <v>4.4349978277937009E-5</v>
      </c>
      <c r="O16">
        <f>IF($G16="s-curve",$E16+($F16-$E16)*$I$2/(1+EXP($I$3*(COUNT($I$9:O$9)+$I$4))),TREND($E16:$F16,$E$9:$F$9,O$9))</f>
        <v>4.8764508433763626E-5</v>
      </c>
      <c r="P16">
        <f>IF($G16="s-curve",$E16+($F16-$E16)*$I$2/(1+EXP($I$3*(COUNT($I$9:P$9)+$I$4))),TREND($E16:$F16,$E$9:$F$9,P$9))</f>
        <v>5.4499880402212323E-5</v>
      </c>
      <c r="Q16">
        <f>IF($G16="s-curve",$E16+($F16-$E16)*$I$2/(1+EXP($I$3*(COUNT($I$9:Q$9)+$I$4))),TREND($E16:$F16,$E$9:$F$9,Q$9))</f>
        <v>6.1860739465156677E-5</v>
      </c>
      <c r="R16">
        <f>IF($G16="s-curve",$E16+($F16-$E16)*$I$2/(1+EXP($I$3*(COUNT($I$9:R$9)+$I$4))),TREND($E16:$F16,$E$9:$F$9,R$9))</f>
        <v>7.1160932794700195E-5</v>
      </c>
      <c r="S16">
        <f>IF($G16="s-curve",$E16+($F16-$E16)*$I$2/(1+EXP($I$3*(COUNT($I$9:S$9)+$I$4))),TREND($E16:$F16,$E$9:$F$9,S$9))</f>
        <v>8.268158689577577E-5</v>
      </c>
      <c r="T16">
        <f>IF($G16="s-curve",$E16+($F16-$E16)*$I$2/(1+EXP($I$3*(COUNT($I$9:T$9)+$I$4))),TREND($E16:$F16,$E$9:$F$9,T$9))</f>
        <v>9.6608686813727074E-5</v>
      </c>
      <c r="U16">
        <f>IF($G16="s-curve",$E16+($F16-$E16)*$I$2/(1+EXP($I$3*(COUNT($I$9:U$9)+$I$4))),TREND($E16:$F16,$E$9:$F$9,U$9))</f>
        <v>1.1295653010254654E-4</v>
      </c>
      <c r="V16">
        <f>IF($G16="s-curve",$E16+($F16-$E16)*$I$2/(1+EXP($I$3*(COUNT($I$9:V$9)+$I$4))),TREND($E16:$F16,$E$9:$F$9,V$9))</f>
        <v>1.3149578733858268E-4</v>
      </c>
      <c r="W16">
        <f>IF($G16="s-curve",$E16+($F16-$E16)*$I$2/(1+EXP($I$3*(COUNT($I$9:W$9)+$I$4))),TREND($E16:$F16,$E$9:$F$9,W$9))</f>
        <v>1.5171612932688805E-4</v>
      </c>
      <c r="X16">
        <f>IF($G16="s-curve",$E16+($F16-$E16)*$I$2/(1+EXP($I$3*(COUNT($I$9:X$9)+$I$4))),TREND($E16:$F16,$E$9:$F$9,X$9))</f>
        <v>1.7285323157612058E-4</v>
      </c>
      <c r="Y16">
        <f>IF($G16="s-curve",$E16+($F16-$E16)*$I$2/(1+EXP($I$3*(COUNT($I$9:Y$9)+$I$4))),TREND($E16:$F16,$E$9:$F$9,Y$9))</f>
        <v>1.9399033382535313E-4</v>
      </c>
      <c r="Z16">
        <f>IF($G16="s-curve",$E16+($F16-$E16)*$I$2/(1+EXP($I$3*(COUNT($I$9:Z$9)+$I$4))),TREND($E16:$F16,$E$9:$F$9,Z$9))</f>
        <v>2.1421067581365848E-4</v>
      </c>
      <c r="AA16">
        <f>IF($G16="s-curve",$E16+($F16-$E16)*$I$2/(1+EXP($I$3*(COUNT($I$9:AA$9)+$I$4))),TREND($E16:$F16,$E$9:$F$9,AA$9))</f>
        <v>2.3274993304969461E-4</v>
      </c>
      <c r="AB16">
        <f>IF($G16="s-curve",$E16+($F16-$E16)*$I$2/(1+EXP($I$3*(COUNT($I$9:AB$9)+$I$4))),TREND($E16:$F16,$E$9:$F$9,AB$9))</f>
        <v>2.4909777633851408E-4</v>
      </c>
      <c r="AC16">
        <f>IF($G16="s-curve",$E16+($F16-$E16)*$I$2/(1+EXP($I$3*(COUNT($I$9:AC$9)+$I$4))),TREND($E16:$F16,$E$9:$F$9,AC$9))</f>
        <v>2.6302487625646539E-4</v>
      </c>
      <c r="AD16">
        <f>IF($G16="s-curve",$E16+($F16-$E16)*$I$2/(1+EXP($I$3*(COUNT($I$9:AD$9)+$I$4))),TREND($E16:$F16,$E$9:$F$9,AD$9))</f>
        <v>2.7454553035754099E-4</v>
      </c>
      <c r="AE16">
        <f>IF($G16="s-curve",$E16+($F16-$E16)*$I$2/(1+EXP($I$3*(COUNT($I$9:AE$9)+$I$4))),TREND($E16:$F16,$E$9:$F$9,AE$9))</f>
        <v>2.8384572368708451E-4</v>
      </c>
      <c r="AF16">
        <f>IF($G16="s-curve",$E16+($F16-$E16)*$I$2/(1+EXP($I$3*(COUNT($I$9:AF$9)+$I$4))),TREND($E16:$F16,$E$9:$F$9,AF$9))</f>
        <v>2.9120658275002886E-4</v>
      </c>
      <c r="AG16">
        <f>IF($G16="s-curve",$E16+($F16-$E16)*$I$2/(1+EXP($I$3*(COUNT($I$9:AG$9)+$I$4))),TREND($E16:$F16,$E$9:$F$9,AG$9))</f>
        <v>2.9694195471847756E-4</v>
      </c>
      <c r="AH16">
        <f>IF($G16="s-curve",$E16+($F16-$E16)*$I$2/(1+EXP($I$3*(COUNT($I$9:AH$9)+$I$4))),TREND($E16:$F16,$E$9:$F$9,AH$9))</f>
        <v>3.0135648487430419E-4</v>
      </c>
      <c r="AI16">
        <f>IF($G16="s-curve",$E16+($F16-$E16)*$I$2/(1+EXP($I$3*(COUNT($I$9:AI$9)+$I$4))),TREND($E16:$F16,$E$9:$F$9,AI$9))</f>
        <v>3.0472248694627611E-4</v>
      </c>
      <c r="AJ16">
        <f>IF($G16="s-curve",$E16+($F16-$E16)*$I$2/(1+EXP($I$3*(COUNT($I$9:AJ$9)+$I$4))),TREND($E16:$F16,$E$9:$F$9,AJ$9))</f>
        <v>3.0727060729672089E-4</v>
      </c>
      <c r="AK16">
        <f>IF($G16="s-curve",$E16+($F16-$E16)*$I$2/(1+EXP($I$3*(COUNT($I$9:AK$9)+$I$4))),TREND($E16:$F16,$E$9:$F$9,AK$9))</f>
        <v>3.0918909162417176E-4</v>
      </c>
      <c r="AL16">
        <f>IF($G16="s-curve",$E16+($F16-$E16)*$I$2/(1+EXP($I$3*(COUNT($I$9:AL$9)+$I$4))),TREND($E16:$F16,$E$9:$F$9,AL$9))</f>
        <v>3.1062760226311276E-4</v>
      </c>
    </row>
    <row r="17" spans="1:38" x14ac:dyDescent="0.25">
      <c r="A17" t="s">
        <v>12</v>
      </c>
      <c r="B17" t="s">
        <v>18</v>
      </c>
      <c r="C17" t="s">
        <v>1</v>
      </c>
      <c r="E17" s="22">
        <v>0.2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 t="shared" si="1"/>
        <v>0.2</v>
      </c>
      <c r="J17">
        <f>IF($G17="s-curve",$E17+($F17-$E17)*$O$2/(1+EXP($O$3*(COUNT($I$9:J$9)+$O$4))),TREND($E17:$F17,$E$9:$F$9,J$9))</f>
        <v>0.2579411882892142</v>
      </c>
      <c r="K17">
        <f>IF($G17="s-curve",$E17+($F17-$E17)*$O$2/(1+EXP($O$3*(COUNT($I$9:K$9)+$O$4))),TREND($E17:$F17,$E$9:$F$9,K$9))</f>
        <v>0.27627957191928759</v>
      </c>
      <c r="L17">
        <f>IF($G17="s-curve",$E17+($F17-$E17)*$O$2/(1+EXP($O$3*(COUNT($I$9:L$9)+$O$4))),TREND($E17:$F17,$E$9:$F$9,L$9))</f>
        <v>0.2996426865499332</v>
      </c>
      <c r="M17">
        <f>IF($G17="s-curve",$E17+($F17-$E17)*$O$2/(1+EXP($O$3*(COUNT($I$9:M$9)+$O$4))),TREND($E17:$F17,$E$9:$F$9,M$9))</f>
        <v>0.32888715966126825</v>
      </c>
      <c r="N17">
        <f>IF($G17="s-curve",$E17+($F17-$E17)*$O$2/(1+EXP($O$3*(COUNT($I$9:N$9)+$O$4))),TREND($E17:$F17,$E$9:$F$9,N$9))</f>
        <v>0.36469629744075793</v>
      </c>
      <c r="O17">
        <f>IF($G17="s-curve",$E17+($F17-$E17)*$O$2/(1+EXP($O$3*(COUNT($I$9:O$9)+$O$4))),TREND($E17:$F17,$E$9:$F$9,O$9))</f>
        <v>0.40738008065427683</v>
      </c>
      <c r="P17">
        <f>IF($G17="s-curve",$E17+($F17-$E17)*$O$2/(1+EXP($O$3*(COUNT($I$9:P$9)+$O$4))),TREND($E17:$F17,$E$9:$F$9,P$9))</f>
        <v>0.45665704065968565</v>
      </c>
      <c r="Q17">
        <f>IF($G17="s-curve",$E17+($F17-$E17)*$O$2/(1+EXP($O$3*(COUNT($I$9:Q$9)+$O$4))),TREND($E17:$F17,$E$9:$F$9,Q$9))</f>
        <v>0.51148861284062241</v>
      </c>
      <c r="R17">
        <f>IF($G17="s-curve",$E17+($F17-$E17)*$O$2/(1+EXP($O$3*(COUNT($I$9:R$9)+$O$4))),TREND($E17:$F17,$E$9:$F$9,R$9))</f>
        <v>0.57005612372500036</v>
      </c>
      <c r="S17">
        <f>IF($G17="s-curve",$E17+($F17-$E17)*$O$2/(1+EXP($O$3*(COUNT($I$9:S$9)+$O$4))),TREND($E17:$F17,$E$9:$F$9,S$9))</f>
        <v>0.62994387627499959</v>
      </c>
      <c r="T17">
        <f>IF($G17="s-curve",$E17+($F17-$E17)*$O$2/(1+EXP($O$3*(COUNT($I$9:T$9)+$O$4))),TREND($E17:$F17,$E$9:$F$9,T$9))</f>
        <v>0.68851138715937765</v>
      </c>
      <c r="U17">
        <f>IF($G17="s-curve",$E17+($F17-$E17)*$O$2/(1+EXP($O$3*(COUNT($I$9:U$9)+$O$4))),TREND($E17:$F17,$E$9:$F$9,U$9))</f>
        <v>0.74334295934031447</v>
      </c>
      <c r="V17">
        <f>IF($G17="s-curve",$E17+($F17-$E17)*$O$2/(1+EXP($O$3*(COUNT($I$9:V$9)+$O$4))),TREND($E17:$F17,$E$9:$F$9,V$9))</f>
        <v>0.79261991934572329</v>
      </c>
      <c r="W17">
        <f>IF($G17="s-curve",$E17+($F17-$E17)*$O$2/(1+EXP($O$3*(COUNT($I$9:W$9)+$O$4))),TREND($E17:$F17,$E$9:$F$9,W$9))</f>
        <v>0.83530370255924202</v>
      </c>
      <c r="X17">
        <f>IF($G17="s-curve",$E17+($F17-$E17)*$O$2/(1+EXP($O$3*(COUNT($I$9:X$9)+$O$4))),TREND($E17:$F17,$E$9:$F$9,X$9))</f>
        <v>0.87111284033873182</v>
      </c>
      <c r="Y17">
        <f>IF($G17="s-curve",$E17+($F17-$E17)*$O$2/(1+EXP($O$3*(COUNT($I$9:Y$9)+$O$4))),TREND($E17:$F17,$E$9:$F$9,Y$9))</f>
        <v>0.90035731345006687</v>
      </c>
      <c r="Z17">
        <f>IF($G17="s-curve",$E17+($F17-$E17)*$O$2/(1+EXP($O$3*(COUNT($I$9:Z$9)+$O$4))),TREND($E17:$F17,$E$9:$F$9,Z$9))</f>
        <v>0.92372042808071253</v>
      </c>
      <c r="AA17">
        <f>IF($G17="s-curve",$E17+($F17-$E17)*$O$2/(1+EXP($O$3*(COUNT($I$9:AA$9)+$O$4))),TREND($E17:$F17,$E$9:$F$9,AA$9))</f>
        <v>0.94205881171078576</v>
      </c>
      <c r="AB17">
        <f>IF($G17="s-curve",$E17+($F17-$E17)*$O$2/(1+EXP($O$3*(COUNT($I$9:AB$9)+$O$4))),TREND($E17:$F17,$E$9:$F$9,AB$9))</f>
        <v>0.95625494622724738</v>
      </c>
      <c r="AC17">
        <f>IF($G17="s-curve",$E17+($F17-$E17)*$O$2/(1+EXP($O$3*(COUNT($I$9:AC$9)+$O$4))),TREND($E17:$F17,$E$9:$F$9,AC$9))</f>
        <v>0.96712697743962805</v>
      </c>
      <c r="AD17">
        <f>IF($G17="s-curve",$E17+($F17-$E17)*$O$2/(1+EXP($O$3*(COUNT($I$9:AD$9)+$O$4))),TREND($E17:$F17,$E$9:$F$9,AD$9))</f>
        <v>0.97538491251428172</v>
      </c>
      <c r="AE17">
        <f>IF($G17="s-curve",$E17+($F17-$E17)*$O$2/(1+EXP($O$3*(COUNT($I$9:AE$9)+$O$4))),TREND($E17:$F17,$E$9:$F$9,AE$9))</f>
        <v>0.98161810407197958</v>
      </c>
      <c r="AF17">
        <f>IF($G17="s-curve",$E17+($F17-$E17)*$O$2/(1+EXP($O$3*(COUNT($I$9:AF$9)+$O$4))),TREND($E17:$F17,$E$9:$F$9,AF$9))</f>
        <v>0.98630077334741784</v>
      </c>
      <c r="AG17">
        <f>IF($G17="s-curve",$E17+($F17-$E17)*$O$2/(1+EXP($O$3*(COUNT($I$9:AG$9)+$O$4))),TREND($E17:$F17,$E$9:$F$9,AG$9))</f>
        <v>0.98980612042871075</v>
      </c>
      <c r="AH17">
        <f>IF($G17="s-curve",$E17+($F17-$E17)*$O$2/(1+EXP($O$3*(COUNT($I$9:AH$9)+$O$4))),TREND($E17:$F17,$E$9:$F$9,AH$9))</f>
        <v>0.99242316513444306</v>
      </c>
      <c r="AI17">
        <f>IF($G17="s-curve",$E17+($F17-$E17)*$O$2/(1+EXP($O$3*(COUNT($I$9:AI$9)+$O$4))),TREND($E17:$F17,$E$9:$F$9,AI$9))</f>
        <v>0.99437313027600394</v>
      </c>
      <c r="AJ17">
        <f>IF($G17="s-curve",$E17+($F17-$E17)*$O$2/(1+EXP($O$3*(COUNT($I$9:AJ$9)+$O$4))),TREND($E17:$F17,$E$9:$F$9,AJ$9))</f>
        <v>0.99582389944515337</v>
      </c>
      <c r="AK17">
        <f>IF($G17="s-curve",$E17+($F17-$E17)*$O$2/(1+EXP($O$3*(COUNT($I$9:AK$9)+$O$4))),TREND($E17:$F17,$E$9:$F$9,AK$9))</f>
        <v>0.99690207724746327</v>
      </c>
      <c r="AL17">
        <f>IF($G17="s-curve",$E17+($F17-$E17)*$O$2/(1+EXP($O$3*(COUNT($I$9:AL$9)+$O$4))),TREND($E17:$F17,$E$9:$F$9,AL$9))</f>
        <v>0.99770269667543965</v>
      </c>
    </row>
    <row r="18" spans="1:38" x14ac:dyDescent="0.25">
      <c r="C18" t="s">
        <v>2</v>
      </c>
      <c r="E18" s="22">
        <f>'SYVbT-freight'!C$2/'SYVbT-freight'!$2:$2</f>
        <v>1.4975764421952546E-3</v>
      </c>
      <c r="F18" s="22">
        <f>F11</f>
        <v>1.235369525889815E-3</v>
      </c>
      <c r="G18" s="7" t="s">
        <v>122</v>
      </c>
      <c r="I18" s="22">
        <f t="shared" si="1"/>
        <v>1.4975764421952546E-3</v>
      </c>
      <c r="J18">
        <f>IF($G18="s-curve",$E18+($F18-$E18)*$I$2/(1+EXP($I$3*(COUNT($I$9:J$9)+$I$4))),TREND($E18:$F18,$E$9:$F$9,J$9))</f>
        <v>1.4975764421952566E-3</v>
      </c>
      <c r="K18">
        <f>IF($G18="s-curve",$E18+($F18-$E18)*$I$2/(1+EXP($I$3*(COUNT($I$9:K$9)+$I$4))),TREND($E18:$F18,$E$9:$F$9,K$9))</f>
        <v>1.4882119094700615E-3</v>
      </c>
      <c r="L18">
        <f>IF($G18="s-curve",$E18+($F18-$E18)*$I$2/(1+EXP($I$3*(COUNT($I$9:L$9)+$I$4))),TREND($E18:$F18,$E$9:$F$9,L$9))</f>
        <v>1.4788473767448664E-3</v>
      </c>
      <c r="M18">
        <f>IF($G18="s-curve",$E18+($F18-$E18)*$I$2/(1+EXP($I$3*(COUNT($I$9:M$9)+$I$4))),TREND($E18:$F18,$E$9:$F$9,M$9))</f>
        <v>1.4694828440196712E-3</v>
      </c>
      <c r="N18">
        <f>IF($G18="s-curve",$E18+($F18-$E18)*$I$2/(1+EXP($I$3*(COUNT($I$9:N$9)+$I$4))),TREND($E18:$F18,$E$9:$F$9,N$9))</f>
        <v>1.4601183112944796E-3</v>
      </c>
      <c r="O18">
        <f>IF($G18="s-curve",$E18+($F18-$E18)*$I$2/(1+EXP($I$3*(COUNT($I$9:O$9)+$I$4))),TREND($E18:$F18,$E$9:$F$9,O$9))</f>
        <v>1.4507537785692845E-3</v>
      </c>
      <c r="P18">
        <f>IF($G18="s-curve",$E18+($F18-$E18)*$I$2/(1+EXP($I$3*(COUNT($I$9:P$9)+$I$4))),TREND($E18:$F18,$E$9:$F$9,P$9))</f>
        <v>1.4413892458440894E-3</v>
      </c>
      <c r="Q18">
        <f>IF($G18="s-curve",$E18+($F18-$E18)*$I$2/(1+EXP($I$3*(COUNT($I$9:Q$9)+$I$4))),TREND($E18:$F18,$E$9:$F$9,Q$9))</f>
        <v>1.4320247131188943E-3</v>
      </c>
      <c r="R18">
        <f>IF($G18="s-curve",$E18+($F18-$E18)*$I$2/(1+EXP($I$3*(COUNT($I$9:R$9)+$I$4))),TREND($E18:$F18,$E$9:$F$9,R$9))</f>
        <v>1.4226601803937027E-3</v>
      </c>
      <c r="S18">
        <f>IF($G18="s-curve",$E18+($F18-$E18)*$I$2/(1+EXP($I$3*(COUNT($I$9:S$9)+$I$4))),TREND($E18:$F18,$E$9:$F$9,S$9))</f>
        <v>1.4132956476685075E-3</v>
      </c>
      <c r="T18">
        <f>IF($G18="s-curve",$E18+($F18-$E18)*$I$2/(1+EXP($I$3*(COUNT($I$9:T$9)+$I$4))),TREND($E18:$F18,$E$9:$F$9,T$9))</f>
        <v>1.4039311149433124E-3</v>
      </c>
      <c r="U18">
        <f>IF($G18="s-curve",$E18+($F18-$E18)*$I$2/(1+EXP($I$3*(COUNT($I$9:U$9)+$I$4))),TREND($E18:$F18,$E$9:$F$9,U$9))</f>
        <v>1.3945665822181173E-3</v>
      </c>
      <c r="V18">
        <f>IF($G18="s-curve",$E18+($F18-$E18)*$I$2/(1+EXP($I$3*(COUNT($I$9:V$9)+$I$4))),TREND($E18:$F18,$E$9:$F$9,V$9))</f>
        <v>1.3852020494929257E-3</v>
      </c>
      <c r="W18">
        <f>IF($G18="s-curve",$E18+($F18-$E18)*$I$2/(1+EXP($I$3*(COUNT($I$9:W$9)+$I$4))),TREND($E18:$F18,$E$9:$F$9,W$9))</f>
        <v>1.3758375167677306E-3</v>
      </c>
      <c r="X18">
        <f>IF($G18="s-curve",$E18+($F18-$E18)*$I$2/(1+EXP($I$3*(COUNT($I$9:X$9)+$I$4))),TREND($E18:$F18,$E$9:$F$9,X$9))</f>
        <v>1.3664729840425355E-3</v>
      </c>
      <c r="Y18">
        <f>IF($G18="s-curve",$E18+($F18-$E18)*$I$2/(1+EXP($I$3*(COUNT($I$9:Y$9)+$I$4))),TREND($E18:$F18,$E$9:$F$9,Y$9))</f>
        <v>1.3571084513173404E-3</v>
      </c>
      <c r="Z18">
        <f>IF($G18="s-curve",$E18+($F18-$E18)*$I$2/(1+EXP($I$3*(COUNT($I$9:Z$9)+$I$4))),TREND($E18:$F18,$E$9:$F$9,Z$9))</f>
        <v>1.3477439185921487E-3</v>
      </c>
      <c r="AA18">
        <f>IF($G18="s-curve",$E18+($F18-$E18)*$I$2/(1+EXP($I$3*(COUNT($I$9:AA$9)+$I$4))),TREND($E18:$F18,$E$9:$F$9,AA$9))</f>
        <v>1.3383793858669536E-3</v>
      </c>
      <c r="AB18">
        <f>IF($G18="s-curve",$E18+($F18-$E18)*$I$2/(1+EXP($I$3*(COUNT($I$9:AB$9)+$I$4))),TREND($E18:$F18,$E$9:$F$9,AB$9))</f>
        <v>1.3290148531417585E-3</v>
      </c>
      <c r="AC18">
        <f>IF($G18="s-curve",$E18+($F18-$E18)*$I$2/(1+EXP($I$3*(COUNT($I$9:AC$9)+$I$4))),TREND($E18:$F18,$E$9:$F$9,AC$9))</f>
        <v>1.3196503204165634E-3</v>
      </c>
      <c r="AD18">
        <f>IF($G18="s-curve",$E18+($F18-$E18)*$I$2/(1+EXP($I$3*(COUNT($I$9:AD$9)+$I$4))),TREND($E18:$F18,$E$9:$F$9,AD$9))</f>
        <v>1.3102857876913718E-3</v>
      </c>
      <c r="AE18">
        <f>IF($G18="s-curve",$E18+($F18-$E18)*$I$2/(1+EXP($I$3*(COUNT($I$9:AE$9)+$I$4))),TREND($E18:$F18,$E$9:$F$9,AE$9))</f>
        <v>1.3009212549661767E-3</v>
      </c>
      <c r="AF18">
        <f>IF($G18="s-curve",$E18+($F18-$E18)*$I$2/(1+EXP($I$3*(COUNT($I$9:AF$9)+$I$4))),TREND($E18:$F18,$E$9:$F$9,AF$9))</f>
        <v>1.2915567222409816E-3</v>
      </c>
      <c r="AG18">
        <f>IF($G18="s-curve",$E18+($F18-$E18)*$I$2/(1+EXP($I$3*(COUNT($I$9:AG$9)+$I$4))),TREND($E18:$F18,$E$9:$F$9,AG$9))</f>
        <v>1.2821921895157865E-3</v>
      </c>
      <c r="AH18">
        <f>IF($G18="s-curve",$E18+($F18-$E18)*$I$2/(1+EXP($I$3*(COUNT($I$9:AH$9)+$I$4))),TREND($E18:$F18,$E$9:$F$9,AH$9))</f>
        <v>1.2728276567905948E-3</v>
      </c>
      <c r="AI18">
        <f>IF($G18="s-curve",$E18+($F18-$E18)*$I$2/(1+EXP($I$3*(COUNT($I$9:AI$9)+$I$4))),TREND($E18:$F18,$E$9:$F$9,AI$9))</f>
        <v>1.2634631240653997E-3</v>
      </c>
      <c r="AJ18">
        <f>IF($G18="s-curve",$E18+($F18-$E18)*$I$2/(1+EXP($I$3*(COUNT($I$9:AJ$9)+$I$4))),TREND($E18:$F18,$E$9:$F$9,AJ$9))</f>
        <v>1.2540985913402046E-3</v>
      </c>
      <c r="AK18">
        <f>IF($G18="s-curve",$E18+($F18-$E18)*$I$2/(1+EXP($I$3*(COUNT($I$9:AK$9)+$I$4))),TREND($E18:$F18,$E$9:$F$9,AK$9))</f>
        <v>1.2447340586150095E-3</v>
      </c>
      <c r="AL18">
        <f>IF($G18="s-curve",$E18+($F18-$E18)*$I$2/(1+EXP($I$3*(COUNT($I$9:AL$9)+$I$4))),TREND($E18:$F18,$E$9:$F$9,AL$9))</f>
        <v>1.2353695258898144E-3</v>
      </c>
    </row>
    <row r="19" spans="1:38" x14ac:dyDescent="0.25">
      <c r="C19" t="s">
        <v>3</v>
      </c>
      <c r="E19" s="22">
        <v>1</v>
      </c>
      <c r="F19">
        <v>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1</v>
      </c>
      <c r="J19">
        <f>IF($G19="s-curve",$E19+($F19-$E19)*$I$2/(1+EXP($I$3*(COUNT($I$9:J$9)+$I$4))),TREND($E19:$F19,$E$9:$F$9,J$9))</f>
        <v>1</v>
      </c>
      <c r="K19">
        <f>IF($G19="s-curve",$E19+($F19-$E19)*$I$2/(1+EXP($I$3*(COUNT($I$9:K$9)+$I$4))),TREND($E19:$F19,$E$9:$F$9,K$9))</f>
        <v>1</v>
      </c>
      <c r="L19">
        <f>IF($G19="s-curve",$E19+($F19-$E19)*$I$2/(1+EXP($I$3*(COUNT($I$9:L$9)+$I$4))),TREND($E19:$F19,$E$9:$F$9,L$9))</f>
        <v>1</v>
      </c>
      <c r="M19">
        <f>IF($G19="s-curve",$E19+($F19-$E19)*$I$2/(1+EXP($I$3*(COUNT($I$9:M$9)+$I$4))),TREND($E19:$F19,$E$9:$F$9,M$9))</f>
        <v>1</v>
      </c>
      <c r="N19">
        <f>IF($G19="s-curve",$E19+($F19-$E19)*$I$2/(1+EXP($I$3*(COUNT($I$9:N$9)+$I$4))),TREND($E19:$F19,$E$9:$F$9,N$9))</f>
        <v>1</v>
      </c>
      <c r="O19">
        <f>IF($G19="s-curve",$E19+($F19-$E19)*$I$2/(1+EXP($I$3*(COUNT($I$9:O$9)+$I$4))),TREND($E19:$F19,$E$9:$F$9,O$9))</f>
        <v>1</v>
      </c>
      <c r="P19">
        <f>IF($G19="s-curve",$E19+($F19-$E19)*$I$2/(1+EXP($I$3*(COUNT($I$9:P$9)+$I$4))),TREND($E19:$F19,$E$9:$F$9,P$9))</f>
        <v>1</v>
      </c>
      <c r="Q19">
        <f>IF($G19="s-curve",$E19+($F19-$E19)*$I$2/(1+EXP($I$3*(COUNT($I$9:Q$9)+$I$4))),TREND($E19:$F19,$E$9:$F$9,Q$9))</f>
        <v>1</v>
      </c>
      <c r="R19">
        <f>IF($G19="s-curve",$E19+($F19-$E19)*$I$2/(1+EXP($I$3*(COUNT($I$9:R$9)+$I$4))),TREND($E19:$F19,$E$9:$F$9,R$9))</f>
        <v>1</v>
      </c>
      <c r="S19">
        <f>IF($G19="s-curve",$E19+($F19-$E19)*$I$2/(1+EXP($I$3*(COUNT($I$9:S$9)+$I$4))),TREND($E19:$F19,$E$9:$F$9,S$9))</f>
        <v>1</v>
      </c>
      <c r="T19">
        <f>IF($G19="s-curve",$E19+($F19-$E19)*$I$2/(1+EXP($I$3*(COUNT($I$9:T$9)+$I$4))),TREND($E19:$F19,$E$9:$F$9,T$9))</f>
        <v>1</v>
      </c>
      <c r="U19">
        <f>IF($G19="s-curve",$E19+($F19-$E19)*$I$2/(1+EXP($I$3*(COUNT($I$9:U$9)+$I$4))),TREND($E19:$F19,$E$9:$F$9,U$9))</f>
        <v>1</v>
      </c>
      <c r="V19">
        <f>IF($G19="s-curve",$E19+($F19-$E19)*$I$2/(1+EXP($I$3*(COUNT($I$9:V$9)+$I$4))),TREND($E19:$F19,$E$9:$F$9,V$9))</f>
        <v>1</v>
      </c>
      <c r="W19">
        <f>IF($G19="s-curve",$E19+($F19-$E19)*$I$2/(1+EXP($I$3*(COUNT($I$9:W$9)+$I$4))),TREND($E19:$F19,$E$9:$F$9,W$9))</f>
        <v>1</v>
      </c>
      <c r="X19">
        <f>IF($G19="s-curve",$E19+($F19-$E19)*$I$2/(1+EXP($I$3*(COUNT($I$9:X$9)+$I$4))),TREND($E19:$F19,$E$9:$F$9,X$9))</f>
        <v>1</v>
      </c>
      <c r="Y19">
        <f>IF($G19="s-curve",$E19+($F19-$E19)*$I$2/(1+EXP($I$3*(COUNT($I$9:Y$9)+$I$4))),TREND($E19:$F19,$E$9:$F$9,Y$9))</f>
        <v>1</v>
      </c>
      <c r="Z19">
        <f>IF($G19="s-curve",$E19+($F19-$E19)*$I$2/(1+EXP($I$3*(COUNT($I$9:Z$9)+$I$4))),TREND($E19:$F19,$E$9:$F$9,Z$9))</f>
        <v>1</v>
      </c>
      <c r="AA19">
        <f>IF($G19="s-curve",$E19+($F19-$E19)*$I$2/(1+EXP($I$3*(COUNT($I$9:AA$9)+$I$4))),TREND($E19:$F19,$E$9:$F$9,AA$9))</f>
        <v>1</v>
      </c>
      <c r="AB19">
        <f>IF($G19="s-curve",$E19+($F19-$E19)*$I$2/(1+EXP($I$3*(COUNT($I$9:AB$9)+$I$4))),TREND($E19:$F19,$E$9:$F$9,AB$9))</f>
        <v>1</v>
      </c>
      <c r="AC19">
        <f>IF($G19="s-curve",$E19+($F19-$E19)*$I$2/(1+EXP($I$3*(COUNT($I$9:AC$9)+$I$4))),TREND($E19:$F19,$E$9:$F$9,AC$9))</f>
        <v>1</v>
      </c>
      <c r="AD19">
        <f>IF($G19="s-curve",$E19+($F19-$E19)*$I$2/(1+EXP($I$3*(COUNT($I$9:AD$9)+$I$4))),TREND($E19:$F19,$E$9:$F$9,AD$9))</f>
        <v>1</v>
      </c>
      <c r="AE19">
        <f>IF($G19="s-curve",$E19+($F19-$E19)*$I$2/(1+EXP($I$3*(COUNT($I$9:AE$9)+$I$4))),TREND($E19:$F19,$E$9:$F$9,AE$9))</f>
        <v>1</v>
      </c>
      <c r="AF19">
        <f>IF($G19="s-curve",$E19+($F19-$E19)*$I$2/(1+EXP($I$3*(COUNT($I$9:AF$9)+$I$4))),TREND($E19:$F19,$E$9:$F$9,AF$9))</f>
        <v>1</v>
      </c>
      <c r="AG19">
        <f>IF($G19="s-curve",$E19+($F19-$E19)*$I$2/(1+EXP($I$3*(COUNT($I$9:AG$9)+$I$4))),TREND($E19:$F19,$E$9:$F$9,AG$9))</f>
        <v>1</v>
      </c>
      <c r="AH19">
        <f>IF($G19="s-curve",$E19+($F19-$E19)*$I$2/(1+EXP($I$3*(COUNT($I$9:AH$9)+$I$4))),TREND($E19:$F19,$E$9:$F$9,AH$9))</f>
        <v>1</v>
      </c>
      <c r="AI19">
        <f>IF($G19="s-curve",$E19+($F19-$E19)*$I$2/(1+EXP($I$3*(COUNT($I$9:AI$9)+$I$4))),TREND($E19:$F19,$E$9:$F$9,AI$9))</f>
        <v>1</v>
      </c>
      <c r="AJ19">
        <f>IF($G19="s-curve",$E19+($F19-$E19)*$I$2/(1+EXP($I$3*(COUNT($I$9:AJ$9)+$I$4))),TREND($E19:$F19,$E$9:$F$9,AJ$9))</f>
        <v>1</v>
      </c>
      <c r="AK19">
        <f>IF($G19="s-curve",$E19+($F19-$E19)*$I$2/(1+EXP($I$3*(COUNT($I$9:AK$9)+$I$4))),TREND($E19:$F19,$E$9:$F$9,AK$9))</f>
        <v>1</v>
      </c>
      <c r="AL19">
        <f>IF($G19="s-curve",$E19+($F19-$E19)*$I$2/(1+EXP($I$3*(COUNT($I$9:AL$9)+$I$4))),TREND($E19:$F19,$E$9:$F$9,AL$9))</f>
        <v>1</v>
      </c>
    </row>
    <row r="20" spans="1:38" x14ac:dyDescent="0.25">
      <c r="C20" t="s">
        <v>4</v>
      </c>
      <c r="E20" s="22">
        <v>1</v>
      </c>
      <c r="F20" s="5">
        <v>1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</v>
      </c>
      <c r="J20">
        <f>IF($G20="s-curve",$E20+($F20-$E20)*$I$2/(1+EXP($I$3*(COUNT($I$9:J$9)+$I$4))),TREND($E20:$F20,$E$9:$F$9,J$9))</f>
        <v>1</v>
      </c>
      <c r="K20">
        <f>IF($G20="s-curve",$E20+($F20-$E20)*$I$2/(1+EXP($I$3*(COUNT($I$9:K$9)+$I$4))),TREND($E20:$F20,$E$9:$F$9,K$9))</f>
        <v>1</v>
      </c>
      <c r="L20">
        <f>IF($G20="s-curve",$E20+($F20-$E20)*$I$2/(1+EXP($I$3*(COUNT($I$9:L$9)+$I$4))),TREND($E20:$F20,$E$9:$F$9,L$9))</f>
        <v>1</v>
      </c>
      <c r="M20">
        <f>IF($G20="s-curve",$E20+($F20-$E20)*$I$2/(1+EXP($I$3*(COUNT($I$9:M$9)+$I$4))),TREND($E20:$F20,$E$9:$F$9,M$9))</f>
        <v>1</v>
      </c>
      <c r="N20">
        <f>IF($G20="s-curve",$E20+($F20-$E20)*$I$2/(1+EXP($I$3*(COUNT($I$9:N$9)+$I$4))),TREND($E20:$F20,$E$9:$F$9,N$9))</f>
        <v>1</v>
      </c>
      <c r="O20">
        <f>IF($G20="s-curve",$E20+($F20-$E20)*$I$2/(1+EXP($I$3*(COUNT($I$9:O$9)+$I$4))),TREND($E20:$F20,$E$9:$F$9,O$9))</f>
        <v>1</v>
      </c>
      <c r="P20">
        <f>IF($G20="s-curve",$E20+($F20-$E20)*$I$2/(1+EXP($I$3*(COUNT($I$9:P$9)+$I$4))),TREND($E20:$F20,$E$9:$F$9,P$9))</f>
        <v>1</v>
      </c>
      <c r="Q20">
        <f>IF($G20="s-curve",$E20+($F20-$E20)*$I$2/(1+EXP($I$3*(COUNT($I$9:Q$9)+$I$4))),TREND($E20:$F20,$E$9:$F$9,Q$9))</f>
        <v>1</v>
      </c>
      <c r="R20">
        <f>IF($G20="s-curve",$E20+($F20-$E20)*$I$2/(1+EXP($I$3*(COUNT($I$9:R$9)+$I$4))),TREND($E20:$F20,$E$9:$F$9,R$9))</f>
        <v>1</v>
      </c>
      <c r="S20">
        <f>IF($G20="s-curve",$E20+($F20-$E20)*$I$2/(1+EXP($I$3*(COUNT($I$9:S$9)+$I$4))),TREND($E20:$F20,$E$9:$F$9,S$9))</f>
        <v>1</v>
      </c>
      <c r="T20">
        <f>IF($G20="s-curve",$E20+($F20-$E20)*$I$2/(1+EXP($I$3*(COUNT($I$9:T$9)+$I$4))),TREND($E20:$F20,$E$9:$F$9,T$9))</f>
        <v>1</v>
      </c>
      <c r="U20">
        <f>IF($G20="s-curve",$E20+($F20-$E20)*$I$2/(1+EXP($I$3*(COUNT($I$9:U$9)+$I$4))),TREND($E20:$F20,$E$9:$F$9,U$9))</f>
        <v>1</v>
      </c>
      <c r="V20">
        <f>IF($G20="s-curve",$E20+($F20-$E20)*$I$2/(1+EXP($I$3*(COUNT($I$9:V$9)+$I$4))),TREND($E20:$F20,$E$9:$F$9,V$9))</f>
        <v>1</v>
      </c>
      <c r="W20">
        <f>IF($G20="s-curve",$E20+($F20-$E20)*$I$2/(1+EXP($I$3*(COUNT($I$9:W$9)+$I$4))),TREND($E20:$F20,$E$9:$F$9,W$9))</f>
        <v>1</v>
      </c>
      <c r="X20">
        <f>IF($G20="s-curve",$E20+($F20-$E20)*$I$2/(1+EXP($I$3*(COUNT($I$9:X$9)+$I$4))),TREND($E20:$F20,$E$9:$F$9,X$9))</f>
        <v>1</v>
      </c>
      <c r="Y20">
        <f>IF($G20="s-curve",$E20+($F20-$E20)*$I$2/(1+EXP($I$3*(COUNT($I$9:Y$9)+$I$4))),TREND($E20:$F20,$E$9:$F$9,Y$9))</f>
        <v>1</v>
      </c>
      <c r="Z20">
        <f>IF($G20="s-curve",$E20+($F20-$E20)*$I$2/(1+EXP($I$3*(COUNT($I$9:Z$9)+$I$4))),TREND($E20:$F20,$E$9:$F$9,Z$9))</f>
        <v>1</v>
      </c>
      <c r="AA20">
        <f>IF($G20="s-curve",$E20+($F20-$E20)*$I$2/(1+EXP($I$3*(COUNT($I$9:AA$9)+$I$4))),TREND($E20:$F20,$E$9:$F$9,AA$9))</f>
        <v>1</v>
      </c>
      <c r="AB20">
        <f>IF($G20="s-curve",$E20+($F20-$E20)*$I$2/(1+EXP($I$3*(COUNT($I$9:AB$9)+$I$4))),TREND($E20:$F20,$E$9:$F$9,AB$9))</f>
        <v>1</v>
      </c>
      <c r="AC20">
        <f>IF($G20="s-curve",$E20+($F20-$E20)*$I$2/(1+EXP($I$3*(COUNT($I$9:AC$9)+$I$4))),TREND($E20:$F20,$E$9:$F$9,AC$9))</f>
        <v>1</v>
      </c>
      <c r="AD20">
        <f>IF($G20="s-curve",$E20+($F20-$E20)*$I$2/(1+EXP($I$3*(COUNT($I$9:AD$9)+$I$4))),TREND($E20:$F20,$E$9:$F$9,AD$9))</f>
        <v>1</v>
      </c>
      <c r="AE20">
        <f>IF($G20="s-curve",$E20+($F20-$E20)*$I$2/(1+EXP($I$3*(COUNT($I$9:AE$9)+$I$4))),TREND($E20:$F20,$E$9:$F$9,AE$9))</f>
        <v>1</v>
      </c>
      <c r="AF20">
        <f>IF($G20="s-curve",$E20+($F20-$E20)*$I$2/(1+EXP($I$3*(COUNT($I$9:AF$9)+$I$4))),TREND($E20:$F20,$E$9:$F$9,AF$9))</f>
        <v>1</v>
      </c>
      <c r="AG20">
        <f>IF($G20="s-curve",$E20+($F20-$E20)*$I$2/(1+EXP($I$3*(COUNT($I$9:AG$9)+$I$4))),TREND($E20:$F20,$E$9:$F$9,AG$9))</f>
        <v>1</v>
      </c>
      <c r="AH20">
        <f>IF($G20="s-curve",$E20+($F20-$E20)*$I$2/(1+EXP($I$3*(COUNT($I$9:AH$9)+$I$4))),TREND($E20:$F20,$E$9:$F$9,AH$9))</f>
        <v>1</v>
      </c>
      <c r="AI20">
        <f>IF($G20="s-curve",$E20+($F20-$E20)*$I$2/(1+EXP($I$3*(COUNT($I$9:AI$9)+$I$4))),TREND($E20:$F20,$E$9:$F$9,AI$9))</f>
        <v>1</v>
      </c>
      <c r="AJ20">
        <f>IF($G20="s-curve",$E20+($F20-$E20)*$I$2/(1+EXP($I$3*(COUNT($I$9:AJ$9)+$I$4))),TREND($E20:$F20,$E$9:$F$9,AJ$9))</f>
        <v>1</v>
      </c>
      <c r="AK20">
        <f>IF($G20="s-curve",$E20+($F20-$E20)*$I$2/(1+EXP($I$3*(COUNT($I$9:AK$9)+$I$4))),TREND($E20:$F20,$E$9:$F$9,AK$9))</f>
        <v>1</v>
      </c>
      <c r="AL20">
        <f>IF($G20="s-curve",$E20+($F20-$E20)*$I$2/(1+EXP($I$3*(COUNT($I$9:AL$9)+$I$4))),TREND($E20:$F20,$E$9:$F$9,AL$9))</f>
        <v>1</v>
      </c>
    </row>
    <row r="21" spans="1:38" x14ac:dyDescent="0.25">
      <c r="C21" t="s">
        <v>5</v>
      </c>
      <c r="E21" s="22">
        <f>'SYVbT-freight'!F$2/'SYVbT-freight'!$2:$2</f>
        <v>2.8156107643030772E-4</v>
      </c>
      <c r="F21" s="22">
        <f>F14</f>
        <v>0.05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2.8156107643030772E-4</v>
      </c>
      <c r="J21">
        <f>IF($G21="s-curve",$E21+($F21-$E21)*$I$2/(1+EXP($I$3*(COUNT($I$9:J$9)+$I$4))),TREND($E21:$F21,$E$9:$F$9,J$9))</f>
        <v>1.0161028688271871E-3</v>
      </c>
      <c r="K21">
        <f>IF($G21="s-curve",$E21+($F21-$E21)*$I$2/(1+EXP($I$3*(COUNT($I$9:K$9)+$I$4))),TREND($E21:$F21,$E$9:$F$9,K$9))</f>
        <v>1.26799010529499E-3</v>
      </c>
      <c r="L21">
        <f>IF($G21="s-curve",$E21+($F21-$E21)*$I$2/(1+EXP($I$3*(COUNT($I$9:L$9)+$I$4))),TREND($E21:$F21,$E$9:$F$9,L$9))</f>
        <v>1.6039220771322887E-3</v>
      </c>
      <c r="M21">
        <f>IF($G21="s-curve",$E21+($F21-$E21)*$I$2/(1+EXP($I$3*(COUNT($I$9:M$9)+$I$4))),TREND($E21:$F21,$E$9:$F$9,M$9))</f>
        <v>2.0501050777206073E-3</v>
      </c>
      <c r="N21">
        <f>IF($G21="s-curve",$E21+($F21-$E21)*$I$2/(1+EXP($I$3*(COUNT($I$9:N$9)+$I$4))),TREND($E21:$F21,$E$9:$F$9,N$9))</f>
        <v>2.6395014554061241E-3</v>
      </c>
      <c r="O21">
        <f>IF($G21="s-curve",$E21+($F21-$E21)*$I$2/(1+EXP($I$3*(COUNT($I$9:O$9)+$I$4))),TREND($E21:$F21,$E$9:$F$9,O$9))</f>
        <v>3.4124980333622964E-3</v>
      </c>
      <c r="P21">
        <f>IF($G21="s-curve",$E21+($F21-$E21)*$I$2/(1+EXP($I$3*(COUNT($I$9:P$9)+$I$4))),TREND($E21:$F21,$E$9:$F$9,P$9))</f>
        <v>4.416777707171987E-3</v>
      </c>
      <c r="Q21">
        <f>IF($G21="s-curve",$E21+($F21-$E21)*$I$2/(1+EXP($I$3*(COUNT($I$9:Q$9)+$I$4))),TREND($E21:$F21,$E$9:$F$9,Q$9))</f>
        <v>5.705684717799993E-3</v>
      </c>
      <c r="R21">
        <f>IF($G21="s-curve",$E21+($F21-$E21)*$I$2/(1+EXP($I$3*(COUNT($I$9:R$9)+$I$4))),TREND($E21:$F21,$E$9:$F$9,R$9))</f>
        <v>7.3341745829285324E-3</v>
      </c>
      <c r="S21">
        <f>IF($G21="s-curve",$E21+($F21-$E21)*$I$2/(1+EXP($I$3*(COUNT($I$9:S$9)+$I$4))),TREND($E21:$F21,$E$9:$F$9,S$9))</f>
        <v>9.3514733398968458E-3</v>
      </c>
      <c r="T21">
        <f>IF($G21="s-curve",$E21+($F21-$E21)*$I$2/(1+EXP($I$3*(COUNT($I$9:T$9)+$I$4))),TREND($E21:$F21,$E$9:$F$9,T$9))</f>
        <v>1.1790147490354473E-2</v>
      </c>
      <c r="U21">
        <f>IF($G21="s-curve",$E21+($F21-$E21)*$I$2/(1+EXP($I$3*(COUNT($I$9:U$9)+$I$4))),TREND($E21:$F21,$E$9:$F$9,U$9))</f>
        <v>1.4652700575996493E-2</v>
      </c>
      <c r="V21">
        <f>IF($G21="s-curve",$E21+($F21-$E21)*$I$2/(1+EXP($I$3*(COUNT($I$9:V$9)+$I$4))),TREND($E21:$F21,$E$9:$F$9,V$9))</f>
        <v>1.7898976373295176E-2</v>
      </c>
      <c r="W21">
        <f>IF($G21="s-curve",$E21+($F21-$E21)*$I$2/(1+EXP($I$3*(COUNT($I$9:W$9)+$I$4))),TREND($E21:$F21,$E$9:$F$9,W$9))</f>
        <v>2.1439614812797877E-2</v>
      </c>
      <c r="X21">
        <f>IF($G21="s-curve",$E21+($F21-$E21)*$I$2/(1+EXP($I$3*(COUNT($I$9:X$9)+$I$4))),TREND($E21:$F21,$E$9:$F$9,X$9))</f>
        <v>2.5140780538215154E-2</v>
      </c>
      <c r="Y21">
        <f>IF($G21="s-curve",$E21+($F21-$E21)*$I$2/(1+EXP($I$3*(COUNT($I$9:Y$9)+$I$4))),TREND($E21:$F21,$E$9:$F$9,Y$9))</f>
        <v>2.8841946263632432E-2</v>
      </c>
      <c r="Z21">
        <f>IF($G21="s-curve",$E21+($F21-$E21)*$I$2/(1+EXP($I$3*(COUNT($I$9:Z$9)+$I$4))),TREND($E21:$F21,$E$9:$F$9,Z$9))</f>
        <v>3.2382584703135125E-2</v>
      </c>
      <c r="AA21">
        <f>IF($G21="s-curve",$E21+($F21-$E21)*$I$2/(1+EXP($I$3*(COUNT($I$9:AA$9)+$I$4))),TREND($E21:$F21,$E$9:$F$9,AA$9))</f>
        <v>3.5628860500433818E-2</v>
      </c>
      <c r="AB21">
        <f>IF($G21="s-curve",$E21+($F21-$E21)*$I$2/(1+EXP($I$3*(COUNT($I$9:AB$9)+$I$4))),TREND($E21:$F21,$E$9:$F$9,AB$9))</f>
        <v>3.8491413586075836E-2</v>
      </c>
      <c r="AC21">
        <f>IF($G21="s-curve",$E21+($F21-$E21)*$I$2/(1+EXP($I$3*(COUNT($I$9:AC$9)+$I$4))),TREND($E21:$F21,$E$9:$F$9,AC$9))</f>
        <v>4.0930087736533463E-2</v>
      </c>
      <c r="AD21">
        <f>IF($G21="s-curve",$E21+($F21-$E21)*$I$2/(1+EXP($I$3*(COUNT($I$9:AD$9)+$I$4))),TREND($E21:$F21,$E$9:$F$9,AD$9))</f>
        <v>4.2947386493501785E-2</v>
      </c>
      <c r="AE21">
        <f>IF($G21="s-curve",$E21+($F21-$E21)*$I$2/(1+EXP($I$3*(COUNT($I$9:AE$9)+$I$4))),TREND($E21:$F21,$E$9:$F$9,AE$9))</f>
        <v>4.457587635863032E-2</v>
      </c>
      <c r="AF21">
        <f>IF($G21="s-curve",$E21+($F21-$E21)*$I$2/(1+EXP($I$3*(COUNT($I$9:AF$9)+$I$4))),TREND($E21:$F21,$E$9:$F$9,AF$9))</f>
        <v>4.5864783369258325E-2</v>
      </c>
      <c r="AG21">
        <f>IF($G21="s-curve",$E21+($F21-$E21)*$I$2/(1+EXP($I$3*(COUNT($I$9:AG$9)+$I$4))),TREND($E21:$F21,$E$9:$F$9,AG$9))</f>
        <v>4.6869063043068017E-2</v>
      </c>
      <c r="AH21">
        <f>IF($G21="s-curve",$E21+($F21-$E21)*$I$2/(1+EXP($I$3*(COUNT($I$9:AH$9)+$I$4))),TREND($E21:$F21,$E$9:$F$9,AH$9))</f>
        <v>4.7642059621024191E-2</v>
      </c>
      <c r="AI21">
        <f>IF($G21="s-curve",$E21+($F21-$E21)*$I$2/(1+EXP($I$3*(COUNT($I$9:AI$9)+$I$4))),TREND($E21:$F21,$E$9:$F$9,AI$9))</f>
        <v>4.8231455998709705E-2</v>
      </c>
      <c r="AJ21">
        <f>IF($G21="s-curve",$E21+($F21-$E21)*$I$2/(1+EXP($I$3*(COUNT($I$9:AJ$9)+$I$4))),TREND($E21:$F21,$E$9:$F$9,AJ$9))</f>
        <v>4.8677638999298022E-2</v>
      </c>
      <c r="AK21">
        <f>IF($G21="s-curve",$E21+($F21-$E21)*$I$2/(1+EXP($I$3*(COUNT($I$9:AK$9)+$I$4))),TREND($E21:$F21,$E$9:$F$9,AK$9))</f>
        <v>4.9013570971135324E-2</v>
      </c>
      <c r="AL21">
        <f>IF($G21="s-curve",$E21+($F21-$E21)*$I$2/(1+EXP($I$3*(COUNT($I$9:AL$9)+$I$4))),TREND($E21:$F21,$E$9:$F$9,AL$9))</f>
        <v>4.9265458207603127E-2</v>
      </c>
    </row>
    <row r="22" spans="1:38" x14ac:dyDescent="0.25">
      <c r="C22" t="s">
        <v>124</v>
      </c>
      <c r="E22" s="22">
        <f>'SYVbT-freight'!G$2/'SYVbT-freight'!$2:$2</f>
        <v>5.4448944256116078E-4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5.4448944256116078E-4</v>
      </c>
      <c r="J22">
        <f>IF($G22="s-curve",$E22+($F22-$E22)*$I$2/(1+EXP($I$3*(COUNT($I$9:J$9)+$I$4))),TREND($E22:$F22,$E$9:$F$9,J$9))</f>
        <v>5.4448944256116003E-4</v>
      </c>
      <c r="K22">
        <f>IF($G22="s-curve",$E22+($F22-$E22)*$I$2/(1+EXP($I$3*(COUNT($I$9:K$9)+$I$4))),TREND($E22:$F22,$E$9:$F$9,K$9))</f>
        <v>5.558166424943084E-4</v>
      </c>
      <c r="L22">
        <f>IF($G22="s-curve",$E22+($F22-$E22)*$I$2/(1+EXP($I$3*(COUNT($I$9:L$9)+$I$4))),TREND($E22:$F22,$E$9:$F$9,L$9))</f>
        <v>5.6714384242746024E-4</v>
      </c>
      <c r="M22">
        <f>IF($G22="s-curve",$E22+($F22-$E22)*$I$2/(1+EXP($I$3*(COUNT($I$9:M$9)+$I$4))),TREND($E22:$F22,$E$9:$F$9,M$9))</f>
        <v>5.7847104236061209E-4</v>
      </c>
      <c r="N22">
        <f>IF($G22="s-curve",$E22+($F22-$E22)*$I$2/(1+EXP($I$3*(COUNT($I$9:N$9)+$I$4))),TREND($E22:$F22,$E$9:$F$9,N$9))</f>
        <v>5.8979824229376046E-4</v>
      </c>
      <c r="O22">
        <f>IF($G22="s-curve",$E22+($F22-$E22)*$I$2/(1+EXP($I$3*(COUNT($I$9:O$9)+$I$4))),TREND($E22:$F22,$E$9:$F$9,O$9))</f>
        <v>6.011254422269123E-4</v>
      </c>
      <c r="P22">
        <f>IF($G22="s-curve",$E22+($F22-$E22)*$I$2/(1+EXP($I$3*(COUNT($I$9:P$9)+$I$4))),TREND($E22:$F22,$E$9:$F$9,P$9))</f>
        <v>6.1245264216006068E-4</v>
      </c>
      <c r="Q22">
        <f>IF($G22="s-curve",$E22+($F22-$E22)*$I$2/(1+EXP($I$3*(COUNT($I$9:Q$9)+$I$4))),TREND($E22:$F22,$E$9:$F$9,Q$9))</f>
        <v>6.2377984209321252E-4</v>
      </c>
      <c r="R22">
        <f>IF($G22="s-curve",$E22+($F22-$E22)*$I$2/(1+EXP($I$3*(COUNT($I$9:R$9)+$I$4))),TREND($E22:$F22,$E$9:$F$9,R$9))</f>
        <v>6.351070420263609E-4</v>
      </c>
      <c r="S22">
        <f>IF($G22="s-curve",$E22+($F22-$E22)*$I$2/(1+EXP($I$3*(COUNT($I$9:S$9)+$I$4))),TREND($E22:$F22,$E$9:$F$9,S$9))</f>
        <v>6.4643424195951274E-4</v>
      </c>
      <c r="T22">
        <f>IF($G22="s-curve",$E22+($F22-$E22)*$I$2/(1+EXP($I$3*(COUNT($I$9:T$9)+$I$4))),TREND($E22:$F22,$E$9:$F$9,T$9))</f>
        <v>6.5776144189266458E-4</v>
      </c>
      <c r="U22">
        <f>IF($G22="s-curve",$E22+($F22-$E22)*$I$2/(1+EXP($I$3*(COUNT($I$9:U$9)+$I$4))),TREND($E22:$F22,$E$9:$F$9,U$9))</f>
        <v>6.6908864182581296E-4</v>
      </c>
      <c r="V22">
        <f>IF($G22="s-curve",$E22+($F22-$E22)*$I$2/(1+EXP($I$3*(COUNT($I$9:V$9)+$I$4))),TREND($E22:$F22,$E$9:$F$9,V$9))</f>
        <v>6.804158417589648E-4</v>
      </c>
      <c r="W22">
        <f>IF($G22="s-curve",$E22+($F22-$E22)*$I$2/(1+EXP($I$3*(COUNT($I$9:W$9)+$I$4))),TREND($E22:$F22,$E$9:$F$9,W$9))</f>
        <v>6.9174304169211318E-4</v>
      </c>
      <c r="X22">
        <f>IF($G22="s-curve",$E22+($F22-$E22)*$I$2/(1+EXP($I$3*(COUNT($I$9:X$9)+$I$4))),TREND($E22:$F22,$E$9:$F$9,X$9))</f>
        <v>7.0307024162526502E-4</v>
      </c>
      <c r="Y22">
        <f>IF($G22="s-curve",$E22+($F22-$E22)*$I$2/(1+EXP($I$3*(COUNT($I$9:Y$9)+$I$4))),TREND($E22:$F22,$E$9:$F$9,Y$9))</f>
        <v>7.1439744155841686E-4</v>
      </c>
      <c r="Z22">
        <f>IF($G22="s-curve",$E22+($F22-$E22)*$I$2/(1+EXP($I$3*(COUNT($I$9:Z$9)+$I$4))),TREND($E22:$F22,$E$9:$F$9,Z$9))</f>
        <v>7.2572464149156524E-4</v>
      </c>
      <c r="AA22">
        <f>IF($G22="s-curve",$E22+($F22-$E22)*$I$2/(1+EXP($I$3*(COUNT($I$9:AA$9)+$I$4))),TREND($E22:$F22,$E$9:$F$9,AA$9))</f>
        <v>7.3705184142471708E-4</v>
      </c>
      <c r="AB22">
        <f>IF($G22="s-curve",$E22+($F22-$E22)*$I$2/(1+EXP($I$3*(COUNT($I$9:AB$9)+$I$4))),TREND($E22:$F22,$E$9:$F$9,AB$9))</f>
        <v>7.4837904135786545E-4</v>
      </c>
      <c r="AC22">
        <f>IF($G22="s-curve",$E22+($F22-$E22)*$I$2/(1+EXP($I$3*(COUNT($I$9:AC$9)+$I$4))),TREND($E22:$F22,$E$9:$F$9,AC$9))</f>
        <v>7.597062412910173E-4</v>
      </c>
      <c r="AD22">
        <f>IF($G22="s-curve",$E22+($F22-$E22)*$I$2/(1+EXP($I$3*(COUNT($I$9:AD$9)+$I$4))),TREND($E22:$F22,$E$9:$F$9,AD$9))</f>
        <v>7.7103344122416567E-4</v>
      </c>
      <c r="AE22">
        <f>IF($G22="s-curve",$E22+($F22-$E22)*$I$2/(1+EXP($I$3*(COUNT($I$9:AE$9)+$I$4))),TREND($E22:$F22,$E$9:$F$9,AE$9))</f>
        <v>7.8236064115731752E-4</v>
      </c>
      <c r="AF22">
        <f>IF($G22="s-curve",$E22+($F22-$E22)*$I$2/(1+EXP($I$3*(COUNT($I$9:AF$9)+$I$4))),TREND($E22:$F22,$E$9:$F$9,AF$9))</f>
        <v>7.9368784109046936E-4</v>
      </c>
      <c r="AG22">
        <f>IF($G22="s-curve",$E22+($F22-$E22)*$I$2/(1+EXP($I$3*(COUNT($I$9:AG$9)+$I$4))),TREND($E22:$F22,$E$9:$F$9,AG$9))</f>
        <v>8.0501504102361773E-4</v>
      </c>
      <c r="AH22">
        <f>IF($G22="s-curve",$E22+($F22-$E22)*$I$2/(1+EXP($I$3*(COUNT($I$9:AH$9)+$I$4))),TREND($E22:$F22,$E$9:$F$9,AH$9))</f>
        <v>8.1634224095676958E-4</v>
      </c>
      <c r="AI22">
        <f>IF($G22="s-curve",$E22+($F22-$E22)*$I$2/(1+EXP($I$3*(COUNT($I$9:AI$9)+$I$4))),TREND($E22:$F22,$E$9:$F$9,AI$9))</f>
        <v>8.2766944088991795E-4</v>
      </c>
      <c r="AJ22">
        <f>IF($G22="s-curve",$E22+($F22-$E22)*$I$2/(1+EXP($I$3*(COUNT($I$9:AJ$9)+$I$4))),TREND($E22:$F22,$E$9:$F$9,AJ$9))</f>
        <v>8.3899664082306979E-4</v>
      </c>
      <c r="AK22">
        <f>IF($G22="s-curve",$E22+($F22-$E22)*$I$2/(1+EXP($I$3*(COUNT($I$9:AK$9)+$I$4))),TREND($E22:$F22,$E$9:$F$9,AK$9))</f>
        <v>8.5032384075622164E-4</v>
      </c>
      <c r="AL22">
        <f>IF($G22="s-curve",$E22+($F22-$E22)*$I$2/(1+EXP($I$3*(COUNT($I$9:AL$9)+$I$4))),TREND($E22:$F22,$E$9:$F$9,AL$9))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3"/>
      <c r="E23" s="26">
        <f>'SYVbT-freight'!H$2/'SYVbT-freight'!$2:$2</f>
        <v>2.8265820535957225E-5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2.8265820535957225E-5</v>
      </c>
      <c r="J23">
        <f>IF($G23="s-curve",$E23+($F23-$E23)*$I$2/(1+EXP($I$3*(COUNT($I$9:J$9)+$I$4))),TREND($E23:$F23,$E$9:$F$9,J$9))</f>
        <v>3.2499418292659206E-5</v>
      </c>
      <c r="K23">
        <f>IF($G23="s-curve",$E23+($F23-$E23)*$I$2/(1+EXP($I$3*(COUNT($I$9:K$9)+$I$4))),TREND($E23:$F23,$E$9:$F$9,K$9))</f>
        <v>3.3951193059309608E-5</v>
      </c>
      <c r="L23">
        <f>IF($G23="s-curve",$E23+($F23-$E23)*$I$2/(1+EXP($I$3*(COUNT($I$9:L$9)+$I$4))),TREND($E23:$F23,$E$9:$F$9,L$9))</f>
        <v>3.5887367225430346E-5</v>
      </c>
      <c r="M23">
        <f>IF($G23="s-curve",$E23+($F23-$E23)*$I$2/(1+EXP($I$3*(COUNT($I$9:M$9)+$I$4))),TREND($E23:$F23,$E$9:$F$9,M$9))</f>
        <v>3.8458983122471971E-5</v>
      </c>
      <c r="N23">
        <f>IF($G23="s-curve",$E23+($F23-$E23)*$I$2/(1+EXP($I$3*(COUNT($I$9:N$9)+$I$4))),TREND($E23:$F23,$E$9:$F$9,N$9))</f>
        <v>4.1856022212971344E-5</v>
      </c>
      <c r="O23">
        <f>IF($G23="s-curve",$E23+($F23-$E23)*$I$2/(1+EXP($I$3*(COUNT($I$9:O$9)+$I$4))),TREND($E23:$F23,$E$9:$F$9,O$9))</f>
        <v>4.6311257588612655E-5</v>
      </c>
      <c r="P23">
        <f>IF($G23="s-curve",$E23+($F23-$E23)*$I$2/(1+EXP($I$3*(COUNT($I$9:P$9)+$I$4))),TREND($E23:$F23,$E$9:$F$9,P$9))</f>
        <v>5.2099513911331002E-5</v>
      </c>
      <c r="Q23">
        <f>IF($G23="s-curve",$E23+($F23-$E23)*$I$2/(1+EXP($I$3*(COUNT($I$9:Q$9)+$I$4))),TREND($E23:$F23,$E$9:$F$9,Q$9))</f>
        <v>5.9528245516902954E-5</v>
      </c>
      <c r="R23">
        <f>IF($G23="s-curve",$E23+($F23-$E23)*$I$2/(1+EXP($I$3*(COUNT($I$9:R$9)+$I$4))),TREND($E23:$F23,$E$9:$F$9,R$9))</f>
        <v>6.8914193479541143E-5</v>
      </c>
      <c r="S23">
        <f>IF($G23="s-curve",$E23+($F23-$E23)*$I$2/(1+EXP($I$3*(COUNT($I$9:S$9)+$I$4))),TREND($E23:$F23,$E$9:$F$9,S$9))</f>
        <v>8.0541076497633965E-5</v>
      </c>
      <c r="T23">
        <f>IF($G23="s-curve",$E23+($F23-$E23)*$I$2/(1+EXP($I$3*(COUNT($I$9:T$9)+$I$4))),TREND($E23:$F23,$E$9:$F$9,T$9))</f>
        <v>9.4596594535641205E-5</v>
      </c>
      <c r="U23">
        <f>IF($G23="s-curve",$E23+($F23-$E23)*$I$2/(1+EXP($I$3*(COUNT($I$9:U$9)+$I$4))),TREND($E23:$F23,$E$9:$F$9,U$9))</f>
        <v>1.1109517698153481E-4</v>
      </c>
      <c r="V23">
        <f>IF($G23="s-curve",$E23+($F23-$E23)*$I$2/(1+EXP($I$3*(COUNT($I$9:V$9)+$I$4))),TREND($E23:$F23,$E$9:$F$9,V$9))</f>
        <v>1.2980537982545135E-4</v>
      </c>
      <c r="W23">
        <f>IF($G23="s-curve",$E23+($F23-$E23)*$I$2/(1+EXP($I$3*(COUNT($I$9:W$9)+$I$4))),TREND($E23:$F23,$E$9:$F$9,W$9))</f>
        <v>1.5021216826135341E-4</v>
      </c>
      <c r="X23">
        <f>IF($G23="s-curve",$E23+($F23-$E23)*$I$2/(1+EXP($I$3*(COUNT($I$9:X$9)+$I$4))),TREND($E23:$F23,$E$9:$F$9,X$9))</f>
        <v>1.7154417016308128E-4</v>
      </c>
      <c r="Y23">
        <f>IF($G23="s-curve",$E23+($F23-$E23)*$I$2/(1+EXP($I$3*(COUNT($I$9:Y$9)+$I$4))),TREND($E23:$F23,$E$9:$F$9,Y$9))</f>
        <v>1.9287617206480915E-4</v>
      </c>
      <c r="Z23">
        <f>IF($G23="s-curve",$E23+($F23-$E23)*$I$2/(1+EXP($I$3*(COUNT($I$9:Z$9)+$I$4))),TREND($E23:$F23,$E$9:$F$9,Z$9))</f>
        <v>2.1328296050071122E-4</v>
      </c>
      <c r="AA23">
        <f>IF($G23="s-curve",$E23+($F23-$E23)*$I$2/(1+EXP($I$3*(COUNT($I$9:AA$9)+$I$4))),TREND($E23:$F23,$E$9:$F$9,AA$9))</f>
        <v>2.3199316334462775E-4</v>
      </c>
      <c r="AB23">
        <f>IF($G23="s-curve",$E23+($F23-$E23)*$I$2/(1+EXP($I$3*(COUNT($I$9:AB$9)+$I$4))),TREND($E23:$F23,$E$9:$F$9,AB$9))</f>
        <v>2.4849174579052134E-4</v>
      </c>
      <c r="AC23">
        <f>IF($G23="s-curve",$E23+($F23-$E23)*$I$2/(1+EXP($I$3*(COUNT($I$9:AC$9)+$I$4))),TREND($E23:$F23,$E$9:$F$9,AC$9))</f>
        <v>2.625472638285286E-4</v>
      </c>
      <c r="AD23">
        <f>IF($G23="s-curve",$E23+($F23-$E23)*$I$2/(1+EXP($I$3*(COUNT($I$9:AD$9)+$I$4))),TREND($E23:$F23,$E$9:$F$9,AD$9))</f>
        <v>2.7417414684662147E-4</v>
      </c>
      <c r="AE23">
        <f>IF($G23="s-curve",$E23+($F23-$E23)*$I$2/(1+EXP($I$3*(COUNT($I$9:AE$9)+$I$4))),TREND($E23:$F23,$E$9:$F$9,AE$9))</f>
        <v>2.8356009480925965E-4</v>
      </c>
      <c r="AF23">
        <f>IF($G23="s-curve",$E23+($F23-$E23)*$I$2/(1+EXP($I$3*(COUNT($I$9:AF$9)+$I$4))),TREND($E23:$F23,$E$9:$F$9,AF$9))</f>
        <v>2.9098882641483164E-4</v>
      </c>
      <c r="AG23">
        <f>IF($G23="s-curve",$E23+($F23-$E23)*$I$2/(1+EXP($I$3*(COUNT($I$9:AG$9)+$I$4))),TREND($E23:$F23,$E$9:$F$9,AG$9))</f>
        <v>2.9677708273754996E-4</v>
      </c>
      <c r="AH23">
        <f>IF($G23="s-curve",$E23+($F23-$E23)*$I$2/(1+EXP($I$3*(COUNT($I$9:AH$9)+$I$4))),TREND($E23:$F23,$E$9:$F$9,AH$9))</f>
        <v>3.012323181131913E-4</v>
      </c>
      <c r="AI23">
        <f>IF($G23="s-curve",$E23+($F23-$E23)*$I$2/(1+EXP($I$3*(COUNT($I$9:AI$9)+$I$4))),TREND($E23:$F23,$E$9:$F$9,AI$9))</f>
        <v>3.0462935720369062E-4</v>
      </c>
      <c r="AJ23">
        <f>IF($G23="s-curve",$E23+($F23-$E23)*$I$2/(1+EXP($I$3*(COUNT($I$9:AJ$9)+$I$4))),TREND($E23:$F23,$E$9:$F$9,AJ$9))</f>
        <v>3.0720097310073225E-4</v>
      </c>
      <c r="AK23">
        <f>IF($G23="s-curve",$E23+($F23-$E23)*$I$2/(1+EXP($I$3*(COUNT($I$9:AK$9)+$I$4))),TREND($E23:$F23,$E$9:$F$9,AK$9))</f>
        <v>3.0913714726685303E-4</v>
      </c>
      <c r="AL23">
        <f>IF($G23="s-curve",$E23+($F23-$E23)*$I$2/(1+EXP($I$3*(COUNT($I$9:AL$9)+$I$4))),TREND($E23:$F23,$E$9:$F$9,AL$9))</f>
        <v>3.1058892203350341E-4</v>
      </c>
    </row>
    <row r="24" spans="1:38" x14ac:dyDescent="0.25">
      <c r="A24" t="s">
        <v>13</v>
      </c>
      <c r="B24" t="s">
        <v>19</v>
      </c>
      <c r="C24" t="s">
        <v>1</v>
      </c>
      <c r="D24">
        <v>0.6</v>
      </c>
      <c r="E24" s="22">
        <v>0.6</v>
      </c>
      <c r="F24" s="29">
        <v>1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 s="22">
        <f>E24</f>
        <v>0.6</v>
      </c>
      <c r="K24">
        <f>IF($G24="s-curve",$E24+($F24-$E24)*$O$2/(1+EXP($O$3*(COUNT($K$9:K$9)+$O$4))),TREND($E24:$F24,$E$9:$F$9,K$9))</f>
        <v>0.62187252688637629</v>
      </c>
      <c r="L24">
        <f>IF($G24="s-curve",$E24+($F24-$E24)*$O$2/(1+EXP($O$3*(COUNT($K$9:L$9)+$O$4))),TREND($E24:$F24,$E$9:$F$9,L$9))</f>
        <v>0.6289705941446071</v>
      </c>
      <c r="M24">
        <f>IF($G24="s-curve",$E24+($F24-$E24)*$O$2/(1+EXP($O$3*(COUNT($K$9:M$9)+$O$4))),TREND($E24:$F24,$E$9:$F$9,M$9))</f>
        <v>0.63813978595964382</v>
      </c>
      <c r="N24">
        <f>IF($G24="s-curve",$E24+($F24-$E24)*$O$2/(1+EXP($O$3*(COUNT($K$9:N$9)+$O$4))),TREND($E24:$F24,$E$9:$F$9,N$9))</f>
        <v>0.64982134327496655</v>
      </c>
      <c r="O24">
        <f>IF($G24="s-curve",$E24+($F24-$E24)*$O$2/(1+EXP($O$3*(COUNT($K$9:O$9)+$O$4))),TREND($E24:$F24,$E$9:$F$9,O$9))</f>
        <v>0.66444357983063407</v>
      </c>
      <c r="P24">
        <f>IF($G24="s-curve",$E24+($F24-$E24)*$O$2/(1+EXP($O$3*(COUNT($K$9:P$9)+$O$4))),TREND($E24:$F24,$E$9:$F$9,P$9))</f>
        <v>0.68234814872037897</v>
      </c>
      <c r="Q24">
        <f>IF($G24="s-curve",$E24+($F24-$E24)*$O$2/(1+EXP($O$3*(COUNT($K$9:Q$9)+$O$4))),TREND($E24:$F24,$E$9:$F$9,Q$9))</f>
        <v>0.70369004032713844</v>
      </c>
      <c r="R24">
        <f>IF($G24="s-curve",$E24+($F24-$E24)*$O$2/(1+EXP($O$3*(COUNT($K$9:R$9)+$O$4))),TREND($E24:$F24,$E$9:$F$9,R$9))</f>
        <v>0.72832852032984285</v>
      </c>
      <c r="S24">
        <f>IF($G24="s-curve",$E24+($F24-$E24)*$O$2/(1+EXP($O$3*(COUNT($K$9:S$9)+$O$4))),TREND($E24:$F24,$E$9:$F$9,S$9))</f>
        <v>0.75574430642031121</v>
      </c>
      <c r="T24">
        <f>IF($G24="s-curve",$E24+($F24-$E24)*$O$2/(1+EXP($O$3*(COUNT($K$9:T$9)+$O$4))),TREND($E24:$F24,$E$9:$F$9,T$9))</f>
        <v>0.78502806186250018</v>
      </c>
      <c r="U24">
        <f>IF($G24="s-curve",$E24+($F24-$E24)*$O$2/(1+EXP($O$3*(COUNT($K$9:U$9)+$O$4))),TREND($E24:$F24,$E$9:$F$9,U$9))</f>
        <v>0.8149719381374998</v>
      </c>
      <c r="V24">
        <f>IF($G24="s-curve",$E24+($F24-$E24)*$O$2/(1+EXP($O$3*(COUNT($K$9:V$9)+$O$4))),TREND($E24:$F24,$E$9:$F$9,V$9))</f>
        <v>0.84425569357968877</v>
      </c>
      <c r="W24">
        <f>IF($G24="s-curve",$E24+($F24-$E24)*$O$2/(1+EXP($O$3*(COUNT($K$9:W$9)+$O$4))),TREND($E24:$F24,$E$9:$F$9,W$9))</f>
        <v>0.87167147967015723</v>
      </c>
      <c r="X24">
        <f>IF($G24="s-curve",$E24+($F24-$E24)*$O$2/(1+EXP($O$3*(COUNT($K$9:X$9)+$O$4))),TREND($E24:$F24,$E$9:$F$9,X$9))</f>
        <v>0.89630995967286164</v>
      </c>
      <c r="Y24">
        <f>IF($G24="s-curve",$E24+($F24-$E24)*$O$2/(1+EXP($O$3*(COUNT($K$9:Y$9)+$O$4))),TREND($E24:$F24,$E$9:$F$9,Y$9))</f>
        <v>0.91765185127962101</v>
      </c>
      <c r="Z24">
        <f>IF($G24="s-curve",$E24+($F24-$E24)*$O$2/(1+EXP($O$3*(COUNT($K$9:Z$9)+$O$4))),TREND($E24:$F24,$E$9:$F$9,Z$9))</f>
        <v>0.93555642016936591</v>
      </c>
      <c r="AA24">
        <f>IF($G24="s-curve",$E24+($F24-$E24)*$O$2/(1+EXP($O$3*(COUNT($K$9:AA$9)+$O$4))),TREND($E24:$F24,$E$9:$F$9,AA$9))</f>
        <v>0.95017865672503343</v>
      </c>
      <c r="AB24">
        <f>IF($G24="s-curve",$E24+($F24-$E24)*$O$2/(1+EXP($O$3*(COUNT($K$9:AB$9)+$O$4))),TREND($E24:$F24,$E$9:$F$9,AB$9))</f>
        <v>0.96186021404035627</v>
      </c>
      <c r="AC24">
        <f>IF($G24="s-curve",$E24+($F24-$E24)*$O$2/(1+EXP($O$3*(COUNT($K$9:AC$9)+$O$4))),TREND($E24:$F24,$E$9:$F$9,AC$9))</f>
        <v>0.97102940585539288</v>
      </c>
      <c r="AD24">
        <f>IF($G24="s-curve",$E24+($F24-$E24)*$O$2/(1+EXP($O$3*(COUNT($K$9:AD$9)+$O$4))),TREND($E24:$F24,$E$9:$F$9,AD$9))</f>
        <v>0.97812747311362369</v>
      </c>
      <c r="AE24">
        <f>IF($G24="s-curve",$E24+($F24-$E24)*$O$2/(1+EXP($O$3*(COUNT($K$9:AE$9)+$O$4))),TREND($E24:$F24,$E$9:$F$9,AE$9))</f>
        <v>0.98356348871981403</v>
      </c>
      <c r="AF24">
        <f>IF($G24="s-curve",$E24+($F24-$E24)*$O$2/(1+EXP($O$3*(COUNT($K$9:AF$9)+$O$4))),TREND($E24:$F24,$E$9:$F$9,AF$9))</f>
        <v>0.98769245625714075</v>
      </c>
      <c r="AG24">
        <f>IF($G24="s-curve",$E24+($F24-$E24)*$O$2/(1+EXP($O$3*(COUNT($K$9:AG$9)+$O$4))),TREND($E24:$F24,$E$9:$F$9,AG$9))</f>
        <v>0.99080905203598979</v>
      </c>
      <c r="AH24">
        <f>IF($G24="s-curve",$E24+($F24-$E24)*$O$2/(1+EXP($O$3*(COUNT($K$9:AH$9)+$O$4))),TREND($E24:$F24,$E$9:$F$9,AH$9))</f>
        <v>0.99315038667370892</v>
      </c>
      <c r="AI24">
        <f>IF($G24="s-curve",$E24+($F24-$E24)*$O$2/(1+EXP($O$3*(COUNT($K$9:AI$9)+$O$4))),TREND($E24:$F24,$E$9:$F$9,AI$9))</f>
        <v>0.99490306021435537</v>
      </c>
      <c r="AJ24">
        <f>IF($G24="s-curve",$E24+($F24-$E24)*$O$2/(1+EXP($O$3*(COUNT($K$9:AJ$9)+$O$4))),TREND($E24:$F24,$E$9:$F$9,AJ$9))</f>
        <v>0.99621158256722153</v>
      </c>
      <c r="AK24">
        <f>IF($G24="s-curve",$E24+($F24-$E24)*$O$2/(1+EXP($O$3*(COUNT($K$9:AK$9)+$O$4))),TREND($E24:$F24,$E$9:$F$9,AK$9))</f>
        <v>0.99718656513800186</v>
      </c>
      <c r="AL24">
        <f>IF($G24="s-curve",$E24+($F24-$E24)*$O$2/(1+EXP($O$3*(COUNT($K$9:AL$9)+$O$4))),TREND($E24:$F24,$E$9:$F$9,AL$9))</f>
        <v>0.99791194972257657</v>
      </c>
    </row>
    <row r="25" spans="1:38" x14ac:dyDescent="0.25">
      <c r="C25" t="s">
        <v>2</v>
      </c>
      <c r="E25" s="22">
        <f>'SYVbT-passenger'!D3/SUM('SYVbT-passenger'!3:3)*3</f>
        <v>0.29802375741500553</v>
      </c>
      <c r="F25" s="22">
        <f>F32*3</f>
        <v>0.15850139443373243</v>
      </c>
      <c r="G25" s="7" t="str">
        <f>IF(E25=F25,"n/a",IF(OR(C25="battery electric vehicle",C25="natural gas vehicle",C25="plugin hybrid vehicle"),"s-curve","linear"))</f>
        <v>s-curve</v>
      </c>
      <c r="I25" s="22">
        <f t="shared" si="1"/>
        <v>0.29802375741500553</v>
      </c>
      <c r="J25">
        <f>IF($G25="s-curve",$E25+($F25-$E25)*$I$2/(1+EXP($I$3*(COUNT($I$9:J$9)+$I$4))),TREND($E25:$F25,$E$9:$F$9,J$9))</f>
        <v>0.29596244960239987</v>
      </c>
      <c r="K25">
        <f>IF($G25="s-curve",$E25+($F25-$E25)*$I$2/(1+EXP($I$3*(COUNT($I$9:K$9)+$I$4))),TREND($E25:$F25,$E$9:$F$9,K$9))</f>
        <v>0.29525559107671612</v>
      </c>
      <c r="L25">
        <f>IF($G25="s-curve",$E25+($F25-$E25)*$I$2/(1+EXP($I$3*(COUNT($I$9:L$9)+$I$4))),TREND($E25:$F25,$E$9:$F$9,L$9))</f>
        <v>0.29431288202296346</v>
      </c>
      <c r="M25">
        <f>IF($G25="s-curve",$E25+($F25-$E25)*$I$2/(1+EXP($I$3*(COUNT($I$9:M$9)+$I$4))),TREND($E25:$F25,$E$9:$F$9,M$9))</f>
        <v>0.2930607810336332</v>
      </c>
      <c r="N25">
        <f>IF($G25="s-curve",$E25+($F25-$E25)*$I$2/(1+EXP($I$3*(COUNT($I$9:N$9)+$I$4))),TREND($E25:$F25,$E$9:$F$9,N$9))</f>
        <v>0.29140678752282123</v>
      </c>
      <c r="O25">
        <f>IF($G25="s-curve",$E25+($F25-$E25)*$I$2/(1+EXP($I$3*(COUNT($I$9:O$9)+$I$4))),TREND($E25:$F25,$E$9:$F$9,O$9))</f>
        <v>0.28923756597307232</v>
      </c>
      <c r="P25">
        <f>IF($G25="s-curve",$E25+($F25-$E25)*$I$2/(1+EXP($I$3*(COUNT($I$9:P$9)+$I$4))),TREND($E25:$F25,$E$9:$F$9,P$9))</f>
        <v>0.28641930626464923</v>
      </c>
      <c r="Q25">
        <f>IF($G25="s-curve",$E25+($F25-$E25)*$I$2/(1+EXP($I$3*(COUNT($I$9:Q$9)+$I$4))),TREND($E25:$F25,$E$9:$F$9,Q$9))</f>
        <v>0.28280231112804816</v>
      </c>
      <c r="R25">
        <f>IF($G25="s-curve",$E25+($F25-$E25)*$I$2/(1+EXP($I$3*(COUNT($I$9:R$9)+$I$4))),TREND($E25:$F25,$E$9:$F$9,R$9))</f>
        <v>0.27823236164867954</v>
      </c>
      <c r="S25">
        <f>IF($G25="s-curve",$E25+($F25-$E25)*$I$2/(1+EXP($I$3*(COUNT($I$9:S$9)+$I$4))),TREND($E25:$F25,$E$9:$F$9,S$9))</f>
        <v>0.2725713172654462</v>
      </c>
      <c r="T25">
        <f>IF($G25="s-curve",$E25+($F25-$E25)*$I$2/(1+EXP($I$3*(COUNT($I$9:T$9)+$I$4))),TREND($E25:$F25,$E$9:$F$9,T$9))</f>
        <v>0.26572778823718668</v>
      </c>
      <c r="U25">
        <f>IF($G25="s-curve",$E25+($F25-$E25)*$I$2/(1+EXP($I$3*(COUNT($I$9:U$9)+$I$4))),TREND($E25:$F25,$E$9:$F$9,U$9))</f>
        <v>0.25769474900033379</v>
      </c>
      <c r="V25">
        <f>IF($G25="s-curve",$E25+($F25-$E25)*$I$2/(1+EXP($I$3*(COUNT($I$9:V$9)+$I$4))),TREND($E25:$F25,$E$9:$F$9,V$9))</f>
        <v>0.24858488795211589</v>
      </c>
      <c r="W25">
        <f>IF($G25="s-curve",$E25+($F25-$E25)*$I$2/(1+EXP($I$3*(COUNT($I$9:W$9)+$I$4))),TREND($E25:$F25,$E$9:$F$9,W$9))</f>
        <v>0.23864897177620478</v>
      </c>
      <c r="X25">
        <f>IF($G25="s-curve",$E25+($F25-$E25)*$I$2/(1+EXP($I$3*(COUNT($I$9:X$9)+$I$4))),TREND($E25:$F25,$E$9:$F$9,X$9))</f>
        <v>0.22826257592436899</v>
      </c>
      <c r="Y25">
        <f>IF($G25="s-curve",$E25+($F25-$E25)*$I$2/(1+EXP($I$3*(COUNT($I$9:Y$9)+$I$4))),TREND($E25:$F25,$E$9:$F$9,Y$9))</f>
        <v>0.21787618007253318</v>
      </c>
      <c r="Z25">
        <f>IF($G25="s-curve",$E25+($F25-$E25)*$I$2/(1+EXP($I$3*(COUNT($I$9:Z$9)+$I$4))),TREND($E25:$F25,$E$9:$F$9,Z$9))</f>
        <v>0.20794026389662207</v>
      </c>
      <c r="AA25">
        <f>IF($G25="s-curve",$E25+($F25-$E25)*$I$2/(1+EXP($I$3*(COUNT($I$9:AA$9)+$I$4))),TREND($E25:$F25,$E$9:$F$9,AA$9))</f>
        <v>0.19883040284840414</v>
      </c>
      <c r="AB25">
        <f>IF($G25="s-curve",$E25+($F25-$E25)*$I$2/(1+EXP($I$3*(COUNT($I$9:AB$9)+$I$4))),TREND($E25:$F25,$E$9:$F$9,AB$9))</f>
        <v>0.19079736361155128</v>
      </c>
      <c r="AC25">
        <f>IF($G25="s-curve",$E25+($F25-$E25)*$I$2/(1+EXP($I$3*(COUNT($I$9:AC$9)+$I$4))),TREND($E25:$F25,$E$9:$F$9,AC$9))</f>
        <v>0.18395383458329176</v>
      </c>
      <c r="AD25">
        <f>IF($G25="s-curve",$E25+($F25-$E25)*$I$2/(1+EXP($I$3*(COUNT($I$9:AD$9)+$I$4))),TREND($E25:$F25,$E$9:$F$9,AD$9))</f>
        <v>0.17829279020005839</v>
      </c>
      <c r="AE25">
        <f>IF($G25="s-curve",$E25+($F25-$E25)*$I$2/(1+EXP($I$3*(COUNT($I$9:AE$9)+$I$4))),TREND($E25:$F25,$E$9:$F$9,AE$9))</f>
        <v>0.17372284072068978</v>
      </c>
      <c r="AF25">
        <f>IF($G25="s-curve",$E25+($F25-$E25)*$I$2/(1+EXP($I$3*(COUNT($I$9:AF$9)+$I$4))),TREND($E25:$F25,$E$9:$F$9,AF$9))</f>
        <v>0.17010584558408873</v>
      </c>
      <c r="AG25">
        <f>IF($G25="s-curve",$E25+($F25-$E25)*$I$2/(1+EXP($I$3*(COUNT($I$9:AG$9)+$I$4))),TREND($E25:$F25,$E$9:$F$9,AG$9))</f>
        <v>0.16728758587566564</v>
      </c>
      <c r="AH25">
        <f>IF($G25="s-curve",$E25+($F25-$E25)*$I$2/(1+EXP($I$3*(COUNT($I$9:AH$9)+$I$4))),TREND($E25:$F25,$E$9:$F$9,AH$9))</f>
        <v>0.1651183643259167</v>
      </c>
      <c r="AI25">
        <f>IF($G25="s-curve",$E25+($F25-$E25)*$I$2/(1+EXP($I$3*(COUNT($I$9:AI$9)+$I$4))),TREND($E25:$F25,$E$9:$F$9,AI$9))</f>
        <v>0.16346437081510473</v>
      </c>
      <c r="AJ25">
        <f>IF($G25="s-curve",$E25+($F25-$E25)*$I$2/(1+EXP($I$3*(COUNT($I$9:AJ$9)+$I$4))),TREND($E25:$F25,$E$9:$F$9,AJ$9))</f>
        <v>0.1622122698257745</v>
      </c>
      <c r="AK25">
        <f>IF($G25="s-curve",$E25+($F25-$E25)*$I$2/(1+EXP($I$3*(COUNT($I$9:AK$9)+$I$4))),TREND($E25:$F25,$E$9:$F$9,AK$9))</f>
        <v>0.16126956077202181</v>
      </c>
      <c r="AL25">
        <f>IF($G25="s-curve",$E25+($F25-$E25)*$I$2/(1+EXP($I$3*(COUNT($I$9:AL$9)+$I$4))),TREND($E25:$F25,$E$9:$F$9,AL$9))</f>
        <v>0.16056270224633809</v>
      </c>
    </row>
    <row r="26" spans="1:38" x14ac:dyDescent="0.25">
      <c r="C26" t="s">
        <v>3</v>
      </c>
      <c r="E26" s="22">
        <f>'SYVbT-passenger'!D3/SUM('SYVbT-passenger'!3:3)*3</f>
        <v>0.29802375741500553</v>
      </c>
      <c r="F26" s="22">
        <f>E26</f>
        <v>0.29802375741500553</v>
      </c>
      <c r="G26" s="7" t="str">
        <f>IF(E26=F26,"n/a",IF(OR(C26="battery electric vehicle",C26="natural gas vehicle",C26="plugin hybrid vehicle"),"s-curve","linear"))</f>
        <v>n/a</v>
      </c>
      <c r="I26" s="22">
        <f t="shared" si="1"/>
        <v>0.29802375741500553</v>
      </c>
      <c r="J26">
        <f>IF($G26="s-curve",$E26+($F26-$E26)*$I$2/(1+EXP($I$3*(COUNT($I$9:J$9)+$I$4))),TREND($E26:$F26,$E$9:$F$9,J$9))</f>
        <v>0.29802375741500553</v>
      </c>
      <c r="K26">
        <f>IF($G26="s-curve",$E26+($F26-$E26)*$I$2/(1+EXP($I$3*(COUNT($I$9:K$9)+$I$4))),TREND($E26:$F26,$E$9:$F$9,K$9))</f>
        <v>0.29802375741500553</v>
      </c>
      <c r="L26">
        <f>IF($G26="s-curve",$E26+($F26-$E26)*$I$2/(1+EXP($I$3*(COUNT($I$9:L$9)+$I$4))),TREND($E26:$F26,$E$9:$F$9,L$9))</f>
        <v>0.29802375741500553</v>
      </c>
      <c r="M26">
        <f>IF($G26="s-curve",$E26+($F26-$E26)*$I$2/(1+EXP($I$3*(COUNT($I$9:M$9)+$I$4))),TREND($E26:$F26,$E$9:$F$9,M$9))</f>
        <v>0.29802375741500553</v>
      </c>
      <c r="N26">
        <f>IF($G26="s-curve",$E26+($F26-$E26)*$I$2/(1+EXP($I$3*(COUNT($I$9:N$9)+$I$4))),TREND($E26:$F26,$E$9:$F$9,N$9))</f>
        <v>0.29802375741500553</v>
      </c>
      <c r="O26">
        <f>IF($G26="s-curve",$E26+($F26-$E26)*$I$2/(1+EXP($I$3*(COUNT($I$9:O$9)+$I$4))),TREND($E26:$F26,$E$9:$F$9,O$9))</f>
        <v>0.29802375741500553</v>
      </c>
      <c r="P26">
        <f>IF($G26="s-curve",$E26+($F26-$E26)*$I$2/(1+EXP($I$3*(COUNT($I$9:P$9)+$I$4))),TREND($E26:$F26,$E$9:$F$9,P$9))</f>
        <v>0.29802375741500553</v>
      </c>
      <c r="Q26">
        <f>IF($G26="s-curve",$E26+($F26-$E26)*$I$2/(1+EXP($I$3*(COUNT($I$9:Q$9)+$I$4))),TREND($E26:$F26,$E$9:$F$9,Q$9))</f>
        <v>0.29802375741500553</v>
      </c>
      <c r="R26">
        <f>IF($G26="s-curve",$E26+($F26-$E26)*$I$2/(1+EXP($I$3*(COUNT($I$9:R$9)+$I$4))),TREND($E26:$F26,$E$9:$F$9,R$9))</f>
        <v>0.29802375741500553</v>
      </c>
      <c r="S26">
        <f>IF($G26="s-curve",$E26+($F26-$E26)*$I$2/(1+EXP($I$3*(COUNT($I$9:S$9)+$I$4))),TREND($E26:$F26,$E$9:$F$9,S$9))</f>
        <v>0.29802375741500553</v>
      </c>
      <c r="T26">
        <f>IF($G26="s-curve",$E26+($F26-$E26)*$I$2/(1+EXP($I$3*(COUNT($I$9:T$9)+$I$4))),TREND($E26:$F26,$E$9:$F$9,T$9))</f>
        <v>0.29802375741500553</v>
      </c>
      <c r="U26">
        <f>IF($G26="s-curve",$E26+($F26-$E26)*$I$2/(1+EXP($I$3*(COUNT($I$9:U$9)+$I$4))),TREND($E26:$F26,$E$9:$F$9,U$9))</f>
        <v>0.29802375741500553</v>
      </c>
      <c r="V26">
        <f>IF($G26="s-curve",$E26+($F26-$E26)*$I$2/(1+EXP($I$3*(COUNT($I$9:V$9)+$I$4))),TREND($E26:$F26,$E$9:$F$9,V$9))</f>
        <v>0.29802375741500553</v>
      </c>
      <c r="W26">
        <f>IF($G26="s-curve",$E26+($F26-$E26)*$I$2/(1+EXP($I$3*(COUNT($I$9:W$9)+$I$4))),TREND($E26:$F26,$E$9:$F$9,W$9))</f>
        <v>0.29802375741500553</v>
      </c>
      <c r="X26">
        <f>IF($G26="s-curve",$E26+($F26-$E26)*$I$2/(1+EXP($I$3*(COUNT($I$9:X$9)+$I$4))),TREND($E26:$F26,$E$9:$F$9,X$9))</f>
        <v>0.29802375741500553</v>
      </c>
      <c r="Y26">
        <f>IF($G26="s-curve",$E26+($F26-$E26)*$I$2/(1+EXP($I$3*(COUNT($I$9:Y$9)+$I$4))),TREND($E26:$F26,$E$9:$F$9,Y$9))</f>
        <v>0.29802375741500553</v>
      </c>
      <c r="Z26">
        <f>IF($G26="s-curve",$E26+($F26-$E26)*$I$2/(1+EXP($I$3*(COUNT($I$9:Z$9)+$I$4))),TREND($E26:$F26,$E$9:$F$9,Z$9))</f>
        <v>0.29802375741500553</v>
      </c>
      <c r="AA26">
        <f>IF($G26="s-curve",$E26+($F26-$E26)*$I$2/(1+EXP($I$3*(COUNT($I$9:AA$9)+$I$4))),TREND($E26:$F26,$E$9:$F$9,AA$9))</f>
        <v>0.29802375741500553</v>
      </c>
      <c r="AB26">
        <f>IF($G26="s-curve",$E26+($F26-$E26)*$I$2/(1+EXP($I$3*(COUNT($I$9:AB$9)+$I$4))),TREND($E26:$F26,$E$9:$F$9,AB$9))</f>
        <v>0.29802375741500553</v>
      </c>
      <c r="AC26">
        <f>IF($G26="s-curve",$E26+($F26-$E26)*$I$2/(1+EXP($I$3*(COUNT($I$9:AC$9)+$I$4))),TREND($E26:$F26,$E$9:$F$9,AC$9))</f>
        <v>0.29802375741500553</v>
      </c>
      <c r="AD26">
        <f>IF($G26="s-curve",$E26+($F26-$E26)*$I$2/(1+EXP($I$3*(COUNT($I$9:AD$9)+$I$4))),TREND($E26:$F26,$E$9:$F$9,AD$9))</f>
        <v>0.29802375741500553</v>
      </c>
      <c r="AE26">
        <f>IF($G26="s-curve",$E26+($F26-$E26)*$I$2/(1+EXP($I$3*(COUNT($I$9:AE$9)+$I$4))),TREND($E26:$F26,$E$9:$F$9,AE$9))</f>
        <v>0.29802375741500553</v>
      </c>
      <c r="AF26">
        <f>IF($G26="s-curve",$E26+($F26-$E26)*$I$2/(1+EXP($I$3*(COUNT($I$9:AF$9)+$I$4))),TREND($E26:$F26,$E$9:$F$9,AF$9))</f>
        <v>0.29802375741500553</v>
      </c>
      <c r="AG26">
        <f>IF($G26="s-curve",$E26+($F26-$E26)*$I$2/(1+EXP($I$3*(COUNT($I$9:AG$9)+$I$4))),TREND($E26:$F26,$E$9:$F$9,AG$9))</f>
        <v>0.29802375741500553</v>
      </c>
      <c r="AH26">
        <f>IF($G26="s-curve",$E26+($F26-$E26)*$I$2/(1+EXP($I$3*(COUNT($I$9:AH$9)+$I$4))),TREND($E26:$F26,$E$9:$F$9,AH$9))</f>
        <v>0.29802375741500553</v>
      </c>
      <c r="AI26">
        <f>IF($G26="s-curve",$E26+($F26-$E26)*$I$2/(1+EXP($I$3*(COUNT($I$9:AI$9)+$I$4))),TREND($E26:$F26,$E$9:$F$9,AI$9))</f>
        <v>0.29802375741500553</v>
      </c>
      <c r="AJ26">
        <f>IF($G26="s-curve",$E26+($F26-$E26)*$I$2/(1+EXP($I$3*(COUNT($I$9:AJ$9)+$I$4))),TREND($E26:$F26,$E$9:$F$9,AJ$9))</f>
        <v>0.29802375741500553</v>
      </c>
      <c r="AK26">
        <f>IF($G26="s-curve",$E26+($F26-$E26)*$I$2/(1+EXP($I$3*(COUNT($I$9:AK$9)+$I$4))),TREND($E26:$F26,$E$9:$F$9,AK$9))</f>
        <v>0.29802375741500553</v>
      </c>
      <c r="AL26">
        <f>IF($G26="s-curve",$E26+($F26-$E26)*$I$2/(1+EXP($I$3*(COUNT($I$9:AL$9)+$I$4))),TREND($E26:$F26,$E$9:$F$9,AL$9))</f>
        <v>0.29802375741500553</v>
      </c>
    </row>
    <row r="27" spans="1:38" x14ac:dyDescent="0.25">
      <c r="C27" t="s">
        <v>4</v>
      </c>
      <c r="E27">
        <v>1</v>
      </c>
      <c r="F27">
        <v>1</v>
      </c>
      <c r="G27" s="7" t="str">
        <f>IF(E27=F27,"n/a",IF(OR(C27="battery electric vehicle",C27="natural gas vehicle",C27="plugin hybrid vehicle"),"s-curve","linear"))</f>
        <v>n/a</v>
      </c>
      <c r="I27" s="22">
        <f t="shared" si="1"/>
        <v>1</v>
      </c>
      <c r="J27">
        <f>IF($G27="s-curve",$E27+($F27-$E27)*$I$2/(1+EXP($I$3*(COUNT($I$9:J$9)+$I$4))),TREND($E27:$F27,$E$9:$F$9,J$9))</f>
        <v>1</v>
      </c>
      <c r="K27">
        <f>IF($G27="s-curve",$E27+($F27-$E27)*$I$2/(1+EXP($I$3*(COUNT($I$9:K$9)+$I$4))),TREND($E27:$F27,$E$9:$F$9,K$9))</f>
        <v>1</v>
      </c>
      <c r="L27">
        <f>IF($G27="s-curve",$E27+($F27-$E27)*$I$2/(1+EXP($I$3*(COUNT($I$9:L$9)+$I$4))),TREND($E27:$F27,$E$9:$F$9,L$9))</f>
        <v>1</v>
      </c>
      <c r="M27">
        <f>IF($G27="s-curve",$E27+($F27-$E27)*$I$2/(1+EXP($I$3*(COUNT($I$9:M$9)+$I$4))),TREND($E27:$F27,$E$9:$F$9,M$9))</f>
        <v>1</v>
      </c>
      <c r="N27">
        <f>IF($G27="s-curve",$E27+($F27-$E27)*$I$2/(1+EXP($I$3*(COUNT($I$9:N$9)+$I$4))),TREND($E27:$F27,$E$9:$F$9,N$9))</f>
        <v>1</v>
      </c>
      <c r="O27">
        <f>IF($G27="s-curve",$E27+($F27-$E27)*$I$2/(1+EXP($I$3*(COUNT($I$9:O$9)+$I$4))),TREND($E27:$F27,$E$9:$F$9,O$9))</f>
        <v>1</v>
      </c>
      <c r="P27">
        <f>IF($G27="s-curve",$E27+($F27-$E27)*$I$2/(1+EXP($I$3*(COUNT($I$9:P$9)+$I$4))),TREND($E27:$F27,$E$9:$F$9,P$9))</f>
        <v>1</v>
      </c>
      <c r="Q27">
        <f>IF($G27="s-curve",$E27+($F27-$E27)*$I$2/(1+EXP($I$3*(COUNT($I$9:Q$9)+$I$4))),TREND($E27:$F27,$E$9:$F$9,Q$9))</f>
        <v>1</v>
      </c>
      <c r="R27">
        <f>IF($G27="s-curve",$E27+($F27-$E27)*$I$2/(1+EXP($I$3*(COUNT($I$9:R$9)+$I$4))),TREND($E27:$F27,$E$9:$F$9,R$9))</f>
        <v>1</v>
      </c>
      <c r="S27">
        <f>IF($G27="s-curve",$E27+($F27-$E27)*$I$2/(1+EXP($I$3*(COUNT($I$9:S$9)+$I$4))),TREND($E27:$F27,$E$9:$F$9,S$9))</f>
        <v>1</v>
      </c>
      <c r="T27">
        <f>IF($G27="s-curve",$E27+($F27-$E27)*$I$2/(1+EXP($I$3*(COUNT($I$9:T$9)+$I$4))),TREND($E27:$F27,$E$9:$F$9,T$9))</f>
        <v>1</v>
      </c>
      <c r="U27">
        <f>IF($G27="s-curve",$E27+($F27-$E27)*$I$2/(1+EXP($I$3*(COUNT($I$9:U$9)+$I$4))),TREND($E27:$F27,$E$9:$F$9,U$9))</f>
        <v>1</v>
      </c>
      <c r="V27">
        <f>IF($G27="s-curve",$E27+($F27-$E27)*$I$2/(1+EXP($I$3*(COUNT($I$9:V$9)+$I$4))),TREND($E27:$F27,$E$9:$F$9,V$9))</f>
        <v>1</v>
      </c>
      <c r="W27">
        <f>IF($G27="s-curve",$E27+($F27-$E27)*$I$2/(1+EXP($I$3*(COUNT($I$9:W$9)+$I$4))),TREND($E27:$F27,$E$9:$F$9,W$9))</f>
        <v>1</v>
      </c>
      <c r="X27">
        <f>IF($G27="s-curve",$E27+($F27-$E27)*$I$2/(1+EXP($I$3*(COUNT($I$9:X$9)+$I$4))),TREND($E27:$F27,$E$9:$F$9,X$9))</f>
        <v>1</v>
      </c>
      <c r="Y27">
        <f>IF($G27="s-curve",$E27+($F27-$E27)*$I$2/(1+EXP($I$3*(COUNT($I$9:Y$9)+$I$4))),TREND($E27:$F27,$E$9:$F$9,Y$9))</f>
        <v>1</v>
      </c>
      <c r="Z27">
        <f>IF($G27="s-curve",$E27+($F27-$E27)*$I$2/(1+EXP($I$3*(COUNT($I$9:Z$9)+$I$4))),TREND($E27:$F27,$E$9:$F$9,Z$9))</f>
        <v>1</v>
      </c>
      <c r="AA27">
        <f>IF($G27="s-curve",$E27+($F27-$E27)*$I$2/(1+EXP($I$3*(COUNT($I$9:AA$9)+$I$4))),TREND($E27:$F27,$E$9:$F$9,AA$9))</f>
        <v>1</v>
      </c>
      <c r="AB27">
        <f>IF($G27="s-curve",$E27+($F27-$E27)*$I$2/(1+EXP($I$3*(COUNT($I$9:AB$9)+$I$4))),TREND($E27:$F27,$E$9:$F$9,AB$9))</f>
        <v>1</v>
      </c>
      <c r="AC27">
        <f>IF($G27="s-curve",$E27+($F27-$E27)*$I$2/(1+EXP($I$3*(COUNT($I$9:AC$9)+$I$4))),TREND($E27:$F27,$E$9:$F$9,AC$9))</f>
        <v>1</v>
      </c>
      <c r="AD27">
        <f>IF($G27="s-curve",$E27+($F27-$E27)*$I$2/(1+EXP($I$3*(COUNT($I$9:AD$9)+$I$4))),TREND($E27:$F27,$E$9:$F$9,AD$9))</f>
        <v>1</v>
      </c>
      <c r="AE27">
        <f>IF($G27="s-curve",$E27+($F27-$E27)*$I$2/(1+EXP($I$3*(COUNT($I$9:AE$9)+$I$4))),TREND($E27:$F27,$E$9:$F$9,AE$9))</f>
        <v>1</v>
      </c>
      <c r="AF27">
        <f>IF($G27="s-curve",$E27+($F27-$E27)*$I$2/(1+EXP($I$3*(COUNT($I$9:AF$9)+$I$4))),TREND($E27:$F27,$E$9:$F$9,AF$9))</f>
        <v>1</v>
      </c>
      <c r="AG27">
        <f>IF($G27="s-curve",$E27+($F27-$E27)*$I$2/(1+EXP($I$3*(COUNT($I$9:AG$9)+$I$4))),TREND($E27:$F27,$E$9:$F$9,AG$9))</f>
        <v>1</v>
      </c>
      <c r="AH27">
        <f>IF($G27="s-curve",$E27+($F27-$E27)*$I$2/(1+EXP($I$3*(COUNT($I$9:AH$9)+$I$4))),TREND($E27:$F27,$E$9:$F$9,AH$9))</f>
        <v>1</v>
      </c>
      <c r="AI27">
        <f>IF($G27="s-curve",$E27+($F27-$E27)*$I$2/(1+EXP($I$3*(COUNT($I$9:AI$9)+$I$4))),TREND($E27:$F27,$E$9:$F$9,AI$9))</f>
        <v>1</v>
      </c>
      <c r="AJ27">
        <f>IF($G27="s-curve",$E27+($F27-$E27)*$I$2/(1+EXP($I$3*(COUNT($I$9:AJ$9)+$I$4))),TREND($E27:$F27,$E$9:$F$9,AJ$9))</f>
        <v>1</v>
      </c>
      <c r="AK27">
        <f>IF($G27="s-curve",$E27+($F27-$E27)*$I$2/(1+EXP($I$3*(COUNT($I$9:AK$9)+$I$4))),TREND($E27:$F27,$E$9:$F$9,AK$9))</f>
        <v>1</v>
      </c>
      <c r="AL27">
        <f>IF($G27="s-curve",$E27+($F27-$E27)*$I$2/(1+EXP($I$3*(COUNT($I$9:AL$9)+$I$4))),TREND($E27:$F27,$E$9:$F$9,AL$9))</f>
        <v>1</v>
      </c>
    </row>
    <row r="28" spans="1:38" x14ac:dyDescent="0.25">
      <c r="C28" t="s">
        <v>5</v>
      </c>
      <c r="E28" s="22">
        <f>'SYVbT-passenger'!F3/SUM('SYVbT-passenger'!3:3)*3</f>
        <v>0</v>
      </c>
      <c r="F28" s="22">
        <f>F35*3</f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1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  <c r="AL28">
        <f>IF($G28="s-curve",$E28+($F28-$E28)*$I$2/(1+EXP($I$3*(COUNT($I$9:AL$9)+$I$4))),TREND($E28:$F28,$E$9:$F$9,AL$9))</f>
        <v>5.9113558098403615E-3</v>
      </c>
    </row>
    <row r="29" spans="1:38" x14ac:dyDescent="0.25">
      <c r="C29" t="s">
        <v>124</v>
      </c>
      <c r="E29" s="22">
        <f>'SYVbT-passenger'!G3/SUM('SYVbT-passenger'!3:3)*3</f>
        <v>2.1496445375763083E-2</v>
      </c>
      <c r="F29" s="22">
        <f>F36*($E$29/$E$36)*3</f>
        <v>0.53425472287359943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1"/>
        <v>2.1496445375763083E-2</v>
      </c>
      <c r="J29">
        <f>IF($G29="s-curve",$E29+($F29-$E29)*$I$2/(1+EXP($I$3*(COUNT($I$9:J$9)+$I$4))),TREND($E29:$F29,$E$9:$F$9,J$9))</f>
        <v>2.1496445375760231E-2</v>
      </c>
      <c r="K29">
        <f>IF($G29="s-curve",$E29+($F29-$E29)*$I$2/(1+EXP($I$3*(COUNT($I$9:K$9)+$I$4))),TREND($E29:$F29,$E$9:$F$9,K$9))</f>
        <v>3.9809241000682505E-2</v>
      </c>
      <c r="L29">
        <f>IF($G29="s-curve",$E29+($F29-$E29)*$I$2/(1+EXP($I$3*(COUNT($I$9:L$9)+$I$4))),TREND($E29:$F29,$E$9:$F$9,L$9))</f>
        <v>5.8122036625604778E-2</v>
      </c>
      <c r="M29">
        <f>IF($G29="s-curve",$E29+($F29-$E29)*$I$2/(1+EXP($I$3*(COUNT($I$9:M$9)+$I$4))),TREND($E29:$F29,$E$9:$F$9,M$9))</f>
        <v>7.6434832250534157E-2</v>
      </c>
      <c r="N29">
        <f>IF($G29="s-curve",$E29+($F29-$E29)*$I$2/(1+EXP($I$3*(COUNT($I$9:N$9)+$I$4))),TREND($E29:$F29,$E$9:$F$9,N$9))</f>
        <v>9.4747627875456431E-2</v>
      </c>
      <c r="O29">
        <f>IF($G29="s-curve",$E29+($F29-$E29)*$I$2/(1+EXP($I$3*(COUNT($I$9:O$9)+$I$4))),TREND($E29:$F29,$E$9:$F$9,O$9))</f>
        <v>0.1130604235003787</v>
      </c>
      <c r="P29">
        <f>IF($G29="s-curve",$E29+($F29-$E29)*$I$2/(1+EXP($I$3*(COUNT($I$9:P$9)+$I$4))),TREND($E29:$F29,$E$9:$F$9,P$9))</f>
        <v>0.13137321912530098</v>
      </c>
      <c r="Q29">
        <f>IF($G29="s-curve",$E29+($F29-$E29)*$I$2/(1+EXP($I$3*(COUNT($I$9:Q$9)+$I$4))),TREND($E29:$F29,$E$9:$F$9,Q$9))</f>
        <v>0.14968601475022325</v>
      </c>
      <c r="R29">
        <f>IF($G29="s-curve",$E29+($F29-$E29)*$I$2/(1+EXP($I$3*(COUNT($I$9:R$9)+$I$4))),TREND($E29:$F29,$E$9:$F$9,R$9))</f>
        <v>0.16799881037514552</v>
      </c>
      <c r="S29">
        <f>IF($G29="s-curve",$E29+($F29-$E29)*$I$2/(1+EXP($I$3*(COUNT($I$9:S$9)+$I$4))),TREND($E29:$F29,$E$9:$F$9,S$9))</f>
        <v>0.1863116060000678</v>
      </c>
      <c r="T29">
        <f>IF($G29="s-curve",$E29+($F29-$E29)*$I$2/(1+EXP($I$3*(COUNT($I$9:T$9)+$I$4))),TREND($E29:$F29,$E$9:$F$9,T$9))</f>
        <v>0.20462440162499007</v>
      </c>
      <c r="U29">
        <f>IF($G29="s-curve",$E29+($F29-$E29)*$I$2/(1+EXP($I$3*(COUNT($I$9:U$9)+$I$4))),TREND($E29:$F29,$E$9:$F$9,U$9))</f>
        <v>0.22293719724991234</v>
      </c>
      <c r="V29">
        <f>IF($G29="s-curve",$E29+($F29-$E29)*$I$2/(1+EXP($I$3*(COUNT($I$9:V$9)+$I$4))),TREND($E29:$F29,$E$9:$F$9,V$9))</f>
        <v>0.24124999287483462</v>
      </c>
      <c r="W29">
        <f>IF($G29="s-curve",$E29+($F29-$E29)*$I$2/(1+EXP($I$3*(COUNT($I$9:W$9)+$I$4))),TREND($E29:$F29,$E$9:$F$9,W$9))</f>
        <v>0.25956278849975689</v>
      </c>
      <c r="X29">
        <f>IF($G29="s-curve",$E29+($F29-$E29)*$I$2/(1+EXP($I$3*(COUNT($I$9:X$9)+$I$4))),TREND($E29:$F29,$E$9:$F$9,X$9))</f>
        <v>0.27787558412467916</v>
      </c>
      <c r="Y29">
        <f>IF($G29="s-curve",$E29+($F29-$E29)*$I$2/(1+EXP($I$3*(COUNT($I$9:Y$9)+$I$4))),TREND($E29:$F29,$E$9:$F$9,Y$9))</f>
        <v>0.29618837974960144</v>
      </c>
      <c r="Z29">
        <f>IF($G29="s-curve",$E29+($F29-$E29)*$I$2/(1+EXP($I$3*(COUNT($I$9:Z$9)+$I$4))),TREND($E29:$F29,$E$9:$F$9,Z$9))</f>
        <v>0.31450117537452371</v>
      </c>
      <c r="AA29">
        <f>IF($G29="s-curve",$E29+($F29-$E29)*$I$2/(1+EXP($I$3*(COUNT($I$9:AA$9)+$I$4))),TREND($E29:$F29,$E$9:$F$9,AA$9))</f>
        <v>0.33281397099944598</v>
      </c>
      <c r="AB29">
        <f>IF($G29="s-curve",$E29+($F29-$E29)*$I$2/(1+EXP($I$3*(COUNT($I$9:AB$9)+$I$4))),TREND($E29:$F29,$E$9:$F$9,AB$9))</f>
        <v>0.35112676662436826</v>
      </c>
      <c r="AC29">
        <f>IF($G29="s-curve",$E29+($F29-$E29)*$I$2/(1+EXP($I$3*(COUNT($I$9:AC$9)+$I$4))),TREND($E29:$F29,$E$9:$F$9,AC$9))</f>
        <v>0.36943956224929764</v>
      </c>
      <c r="AD29">
        <f>IF($G29="s-curve",$E29+($F29-$E29)*$I$2/(1+EXP($I$3*(COUNT($I$9:AD$9)+$I$4))),TREND($E29:$F29,$E$9:$F$9,AD$9))</f>
        <v>0.38775235787421991</v>
      </c>
      <c r="AE29">
        <f>IF($G29="s-curve",$E29+($F29-$E29)*$I$2/(1+EXP($I$3*(COUNT($I$9:AE$9)+$I$4))),TREND($E29:$F29,$E$9:$F$9,AE$9))</f>
        <v>0.40606515349914218</v>
      </c>
      <c r="AF29">
        <f>IF($G29="s-curve",$E29+($F29-$E29)*$I$2/(1+EXP($I$3*(COUNT($I$9:AF$9)+$I$4))),TREND($E29:$F29,$E$9:$F$9,AF$9))</f>
        <v>0.42437794912406446</v>
      </c>
      <c r="AG29">
        <f>IF($G29="s-curve",$E29+($F29-$E29)*$I$2/(1+EXP($I$3*(COUNT($I$9:AG$9)+$I$4))),TREND($E29:$F29,$E$9:$F$9,AG$9))</f>
        <v>0.44269074474898673</v>
      </c>
      <c r="AH29">
        <f>IF($G29="s-curve",$E29+($F29-$E29)*$I$2/(1+EXP($I$3*(COUNT($I$9:AH$9)+$I$4))),TREND($E29:$F29,$E$9:$F$9,AH$9))</f>
        <v>0.461003540373909</v>
      </c>
      <c r="AI29">
        <f>IF($G29="s-curve",$E29+($F29-$E29)*$I$2/(1+EXP($I$3*(COUNT($I$9:AI$9)+$I$4))),TREND($E29:$F29,$E$9:$F$9,AI$9))</f>
        <v>0.47931633599883128</v>
      </c>
      <c r="AJ29">
        <f>IF($G29="s-curve",$E29+($F29-$E29)*$I$2/(1+EXP($I$3*(COUNT($I$9:AJ$9)+$I$4))),TREND($E29:$F29,$E$9:$F$9,AJ$9))</f>
        <v>0.49762913162375355</v>
      </c>
      <c r="AK29">
        <f>IF($G29="s-curve",$E29+($F29-$E29)*$I$2/(1+EXP($I$3*(COUNT($I$9:AK$9)+$I$4))),TREND($E29:$F29,$E$9:$F$9,AK$9))</f>
        <v>0.51594192724867582</v>
      </c>
      <c r="AL29">
        <f>IF($G29="s-curve",$E29+($F29-$E29)*$I$2/(1+EXP($I$3*(COUNT($I$9:AL$9)+$I$4))),TREND($E29:$F29,$E$9:$F$9,AL$9))</f>
        <v>0.5342547228735981</v>
      </c>
    </row>
    <row r="30" spans="1:38" ht="15.75" thickBot="1" x14ac:dyDescent="0.3">
      <c r="A30" s="23"/>
      <c r="B30" s="23"/>
      <c r="C30" s="23" t="s">
        <v>125</v>
      </c>
      <c r="D30" s="23"/>
      <c r="E30" s="26">
        <f>'SYVbT-passenger'!H3/SUM('SYVbT-passenger'!3:3)</f>
        <v>8.470448323552864E-5</v>
      </c>
      <c r="F30" s="26">
        <v>0.05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1"/>
        <v>8.470448323552864E-5</v>
      </c>
      <c r="J30">
        <f>IF($G30="s-curve",$E30+($F30-$E30)*$I$2/(1+EXP($I$3*(COUNT($I$9:J$9)+$I$4))),TREND($E30:$F30,$E$9:$F$9,J$9))</f>
        <v>8.2215464117929744E-4</v>
      </c>
      <c r="K30">
        <f>IF($G30="s-curve",$E30+($F30-$E30)*$I$2/(1+EXP($I$3*(COUNT($I$9:K$9)+$I$4))),TREND($E30:$F30,$E$9:$F$9,K$9))</f>
        <v>1.0750392070949643E-3</v>
      </c>
      <c r="L30">
        <f>IF($G30="s-curve",$E30+($F30-$E30)*$I$2/(1+EXP($I$3*(COUNT($I$9:L$9)+$I$4))),TREND($E30:$F30,$E$9:$F$9,L$9))</f>
        <v>1.4123012774822749E-3</v>
      </c>
      <c r="M30">
        <f>IF($G30="s-curve",$E30+($F30-$E30)*$I$2/(1+EXP($I$3*(COUNT($I$9:M$9)+$I$4))),TREND($E30:$F30,$E$9:$F$9,M$9))</f>
        <v>1.860250907661926E-3</v>
      </c>
      <c r="N30">
        <f>IF($G30="s-curve",$E30+($F30-$E30)*$I$2/(1+EXP($I$3*(COUNT($I$9:N$9)+$I$4))),TREND($E30:$F30,$E$9:$F$9,N$9))</f>
        <v>2.4519809580343683E-3</v>
      </c>
      <c r="O30">
        <f>IF($G30="s-curve",$E30+($F30-$E30)*$I$2/(1+EXP($I$3*(COUNT($I$9:O$9)+$I$4))),TREND($E30:$F30,$E$9:$F$9,O$9))</f>
        <v>3.2280381605029394E-3</v>
      </c>
      <c r="P30">
        <f>IF($G30="s-curve",$E30+($F30-$E30)*$I$2/(1+EXP($I$3*(COUNT($I$9:P$9)+$I$4))),TREND($E30:$F30,$E$9:$F$9,P$9))</f>
        <v>4.2362942076558247E-3</v>
      </c>
      <c r="Q30">
        <f>IF($G30="s-curve",$E30+($F30-$E30)*$I$2/(1+EXP($I$3*(COUNT($I$9:Q$9)+$I$4))),TREND($E30:$F30,$E$9:$F$9,Q$9))</f>
        <v>5.530304553154162E-3</v>
      </c>
      <c r="R30">
        <f>IF($G30="s-curve",$E30+($F30-$E30)*$I$2/(1+EXP($I$3*(COUNT($I$9:R$9)+$I$4))),TREND($E30:$F30,$E$9:$F$9,R$9))</f>
        <v>7.1652423071111148E-3</v>
      </c>
      <c r="S30">
        <f>IF($G30="s-curve",$E30+($F30-$E30)*$I$2/(1+EXP($I$3*(COUNT($I$9:S$9)+$I$4))),TREND($E30:$F30,$E$9:$F$9,S$9))</f>
        <v>9.1905284138303605E-3</v>
      </c>
      <c r="T30">
        <f>IF($G30="s-curve",$E30+($F30-$E30)*$I$2/(1+EXP($I$3*(COUNT($I$9:T$9)+$I$4))),TREND($E30:$F30,$E$9:$F$9,T$9))</f>
        <v>1.1638858319689102E-2</v>
      </c>
      <c r="U30">
        <f>IF($G30="s-curve",$E30+($F30-$E30)*$I$2/(1+EXP($I$3*(COUNT($I$9:U$9)+$I$4))),TREND($E30:$F30,$E$9:$F$9,U$9))</f>
        <v>1.4512745478976212E-2</v>
      </c>
      <c r="V30">
        <f>IF($G30="s-curve",$E30+($F30-$E30)*$I$2/(1+EXP($I$3*(COUNT($I$9:V$9)+$I$4))),TREND($E30:$F30,$E$9:$F$9,V$9))</f>
        <v>1.7771874672476845E-2</v>
      </c>
      <c r="W30">
        <f>IF($G30="s-curve",$E30+($F30-$E30)*$I$2/(1+EXP($I$3*(COUNT($I$9:W$9)+$I$4))),TREND($E30:$F30,$E$9:$F$9,W$9))</f>
        <v>2.1326532015952099E-2</v>
      </c>
      <c r="X30">
        <f>IF($G30="s-curve",$E30+($F30-$E30)*$I$2/(1+EXP($I$3*(COUNT($I$9:X$9)+$I$4))),TREND($E30:$F30,$E$9:$F$9,X$9))</f>
        <v>2.5042352241617768E-2</v>
      </c>
      <c r="Y30">
        <f>IF($G30="s-curve",$E30+($F30-$E30)*$I$2/(1+EXP($I$3*(COUNT($I$9:Y$9)+$I$4))),TREND($E30:$F30,$E$9:$F$9,Y$9))</f>
        <v>2.8758172467283436E-2</v>
      </c>
      <c r="Z30">
        <f>IF($G30="s-curve",$E30+($F30-$E30)*$I$2/(1+EXP($I$3*(COUNT($I$9:Z$9)+$I$4))),TREND($E30:$F30,$E$9:$F$9,Z$9))</f>
        <v>3.2312829810758684E-2</v>
      </c>
      <c r="AA30">
        <f>IF($G30="s-curve",$E30+($F30-$E30)*$I$2/(1+EXP($I$3*(COUNT($I$9:AA$9)+$I$4))),TREND($E30:$F30,$E$9:$F$9,AA$9))</f>
        <v>3.5571959004259315E-2</v>
      </c>
      <c r="AB30">
        <f>IF($G30="s-curve",$E30+($F30-$E30)*$I$2/(1+EXP($I$3*(COUNT($I$9:AB$9)+$I$4))),TREND($E30:$F30,$E$9:$F$9,AB$9))</f>
        <v>3.8445846163546425E-2</v>
      </c>
      <c r="AC30">
        <f>IF($G30="s-curve",$E30+($F30-$E30)*$I$2/(1+EXP($I$3*(COUNT($I$9:AC$9)+$I$4))),TREND($E30:$F30,$E$9:$F$9,AC$9))</f>
        <v>4.0894176069405173E-2</v>
      </c>
      <c r="AD30">
        <f>IF($G30="s-curve",$E30+($F30-$E30)*$I$2/(1+EXP($I$3*(COUNT($I$9:AD$9)+$I$4))),TREND($E30:$F30,$E$9:$F$9,AD$9))</f>
        <v>4.2919462176124419E-2</v>
      </c>
      <c r="AE30">
        <f>IF($G30="s-curve",$E30+($F30-$E30)*$I$2/(1+EXP($I$3*(COUNT($I$9:AE$9)+$I$4))),TREND($E30:$F30,$E$9:$F$9,AE$9))</f>
        <v>4.4554399930081368E-2</v>
      </c>
      <c r="AF30">
        <f>IF($G30="s-curve",$E30+($F30-$E30)*$I$2/(1+EXP($I$3*(COUNT($I$9:AF$9)+$I$4))),TREND($E30:$F30,$E$9:$F$9,AF$9))</f>
        <v>4.5848410275579711E-2</v>
      </c>
      <c r="AG30">
        <f>IF($G30="s-curve",$E30+($F30-$E30)*$I$2/(1+EXP($I$3*(COUNT($I$9:AG$9)+$I$4))),TREND($E30:$F30,$E$9:$F$9,AG$9))</f>
        <v>4.6856666322732596E-2</v>
      </c>
      <c r="AH30">
        <f>IF($G30="s-curve",$E30+($F30-$E30)*$I$2/(1+EXP($I$3*(COUNT($I$9:AH$9)+$I$4))),TREND($E30:$F30,$E$9:$F$9,AH$9))</f>
        <v>4.7632723525201169E-2</v>
      </c>
      <c r="AI30">
        <f>IF($G30="s-curve",$E30+($F30-$E30)*$I$2/(1+EXP($I$3*(COUNT($I$9:AI$9)+$I$4))),TREND($E30:$F30,$E$9:$F$9,AI$9))</f>
        <v>4.822445357557361E-2</v>
      </c>
      <c r="AJ30">
        <f>IF($G30="s-curve",$E30+($F30-$E30)*$I$2/(1+EXP($I$3*(COUNT($I$9:AJ$9)+$I$4))),TREND($E30:$F30,$E$9:$F$9,AJ$9))</f>
        <v>4.8672403205753251E-2</v>
      </c>
      <c r="AK30">
        <f>IF($G30="s-curve",$E30+($F30-$E30)*$I$2/(1+EXP($I$3*(COUNT($I$9:AK$9)+$I$4))),TREND($E30:$F30,$E$9:$F$9,AK$9))</f>
        <v>4.900966527614057E-2</v>
      </c>
      <c r="AL30">
        <f>IF($G30="s-curve",$E30+($F30-$E30)*$I$2/(1+EXP($I$3*(COUNT($I$9:AL$9)+$I$4))),TREND($E30:$F30,$E$9:$F$9,AL$9))</f>
        <v>4.9262549842056233E-2</v>
      </c>
    </row>
    <row r="31" spans="1:38" x14ac:dyDescent="0.25">
      <c r="A31" t="s">
        <v>13</v>
      </c>
      <c r="B31" t="s">
        <v>18</v>
      </c>
      <c r="C31" t="s">
        <v>1</v>
      </c>
      <c r="E31" s="22">
        <v>0.5</v>
      </c>
      <c r="F31" s="22">
        <v>1</v>
      </c>
      <c r="G31" s="7" t="str">
        <f>IF(E31=F31,"n/a",IF(OR(C31="battery electric vehicle",C31="natural gas vehicle",C31="plugin hybrid vehicle"),"s-curve","linear"))</f>
        <v>s-curve</v>
      </c>
      <c r="I31" s="22">
        <f>E31</f>
        <v>0.5</v>
      </c>
      <c r="J31">
        <f>IF($G31="s-curve",$E31+($F31-$E31)*$R$2/(1+EXP($R$3*(COUNT(J$9:$K$9)+$R$4))),TREND($E31:$F31,$E$9:$F$9,J$9))</f>
        <v>0.50075059112836851</v>
      </c>
      <c r="K31">
        <f>IF($G31="s-curve",$E31+($F31-$E31)*$R$2/(1+EXP($R$3*(COUNT($K$9:K$9)+$R$4))),TREND($E31:$F31,$E$9:$F$9,K$9))</f>
        <v>0.5004555255972003</v>
      </c>
      <c r="L31">
        <f>IF($G31="s-curve",$E31+($F31-$E31)*$R$2/(1+EXP($R$3*(COUNT($K$9:L$9)+$R$4))),TREND($E31:$F31,$E$9:$F$9,L$9))</f>
        <v>0.50075059112836851</v>
      </c>
      <c r="M31">
        <f>IF($G31="s-curve",$E31+($F31-$E31)*$R$2/(1+EXP($R$3*(COUNT($K$9:M$9)+$R$4))),TREND($E31:$F31,$E$9:$F$9,M$9))</f>
        <v>0.50123631157831738</v>
      </c>
      <c r="N31">
        <f>IF($G31="s-curve",$E31+($F31-$E31)*$R$2/(1+EXP($R$3*(COUNT($K$9:N$9)+$R$4))),TREND($E31:$F31,$E$9:$F$9,N$9))</f>
        <v>0.50203506885794802</v>
      </c>
      <c r="O31">
        <f>IF($G31="s-curve",$E31+($F31-$E31)*$R$2/(1+EXP($R$3*(COUNT($K$9:O$9)+$R$4))),TREND($E31:$F31,$E$9:$F$9,O$9))</f>
        <v>0.50334642546214248</v>
      </c>
      <c r="P31">
        <f>IF($G31="s-curve",$E31+($F31-$E31)*$R$2/(1+EXP($R$3*(COUNT($K$9:P$9)+$R$4))),TREND($E31:$F31,$E$9:$F$9,P$9))</f>
        <v>0.50549347131529654</v>
      </c>
      <c r="Q31">
        <f>IF($G31="s-curve",$E31+($F31-$E31)*$R$2/(1+EXP($R$3*(COUNT($K$9:Q$9)+$R$4))),TREND($E31:$F31,$E$9:$F$9,Q$9))</f>
        <v>0.50899310498104577</v>
      </c>
      <c r="R31">
        <f>IF($G31="s-curve",$E31+($F31-$E31)*$R$2/(1+EXP($R$3*(COUNT($K$9:R$9)+$R$4))),TREND($E31:$F31,$E$9:$F$9,R$9))</f>
        <v>0.51465611537567812</v>
      </c>
      <c r="S31">
        <f>IF($G31="s-curve",$E31+($F31-$E31)*$R$2/(1+EXP($R$3*(COUNT($K$9:S$9)+$R$4))),TREND($E31:$F31,$E$9:$F$9,S$9))</f>
        <v>0.52371293658878337</v>
      </c>
      <c r="T31">
        <f>IF($G31="s-curve",$E31+($F31-$E31)*$R$2/(1+EXP($R$3*(COUNT($K$9:T$9)+$R$4))),TREND($E31:$F31,$E$9:$F$9,T$9))</f>
        <v>0.53792909001062172</v>
      </c>
      <c r="U31">
        <f>IF($G31="s-curve",$E31+($F31-$E31)*$R$2/(1+EXP($R$3*(COUNT($K$9:U$9)+$R$4))),TREND($E31:$F31,$E$9:$F$9,U$9))</f>
        <v>0.55960146101105879</v>
      </c>
      <c r="V31">
        <f>IF($G31="s-curve",$E31+($F31-$E31)*$R$2/(1+EXP($R$3*(COUNT($K$9:V$9)+$R$4))),TREND($E31:$F31,$E$9:$F$9,V$9))</f>
        <v>0.59121276190317817</v>
      </c>
      <c r="W31">
        <f>IF($G31="s-curve",$E31+($F31-$E31)*$R$2/(1+EXP($R$3*(COUNT($K$9:W$9)+$R$4))),TREND($E31:$F31,$E$9:$F$9,W$9))</f>
        <v>0.63447071068499761</v>
      </c>
      <c r="X31">
        <f>IF($G31="s-curve",$E31+($F31-$E31)*$R$2/(1+EXP($R$3*(COUNT($K$9:X$9)+$R$4))),TREND($E31:$F31,$E$9:$F$9,X$9))</f>
        <v>0.68877033439907276</v>
      </c>
      <c r="Y31">
        <f>IF($G31="s-curve",$E31+($F31-$E31)*$R$2/(1+EXP($R$3*(COUNT($K$9:Y$9)+$R$4))),TREND($E31:$F31,$E$9:$F$9,Y$9))</f>
        <v>0.75</v>
      </c>
      <c r="Z31">
        <f>IF($G31="s-curve",$E31+($F31-$E31)*$R$2/(1+EXP($R$3*(COUNT($K$9:Z$9)+$R$4))),TREND($E31:$F31,$E$9:$F$9,Z$9))</f>
        <v>0.81122966560092724</v>
      </c>
      <c r="AA31">
        <f>IF($G31="s-curve",$E31+($F31-$E31)*$R$2/(1+EXP($R$3*(COUNT($K$9:AA$9)+$R$4))),TREND($E31:$F31,$E$9:$F$9,AA$9))</f>
        <v>0.86552928931500239</v>
      </c>
      <c r="AB31">
        <f>IF($G31="s-curve",$E31+($F31-$E31)*$R$2/(1+EXP($R$3*(COUNT($K$9:AB$9)+$R$4))),TREND($E31:$F31,$E$9:$F$9,AB$9))</f>
        <v>0.90878723809682183</v>
      </c>
      <c r="AC31">
        <f>IF($G31="s-curve",$E31+($F31-$E31)*$R$2/(1+EXP($R$3*(COUNT($K$9:AC$9)+$R$4))),TREND($E31:$F31,$E$9:$F$9,AC$9))</f>
        <v>0.9403985389889411</v>
      </c>
      <c r="AD31">
        <f>IF($G31="s-curve",$E31+($F31-$E31)*$R$2/(1+EXP($R$3*(COUNT($K$9:AD$9)+$R$4))),TREND($E31:$F31,$E$9:$F$9,AD$9))</f>
        <v>0.96207090998937828</v>
      </c>
      <c r="AE31">
        <f>IF($G31="s-curve",$E31+($F31-$E31)*$R$2/(1+EXP($R$3*(COUNT($K$9:AE$9)+$R$4))),TREND($E31:$F31,$E$9:$F$9,AE$9))</f>
        <v>0.97628706341121663</v>
      </c>
      <c r="AF31">
        <f>IF($G31="s-curve",$E31+($F31-$E31)*$R$2/(1+EXP($R$3*(COUNT($K$9:AF$9)+$R$4))),TREND($E31:$F31,$E$9:$F$9,AF$9))</f>
        <v>0.98534388462432188</v>
      </c>
      <c r="AG31">
        <f>IF($G31="s-curve",$E31+($F31-$E31)*$R$2/(1+EXP($R$3*(COUNT($K$9:AG$9)+$R$4))),TREND($E31:$F31,$E$9:$F$9,AG$9))</f>
        <v>0.99100689501895423</v>
      </c>
      <c r="AH31">
        <f>IF($G31="s-curve",$E31+($F31-$E31)*$R$2/(1+EXP($R$3*(COUNT($K$9:AH$9)+$R$4))),TREND($E31:$F31,$E$9:$F$9,AH$9))</f>
        <v>0.99450652868470346</v>
      </c>
      <c r="AI31">
        <f>IF($G31="s-curve",$E31+($F31-$E31)*$R$2/(1+EXP($R$3*(COUNT($K$9:AI$9)+$R$4))),TREND($E31:$F31,$E$9:$F$9,AI$9))</f>
        <v>0.99665357453785763</v>
      </c>
      <c r="AJ31">
        <f>IF($G31="s-curve",$E31+($F31-$E31)*$R$2/(1+EXP($R$3*(COUNT($K$9:AJ$9)+$R$4))),TREND($E31:$F31,$E$9:$F$9,AJ$9))</f>
        <v>0.99796493114205198</v>
      </c>
      <c r="AK31">
        <f>IF($G31="s-curve",$E31+($F31-$E31)*$R$2/(1+EXP($R$3*(COUNT($K$9:AK$9)+$R$4))),TREND($E31:$F31,$E$9:$F$9,AK$9))</f>
        <v>0.99876368842168262</v>
      </c>
      <c r="AL31">
        <f>IF($G31="s-curve",$E31+($F31-$E31)*$R$2/(1+EXP($R$3*(COUNT($K$9:AL$9)+$R$4))),TREND($E31:$F31,$E$9:$F$9,AL$9))</f>
        <v>0.99924940887163149</v>
      </c>
    </row>
    <row r="32" spans="1:38" x14ac:dyDescent="0.2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6.3356010705258418E-3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1"/>
        <v>6.3356010705258418E-3</v>
      </c>
      <c r="J32">
        <f>IF($G32="s-curve",$E32+($F32-$E32)*$I$2/(1+EXP($I$3*(COUNT($I$9:J$9)+$I$4))),TREND($E32:$F32,$E$9:$F$9,J$9))</f>
        <v>7.0225669077779371E-3</v>
      </c>
      <c r="K32">
        <f>IF($G32="s-curve",$E32+($F32-$E32)*$I$2/(1+EXP($I$3*(COUNT($I$9:K$9)+$I$4))),TREND($E32:$F32,$E$9:$F$9,K$9))</f>
        <v>7.2581395165584144E-3</v>
      </c>
      <c r="L32">
        <f>IF($G32="s-curve",$E32+($F32-$E32)*$I$2/(1+EXP($I$3*(COUNT($I$9:L$9)+$I$4))),TREND($E32:$F32,$E$9:$F$9,L$9))</f>
        <v>7.5723133194402362E-3</v>
      </c>
      <c r="M32">
        <f>IF($G32="s-curve",$E32+($F32-$E32)*$I$2/(1+EXP($I$3*(COUNT($I$9:M$9)+$I$4))),TREND($E32:$F32,$E$9:$F$9,M$9))</f>
        <v>7.9895972394832711E-3</v>
      </c>
      <c r="N32">
        <f>IF($G32="s-curve",$E32+($F32-$E32)*$I$2/(1+EXP($I$3*(COUNT($I$9:N$9)+$I$4))),TREND($E32:$F32,$E$9:$F$9,N$9))</f>
        <v>8.5408186679453209E-3</v>
      </c>
      <c r="O32">
        <f>IF($G32="s-curve",$E32+($F32-$E32)*$I$2/(1+EXP($I$3*(COUNT($I$9:O$9)+$I$4))),TREND($E32:$F32,$E$9:$F$9,O$9))</f>
        <v>9.263748590878489E-3</v>
      </c>
      <c r="P32">
        <f>IF($G32="s-curve",$E32+($F32-$E32)*$I$2/(1+EXP($I$3*(COUNT($I$9:P$9)+$I$4))),TREND($E32:$F32,$E$9:$F$9,P$9))</f>
        <v>1.0202981503280528E-2</v>
      </c>
      <c r="Q32">
        <f>IF($G32="s-curve",$E32+($F32-$E32)*$I$2/(1+EXP($I$3*(COUNT($I$9:Q$9)+$I$4))),TREND($E32:$F32,$E$9:$F$9,Q$9))</f>
        <v>1.1408406562632024E-2</v>
      </c>
      <c r="R32">
        <f>IF($G32="s-curve",$E32+($F32-$E32)*$I$2/(1+EXP($I$3*(COUNT($I$9:R$9)+$I$4))),TREND($E32:$F32,$E$9:$F$9,R$9))</f>
        <v>1.2931419841432812E-2</v>
      </c>
      <c r="S32">
        <f>IF($G32="s-curve",$E32+($F32-$E32)*$I$2/(1+EXP($I$3*(COUNT($I$9:S$9)+$I$4))),TREND($E32:$F32,$E$9:$F$9,S$9))</f>
        <v>1.4818059027810897E-2</v>
      </c>
      <c r="T32">
        <f>IF($G32="s-curve",$E32+($F32-$E32)*$I$2/(1+EXP($I$3*(COUNT($I$9:T$9)+$I$4))),TREND($E32:$F32,$E$9:$F$9,T$9))</f>
        <v>1.709878130514729E-2</v>
      </c>
      <c r="U32">
        <f>IF($G32="s-curve",$E32+($F32-$E32)*$I$2/(1+EXP($I$3*(COUNT($I$9:U$9)+$I$4))),TREND($E32:$F32,$E$9:$F$9,U$9))</f>
        <v>1.9775928061821053E-2</v>
      </c>
      <c r="V32">
        <f>IF($G32="s-curve",$E32+($F32-$E32)*$I$2/(1+EXP($I$3*(COUNT($I$9:V$9)+$I$4))),TREND($E32:$F32,$E$9:$F$9,V$9))</f>
        <v>2.2811943975586207E-2</v>
      </c>
      <c r="W32">
        <f>IF($G32="s-curve",$E32+($F32-$E32)*$I$2/(1+EXP($I$3*(COUNT($I$9:W$9)+$I$4))),TREND($E32:$F32,$E$9:$F$9,W$9))</f>
        <v>2.6123256790154734E-2</v>
      </c>
      <c r="X32">
        <f>IF($G32="s-curve",$E32+($F32-$E32)*$I$2/(1+EXP($I$3*(COUNT($I$9:X$9)+$I$4))),TREND($E32:$F32,$E$9:$F$9,X$9))</f>
        <v>2.9584699607551657E-2</v>
      </c>
      <c r="Y32">
        <f>IF($G32="s-curve",$E32+($F32-$E32)*$I$2/(1+EXP($I$3*(COUNT($I$9:Y$9)+$I$4))),TREND($E32:$F32,$E$9:$F$9,Y$9))</f>
        <v>3.3046142424948577E-2</v>
      </c>
      <c r="Z32">
        <f>IF($G32="s-curve",$E32+($F32-$E32)*$I$2/(1+EXP($I$3*(COUNT($I$9:Z$9)+$I$4))),TREND($E32:$F32,$E$9:$F$9,Z$9))</f>
        <v>3.6357455239517111E-2</v>
      </c>
      <c r="AA32">
        <f>IF($G32="s-curve",$E32+($F32-$E32)*$I$2/(1+EXP($I$3*(COUNT($I$9:AA$9)+$I$4))),TREND($E32:$F32,$E$9:$F$9,AA$9))</f>
        <v>3.9393471153282261E-2</v>
      </c>
      <c r="AB32">
        <f>IF($G32="s-curve",$E32+($F32-$E32)*$I$2/(1+EXP($I$3*(COUNT($I$9:AB$9)+$I$4))),TREND($E32:$F32,$E$9:$F$9,AB$9))</f>
        <v>4.2070617909956018E-2</v>
      </c>
      <c r="AC32">
        <f>IF($G32="s-curve",$E32+($F32-$E32)*$I$2/(1+EXP($I$3*(COUNT($I$9:AC$9)+$I$4))),TREND($E32:$F32,$E$9:$F$9,AC$9))</f>
        <v>4.4351340187292421E-2</v>
      </c>
      <c r="AD32">
        <f>IF($G32="s-curve",$E32+($F32-$E32)*$I$2/(1+EXP($I$3*(COUNT($I$9:AD$9)+$I$4))),TREND($E32:$F32,$E$9:$F$9,AD$9))</f>
        <v>4.623797937367051E-2</v>
      </c>
      <c r="AE32">
        <f>IF($G32="s-curve",$E32+($F32-$E32)*$I$2/(1+EXP($I$3*(COUNT($I$9:AE$9)+$I$4))),TREND($E32:$F32,$E$9:$F$9,AE$9))</f>
        <v>4.7760992652471287E-2</v>
      </c>
      <c r="AF32">
        <f>IF($G32="s-curve",$E32+($F32-$E32)*$I$2/(1+EXP($I$3*(COUNT($I$9:AF$9)+$I$4))),TREND($E32:$F32,$E$9:$F$9,AF$9))</f>
        <v>4.8966417711822793E-2</v>
      </c>
      <c r="AG32">
        <f>IF($G32="s-curve",$E32+($F32-$E32)*$I$2/(1+EXP($I$3*(COUNT($I$9:AG$9)+$I$4))),TREND($E32:$F32,$E$9:$F$9,AG$9))</f>
        <v>4.9905650624224834E-2</v>
      </c>
      <c r="AH32">
        <f>IF($G32="s-curve",$E32+($F32-$E32)*$I$2/(1+EXP($I$3*(COUNT($I$9:AH$9)+$I$4))),TREND($E32:$F32,$E$9:$F$9,AH$9))</f>
        <v>5.0628580547157992E-2</v>
      </c>
      <c r="AI32">
        <f>IF($G32="s-curve",$E32+($F32-$E32)*$I$2/(1+EXP($I$3*(COUNT($I$9:AI$9)+$I$4))),TREND($E32:$F32,$E$9:$F$9,AI$9))</f>
        <v>5.117980197562004E-2</v>
      </c>
      <c r="AJ32">
        <f>IF($G32="s-curve",$E32+($F32-$E32)*$I$2/(1+EXP($I$3*(COUNT($I$9:AJ$9)+$I$4))),TREND($E32:$F32,$E$9:$F$9,AJ$9))</f>
        <v>5.1597085895663072E-2</v>
      </c>
      <c r="AK32">
        <f>IF($G32="s-curve",$E32+($F32-$E32)*$I$2/(1+EXP($I$3*(COUNT($I$9:AK$9)+$I$4))),TREND($E32:$F32,$E$9:$F$9,AK$9))</f>
        <v>5.1911259698544904E-2</v>
      </c>
      <c r="AL32">
        <f>IF($G32="s-curve",$E32+($F32-$E32)*$I$2/(1+EXP($I$3*(COUNT($I$9:AL$9)+$I$4))),TREND($E32:$F32,$E$9:$F$9,AL$9))</f>
        <v>5.2146832307325378E-2</v>
      </c>
    </row>
    <row r="33" spans="1:38" x14ac:dyDescent="0.2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1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  <c r="AL33">
        <f>IF($G33="s-curve",$E33+($F33-$E33)*$I$2/(1+EXP($I$3*(COUNT($I$9:AL$9)+$I$4))),TREND($E33:$F33,$E$9:$F$9,AL$9))</f>
        <v>0</v>
      </c>
    </row>
    <row r="34" spans="1:38" x14ac:dyDescent="0.25">
      <c r="C34" t="s">
        <v>4</v>
      </c>
      <c r="E34">
        <v>2.5</v>
      </c>
      <c r="F34">
        <v>2.5</v>
      </c>
      <c r="G34" s="7" t="str">
        <f>IF(E34=F34,"n/a",IF(OR(C34="battery electric vehicle",C34="natural gas vehicle",C34="plugin hybrid vehicle"),"s-curve","linear"))</f>
        <v>n/a</v>
      </c>
      <c r="I34" s="22">
        <f t="shared" si="1"/>
        <v>2.5</v>
      </c>
      <c r="J34">
        <f>IF($G34="s-curve",$E34+($F34-$E34)*$I$2/(1+EXP($I$3*(COUNT($I$9:J$9)+$I$4))),TREND($E34:$F34,$E$9:$F$9,J$9))</f>
        <v>2.5</v>
      </c>
      <c r="K34">
        <f>IF($G34="s-curve",$E34+($F34-$E34)*$I$2/(1+EXP($I$3*(COUNT($I$9:K$9)+$I$4))),TREND($E34:$F34,$E$9:$F$9,K$9))</f>
        <v>2.5</v>
      </c>
      <c r="L34">
        <f>IF($G34="s-curve",$E34+($F34-$E34)*$I$2/(1+EXP($I$3*(COUNT($I$9:L$9)+$I$4))),TREND($E34:$F34,$E$9:$F$9,L$9))</f>
        <v>2.5</v>
      </c>
      <c r="M34">
        <f>IF($G34="s-curve",$E34+($F34-$E34)*$I$2/(1+EXP($I$3*(COUNT($I$9:M$9)+$I$4))),TREND($E34:$F34,$E$9:$F$9,M$9))</f>
        <v>2.5</v>
      </c>
      <c r="N34">
        <f>IF($G34="s-curve",$E34+($F34-$E34)*$I$2/(1+EXP($I$3*(COUNT($I$9:N$9)+$I$4))),TREND($E34:$F34,$E$9:$F$9,N$9))</f>
        <v>2.5</v>
      </c>
      <c r="O34">
        <f>IF($G34="s-curve",$E34+($F34-$E34)*$I$2/(1+EXP($I$3*(COUNT($I$9:O$9)+$I$4))),TREND($E34:$F34,$E$9:$F$9,O$9))</f>
        <v>2.5</v>
      </c>
      <c r="P34">
        <f>IF($G34="s-curve",$E34+($F34-$E34)*$I$2/(1+EXP($I$3*(COUNT($I$9:P$9)+$I$4))),TREND($E34:$F34,$E$9:$F$9,P$9))</f>
        <v>2.5</v>
      </c>
      <c r="Q34">
        <f>IF($G34="s-curve",$E34+($F34-$E34)*$I$2/(1+EXP($I$3*(COUNT($I$9:Q$9)+$I$4))),TREND($E34:$F34,$E$9:$F$9,Q$9))</f>
        <v>2.5</v>
      </c>
      <c r="R34">
        <f>IF($G34="s-curve",$E34+($F34-$E34)*$I$2/(1+EXP($I$3*(COUNT($I$9:R$9)+$I$4))),TREND($E34:$F34,$E$9:$F$9,R$9))</f>
        <v>2.5</v>
      </c>
      <c r="S34">
        <f>IF($G34="s-curve",$E34+($F34-$E34)*$I$2/(1+EXP($I$3*(COUNT($I$9:S$9)+$I$4))),TREND($E34:$F34,$E$9:$F$9,S$9))</f>
        <v>2.5</v>
      </c>
      <c r="T34">
        <f>IF($G34="s-curve",$E34+($F34-$E34)*$I$2/(1+EXP($I$3*(COUNT($I$9:T$9)+$I$4))),TREND($E34:$F34,$E$9:$F$9,T$9))</f>
        <v>2.5</v>
      </c>
      <c r="U34">
        <f>IF($G34="s-curve",$E34+($F34-$E34)*$I$2/(1+EXP($I$3*(COUNT($I$9:U$9)+$I$4))),TREND($E34:$F34,$E$9:$F$9,U$9))</f>
        <v>2.5</v>
      </c>
      <c r="V34">
        <f>IF($G34="s-curve",$E34+($F34-$E34)*$I$2/(1+EXP($I$3*(COUNT($I$9:V$9)+$I$4))),TREND($E34:$F34,$E$9:$F$9,V$9))</f>
        <v>2.5</v>
      </c>
      <c r="W34">
        <f>IF($G34="s-curve",$E34+($F34-$E34)*$I$2/(1+EXP($I$3*(COUNT($I$9:W$9)+$I$4))),TREND($E34:$F34,$E$9:$F$9,W$9))</f>
        <v>2.5</v>
      </c>
      <c r="X34">
        <f>IF($G34="s-curve",$E34+($F34-$E34)*$I$2/(1+EXP($I$3*(COUNT($I$9:X$9)+$I$4))),TREND($E34:$F34,$E$9:$F$9,X$9))</f>
        <v>2.5</v>
      </c>
      <c r="Y34">
        <f>IF($G34="s-curve",$E34+($F34-$E34)*$I$2/(1+EXP($I$3*(COUNT($I$9:Y$9)+$I$4))),TREND($E34:$F34,$E$9:$F$9,Y$9))</f>
        <v>2.5</v>
      </c>
      <c r="Z34">
        <f>IF($G34="s-curve",$E34+($F34-$E34)*$I$2/(1+EXP($I$3*(COUNT($I$9:Z$9)+$I$4))),TREND($E34:$F34,$E$9:$F$9,Z$9))</f>
        <v>2.5</v>
      </c>
      <c r="AA34">
        <f>IF($G34="s-curve",$E34+($F34-$E34)*$I$2/(1+EXP($I$3*(COUNT($I$9:AA$9)+$I$4))),TREND($E34:$F34,$E$9:$F$9,AA$9))</f>
        <v>2.5</v>
      </c>
      <c r="AB34">
        <f>IF($G34="s-curve",$E34+($F34-$E34)*$I$2/(1+EXP($I$3*(COUNT($I$9:AB$9)+$I$4))),TREND($E34:$F34,$E$9:$F$9,AB$9))</f>
        <v>2.5</v>
      </c>
      <c r="AC34">
        <f>IF($G34="s-curve",$E34+($F34-$E34)*$I$2/(1+EXP($I$3*(COUNT($I$9:AC$9)+$I$4))),TREND($E34:$F34,$E$9:$F$9,AC$9))</f>
        <v>2.5</v>
      </c>
      <c r="AD34">
        <f>IF($G34="s-curve",$E34+($F34-$E34)*$I$2/(1+EXP($I$3*(COUNT($I$9:AD$9)+$I$4))),TREND($E34:$F34,$E$9:$F$9,AD$9))</f>
        <v>2.5</v>
      </c>
      <c r="AE34">
        <f>IF($G34="s-curve",$E34+($F34-$E34)*$I$2/(1+EXP($I$3*(COUNT($I$9:AE$9)+$I$4))),TREND($E34:$F34,$E$9:$F$9,AE$9))</f>
        <v>2.5</v>
      </c>
      <c r="AF34">
        <f>IF($G34="s-curve",$E34+($F34-$E34)*$I$2/(1+EXP($I$3*(COUNT($I$9:AF$9)+$I$4))),TREND($E34:$F34,$E$9:$F$9,AF$9))</f>
        <v>2.5</v>
      </c>
      <c r="AG34">
        <f>IF($G34="s-curve",$E34+($F34-$E34)*$I$2/(1+EXP($I$3*(COUNT($I$9:AG$9)+$I$4))),TREND($E34:$F34,$E$9:$F$9,AG$9))</f>
        <v>2.5</v>
      </c>
      <c r="AH34">
        <f>IF($G34="s-curve",$E34+($F34-$E34)*$I$2/(1+EXP($I$3*(COUNT($I$9:AH$9)+$I$4))),TREND($E34:$F34,$E$9:$F$9,AH$9))</f>
        <v>2.5</v>
      </c>
      <c r="AI34">
        <f>IF($G34="s-curve",$E34+($F34-$E34)*$I$2/(1+EXP($I$3*(COUNT($I$9:AI$9)+$I$4))),TREND($E34:$F34,$E$9:$F$9,AI$9))</f>
        <v>2.5</v>
      </c>
      <c r="AJ34">
        <f>IF($G34="s-curve",$E34+($F34-$E34)*$I$2/(1+EXP($I$3*(COUNT($I$9:AJ$9)+$I$4))),TREND($E34:$F34,$E$9:$F$9,AJ$9))</f>
        <v>2.5</v>
      </c>
      <c r="AK34">
        <f>IF($G34="s-curve",$E34+($F34-$E34)*$I$2/(1+EXP($I$3*(COUNT($I$9:AK$9)+$I$4))),TREND($E34:$F34,$E$9:$F$9,AK$9))</f>
        <v>2.5</v>
      </c>
      <c r="AL34">
        <f>IF($G34="s-curve",$E34+($F34-$E34)*$I$2/(1+EXP($I$3*(COUNT($I$9:AL$9)+$I$4))),TREND($E34:$F34,$E$9:$F$9,AL$9))</f>
        <v>2.5</v>
      </c>
    </row>
    <row r="35" spans="1:38" x14ac:dyDescent="0.2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1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  <c r="AL35">
        <f>IF($G35="s-curve",$E35+($F35-$E35)*$I$2/(1+EXP($I$3*(COUNT($I$9:AL$9)+$I$4))),TREND($E35:$F35,$E$9:$F$9,AL$9))</f>
        <v>2E-3</v>
      </c>
    </row>
    <row r="36" spans="1:38" x14ac:dyDescent="0.25">
      <c r="C36" t="s">
        <v>124</v>
      </c>
      <c r="E36" s="22">
        <f>'SYVbT-freight'!G3/SUM('SYVbT-freight'!3:3)</f>
        <v>7.4581219585064093E-4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1"/>
        <v>7.4581219585064093E-4</v>
      </c>
      <c r="J36">
        <f>IF($G36="s-curve",$E36+($F36-$E36)*$I$2/(1+EXP($I$3*(COUNT($I$9:J$9)+$I$4))),TREND($E36:$F36,$E$9:$F$9,J$9))</f>
        <v>7.4581219585068137E-4</v>
      </c>
      <c r="K36">
        <f>IF($G36="s-curve",$E36+($F36-$E36)*$I$2/(1+EXP($I$3*(COUNT($I$9:K$9)+$I$4))),TREND($E36:$F36,$E$9:$F$9,K$9))</f>
        <v>9.3984026293869594E-4</v>
      </c>
      <c r="L36">
        <f>IF($G36="s-curve",$E36+($F36-$E36)*$I$2/(1+EXP($I$3*(COUNT($I$9:L$9)+$I$4))),TREND($E36:$F36,$E$9:$F$9,L$9))</f>
        <v>1.1338683300267105E-3</v>
      </c>
      <c r="M36">
        <f>IF($G36="s-curve",$E36+($F36-$E36)*$I$2/(1+EXP($I$3*(COUNT($I$9:M$9)+$I$4))),TREND($E36:$F36,$E$9:$F$9,M$9))</f>
        <v>1.3278963971147251E-3</v>
      </c>
      <c r="N36">
        <f>IF($G36="s-curve",$E36+($F36-$E36)*$I$2/(1+EXP($I$3*(COUNT($I$9:N$9)+$I$4))),TREND($E36:$F36,$E$9:$F$9,N$9))</f>
        <v>1.5219244642027396E-3</v>
      </c>
      <c r="O36">
        <f>IF($G36="s-curve",$E36+($F36-$E36)*$I$2/(1+EXP($I$3*(COUNT($I$9:O$9)+$I$4))),TREND($E36:$F36,$E$9:$F$9,O$9))</f>
        <v>1.7159525312907542E-3</v>
      </c>
      <c r="P36">
        <f>IF($G36="s-curve",$E36+($F36-$E36)*$I$2/(1+EXP($I$3*(COUNT($I$9:P$9)+$I$4))),TREND($E36:$F36,$E$9:$F$9,P$9))</f>
        <v>1.9099805983787688E-3</v>
      </c>
      <c r="Q36">
        <f>IF($G36="s-curve",$E36+($F36-$E36)*$I$2/(1+EXP($I$3*(COUNT($I$9:Q$9)+$I$4))),TREND($E36:$F36,$E$9:$F$9,Q$9))</f>
        <v>2.1040086654667833E-3</v>
      </c>
      <c r="R36">
        <f>IF($G36="s-curve",$E36+($F36-$E36)*$I$2/(1+EXP($I$3*(COUNT($I$9:R$9)+$I$4))),TREND($E36:$F36,$E$9:$F$9,R$9))</f>
        <v>2.2980367325547979E-3</v>
      </c>
      <c r="S36">
        <f>IF($G36="s-curve",$E36+($F36-$E36)*$I$2/(1+EXP($I$3*(COUNT($I$9:S$9)+$I$4))),TREND($E36:$F36,$E$9:$F$9,S$9))</f>
        <v>2.4920647996428125E-3</v>
      </c>
      <c r="T36">
        <f>IF($G36="s-curve",$E36+($F36-$E36)*$I$2/(1+EXP($I$3*(COUNT($I$9:T$9)+$I$4))),TREND($E36:$F36,$E$9:$F$9,T$9))</f>
        <v>2.686092866730827E-3</v>
      </c>
      <c r="U36">
        <f>IF($G36="s-curve",$E36+($F36-$E36)*$I$2/(1+EXP($I$3*(COUNT($I$9:U$9)+$I$4))),TREND($E36:$F36,$E$9:$F$9,U$9))</f>
        <v>2.8801209338188971E-3</v>
      </c>
      <c r="V36">
        <f>IF($G36="s-curve",$E36+($F36-$E36)*$I$2/(1+EXP($I$3*(COUNT($I$9:V$9)+$I$4))),TREND($E36:$F36,$E$9:$F$9,V$9))</f>
        <v>3.0741490009069117E-3</v>
      </c>
      <c r="W36">
        <f>IF($G36="s-curve",$E36+($F36-$E36)*$I$2/(1+EXP($I$3*(COUNT($I$9:W$9)+$I$4))),TREND($E36:$F36,$E$9:$F$9,W$9))</f>
        <v>3.2681770679949262E-3</v>
      </c>
      <c r="X36">
        <f>IF($G36="s-curve",$E36+($F36-$E36)*$I$2/(1+EXP($I$3*(COUNT($I$9:X$9)+$I$4))),TREND($E36:$F36,$E$9:$F$9,X$9))</f>
        <v>3.4622051350829408E-3</v>
      </c>
      <c r="Y36">
        <f>IF($G36="s-curve",$E36+($F36-$E36)*$I$2/(1+EXP($I$3*(COUNT($I$9:Y$9)+$I$4))),TREND($E36:$F36,$E$9:$F$9,Y$9))</f>
        <v>3.6562332021709554E-3</v>
      </c>
      <c r="Z36">
        <f>IF($G36="s-curve",$E36+($F36-$E36)*$I$2/(1+EXP($I$3*(COUNT($I$9:Z$9)+$I$4))),TREND($E36:$F36,$E$9:$F$9,Z$9))</f>
        <v>3.8502612692589699E-3</v>
      </c>
      <c r="AA36">
        <f>IF($G36="s-curve",$E36+($F36-$E36)*$I$2/(1+EXP($I$3*(COUNT($I$9:AA$9)+$I$4))),TREND($E36:$F36,$E$9:$F$9,AA$9))</f>
        <v>4.0442893363469845E-3</v>
      </c>
      <c r="AB36">
        <f>IF($G36="s-curve",$E36+($F36-$E36)*$I$2/(1+EXP($I$3*(COUNT($I$9:AB$9)+$I$4))),TREND($E36:$F36,$E$9:$F$9,AB$9))</f>
        <v>4.2383174034349991E-3</v>
      </c>
      <c r="AC36">
        <f>IF($G36="s-curve",$E36+($F36-$E36)*$I$2/(1+EXP($I$3*(COUNT($I$9:AC$9)+$I$4))),TREND($E36:$F36,$E$9:$F$9,AC$9))</f>
        <v>4.4323454705230136E-3</v>
      </c>
      <c r="AD36">
        <f>IF($G36="s-curve",$E36+($F36-$E36)*$I$2/(1+EXP($I$3*(COUNT($I$9:AD$9)+$I$4))),TREND($E36:$F36,$E$9:$F$9,AD$9))</f>
        <v>4.6263735376110282E-3</v>
      </c>
      <c r="AE36">
        <f>IF($G36="s-curve",$E36+($F36-$E36)*$I$2/(1+EXP($I$3*(COUNT($I$9:AE$9)+$I$4))),TREND($E36:$F36,$E$9:$F$9,AE$9))</f>
        <v>4.8204016046990983E-3</v>
      </c>
      <c r="AF36">
        <f>IF($G36="s-curve",$E36+($F36-$E36)*$I$2/(1+EXP($I$3*(COUNT($I$9:AF$9)+$I$4))),TREND($E36:$F36,$E$9:$F$9,AF$9))</f>
        <v>5.0144296717871129E-3</v>
      </c>
      <c r="AG36">
        <f>IF($G36="s-curve",$E36+($F36-$E36)*$I$2/(1+EXP($I$3*(COUNT($I$9:AG$9)+$I$4))),TREND($E36:$F36,$E$9:$F$9,AG$9))</f>
        <v>5.2084577388751274E-3</v>
      </c>
      <c r="AH36">
        <f>IF($G36="s-curve",$E36+($F36-$E36)*$I$2/(1+EXP($I$3*(COUNT($I$9:AH$9)+$I$4))),TREND($E36:$F36,$E$9:$F$9,AH$9))</f>
        <v>5.402485805963142E-3</v>
      </c>
      <c r="AI36">
        <f>IF($G36="s-curve",$E36+($F36-$E36)*$I$2/(1+EXP($I$3*(COUNT($I$9:AI$9)+$I$4))),TREND($E36:$F36,$E$9:$F$9,AI$9))</f>
        <v>5.5965138730511566E-3</v>
      </c>
      <c r="AJ36">
        <f>IF($G36="s-curve",$E36+($F36-$E36)*$I$2/(1+EXP($I$3*(COUNT($I$9:AJ$9)+$I$4))),TREND($E36:$F36,$E$9:$F$9,AJ$9))</f>
        <v>5.7905419401391711E-3</v>
      </c>
      <c r="AK36">
        <f>IF($G36="s-curve",$E36+($F36-$E36)*$I$2/(1+EXP($I$3*(COUNT($I$9:AK$9)+$I$4))),TREND($E36:$F36,$E$9:$F$9,AK$9))</f>
        <v>5.9845700072271857E-3</v>
      </c>
      <c r="AL36">
        <f>IF($G36="s-curve",$E36+($F36-$E36)*$I$2/(1+EXP($I$3*(COUNT($I$9:AL$9)+$I$4))),TREND($E36:$F36,$E$9:$F$9,AL$9))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3"/>
      <c r="E37" s="26">
        <v>7.4999999999999997E-2</v>
      </c>
      <c r="F37" s="26">
        <v>0.15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1"/>
        <v>7.4999999999999997E-2</v>
      </c>
      <c r="J37">
        <f>IF($G37="s-curve",$E37+($F37-$E37)*$I$2/(1+EXP($I$3*(COUNT($I$9:J$9)+$I$4))),TREND($E37:$F37,$E$9:$F$9,J$9))</f>
        <v>7.6108052376995472E-2</v>
      </c>
      <c r="K37">
        <f>IF($G37="s-curve",$E37+($F37-$E37)*$I$2/(1+EXP($I$3*(COUNT($I$9:K$9)+$I$4))),TREND($E37:$F37,$E$9:$F$9,K$9))</f>
        <v>7.6488022930055813E-2</v>
      </c>
      <c r="L37">
        <f>IF($G37="s-curve",$E37+($F37-$E37)*$I$2/(1+EXP($I$3*(COUNT($I$9:L$9)+$I$4))),TREND($E37:$F37,$E$9:$F$9,L$9))</f>
        <v>7.6994774518264933E-2</v>
      </c>
      <c r="M37">
        <f>IF($G37="s-curve",$E37+($F37-$E37)*$I$2/(1+EXP($I$3*(COUNT($I$9:M$9)+$I$4))),TREND($E37:$F37,$E$9:$F$9,M$9))</f>
        <v>7.7667839195447716E-2</v>
      </c>
      <c r="N37">
        <f>IF($G37="s-curve",$E37+($F37-$E37)*$I$2/(1+EXP($I$3*(COUNT($I$9:N$9)+$I$4))),TREND($E37:$F37,$E$9:$F$9,N$9))</f>
        <v>7.8556940488317503E-2</v>
      </c>
      <c r="O37">
        <f>IF($G37="s-curve",$E37+($F37-$E37)*$I$2/(1+EXP($I$3*(COUNT($I$9:O$9)+$I$4))),TREND($E37:$F37,$E$9:$F$9,O$9))</f>
        <v>7.9723001704274737E-2</v>
      </c>
      <c r="P37">
        <f>IF($G37="s-curve",$E37+($F37-$E37)*$I$2/(1+EXP($I$3*(COUNT($I$9:P$9)+$I$4))),TREND($E37:$F37,$E$9:$F$9,P$9))</f>
        <v>8.1237952237044178E-2</v>
      </c>
      <c r="Q37">
        <f>IF($G37="s-curve",$E37+($F37-$E37)*$I$2/(1+EXP($I$3*(COUNT($I$9:Q$9)+$I$4))),TREND($E37:$F37,$E$9:$F$9,Q$9))</f>
        <v>8.3182261589670958E-2</v>
      </c>
      <c r="R37">
        <f>IF($G37="s-curve",$E37+($F37-$E37)*$I$2/(1+EXP($I$3*(COUNT($I$9:R$9)+$I$4))),TREND($E37:$F37,$E$9:$F$9,R$9))</f>
        <v>8.5638829867536584E-2</v>
      </c>
      <c r="S37">
        <f>IF($G37="s-curve",$E37+($F37-$E37)*$I$2/(1+EXP($I$3*(COUNT($I$9:S$9)+$I$4))),TREND($E37:$F37,$E$9:$F$9,S$9))</f>
        <v>8.8681914285476726E-2</v>
      </c>
      <c r="T37">
        <f>IF($G37="s-curve",$E37+($F37-$E37)*$I$2/(1+EXP($I$3*(COUNT($I$9:T$9)+$I$4))),TREND($E37:$F37,$E$9:$F$9,T$9))</f>
        <v>9.2360641237573676E-2</v>
      </c>
      <c r="U37">
        <f>IF($G37="s-curve",$E37+($F37-$E37)*$I$2/(1+EXP($I$3*(COUNT($I$9:U$9)+$I$4))),TREND($E37:$F37,$E$9:$F$9,U$9))</f>
        <v>9.6678787303124708E-2</v>
      </c>
      <c r="V37">
        <f>IF($G37="s-curve",$E37+($F37-$E37)*$I$2/(1+EXP($I$3*(COUNT($I$9:V$9)+$I$4))),TREND($E37:$F37,$E$9:$F$9,V$9))</f>
        <v>0.10157577703306533</v>
      </c>
      <c r="W37">
        <f>IF($G37="s-curve",$E37+($F37-$E37)*$I$2/(1+EXP($I$3*(COUNT($I$9:W$9)+$I$4))),TREND($E37:$F37,$E$9:$F$9,W$9))</f>
        <v>0.10691681123912558</v>
      </c>
      <c r="X37">
        <f>IF($G37="s-curve",$E37+($F37-$E37)*$I$2/(1+EXP($I$3*(COUNT($I$9:X$9)+$I$4))),TREND($E37:$F37,$E$9:$F$9,X$9))</f>
        <v>0.11249999999999999</v>
      </c>
      <c r="Y37">
        <f>IF($G37="s-curve",$E37+($F37-$E37)*$I$2/(1+EXP($I$3*(COUNT($I$9:Y$9)+$I$4))),TREND($E37:$F37,$E$9:$F$9,Y$9))</f>
        <v>0.11808318876087442</v>
      </c>
      <c r="Z37">
        <f>IF($G37="s-curve",$E37+($F37-$E37)*$I$2/(1+EXP($I$3*(COUNT($I$9:Z$9)+$I$4))),TREND($E37:$F37,$E$9:$F$9,Z$9))</f>
        <v>0.12342422296693464</v>
      </c>
      <c r="AA37">
        <f>IF($G37="s-curve",$E37+($F37-$E37)*$I$2/(1+EXP($I$3*(COUNT($I$9:AA$9)+$I$4))),TREND($E37:$F37,$E$9:$F$9,AA$9))</f>
        <v>0.1283212126968753</v>
      </c>
      <c r="AB37">
        <f>IF($G37="s-curve",$E37+($F37-$E37)*$I$2/(1+EXP($I$3*(COUNT($I$9:AB$9)+$I$4))),TREND($E37:$F37,$E$9:$F$9,AB$9))</f>
        <v>0.13263935876242633</v>
      </c>
      <c r="AC37">
        <f>IF($G37="s-curve",$E37+($F37-$E37)*$I$2/(1+EXP($I$3*(COUNT($I$9:AC$9)+$I$4))),TREND($E37:$F37,$E$9:$F$9,AC$9))</f>
        <v>0.13631808571452325</v>
      </c>
      <c r="AD37">
        <f>IF($G37="s-curve",$E37+($F37-$E37)*$I$2/(1+EXP($I$3*(COUNT($I$9:AD$9)+$I$4))),TREND($E37:$F37,$E$9:$F$9,AD$9))</f>
        <v>0.13936117013246341</v>
      </c>
      <c r="AE37">
        <f>IF($G37="s-curve",$E37+($F37-$E37)*$I$2/(1+EXP($I$3*(COUNT($I$9:AE$9)+$I$4))),TREND($E37:$F37,$E$9:$F$9,AE$9))</f>
        <v>0.14181773841032902</v>
      </c>
      <c r="AF37">
        <f>IF($G37="s-curve",$E37+($F37-$E37)*$I$2/(1+EXP($I$3*(COUNT($I$9:AF$9)+$I$4))),TREND($E37:$F37,$E$9:$F$9,AF$9))</f>
        <v>0.14376204776295581</v>
      </c>
      <c r="AG37">
        <f>IF($G37="s-curve",$E37+($F37-$E37)*$I$2/(1+EXP($I$3*(COUNT($I$9:AG$9)+$I$4))),TREND($E37:$F37,$E$9:$F$9,AG$9))</f>
        <v>0.14527699829572527</v>
      </c>
      <c r="AH37">
        <f>IF($G37="s-curve",$E37+($F37-$E37)*$I$2/(1+EXP($I$3*(COUNT($I$9:AH$9)+$I$4))),TREND($E37:$F37,$E$9:$F$9,AH$9))</f>
        <v>0.14644305951168249</v>
      </c>
      <c r="AI37">
        <f>IF($G37="s-curve",$E37+($F37-$E37)*$I$2/(1+EXP($I$3*(COUNT($I$9:AI$9)+$I$4))),TREND($E37:$F37,$E$9:$F$9,AI$9))</f>
        <v>0.1473321608045523</v>
      </c>
      <c r="AJ37">
        <f>IF($G37="s-curve",$E37+($F37-$E37)*$I$2/(1+EXP($I$3*(COUNT($I$9:AJ$9)+$I$4))),TREND($E37:$F37,$E$9:$F$9,AJ$9))</f>
        <v>0.14800522548173506</v>
      </c>
      <c r="AK37">
        <f>IF($G37="s-curve",$E37+($F37-$E37)*$I$2/(1+EXP($I$3*(COUNT($I$9:AK$9)+$I$4))),TREND($E37:$F37,$E$9:$F$9,AK$9))</f>
        <v>0.14851197706994418</v>
      </c>
      <c r="AL37">
        <f>IF($G37="s-curve",$E37+($F37-$E37)*$I$2/(1+EXP($I$3*(COUNT($I$9:AL$9)+$I$4))),TREND($E37:$F37,$E$9:$F$9,AL$9))</f>
        <v>0.14889194762300451</v>
      </c>
    </row>
    <row r="38" spans="1:38" x14ac:dyDescent="0.2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1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  <c r="AL38">
        <f>IF($G38="s-curve",$E38+($F38-$E38)*$I$2/(1+EXP($I$3*(COUNT($I$9:AL$9)+$I$4))),TREND($E38:$F38,$E$9:$F$9,AL$9))</f>
        <v>0</v>
      </c>
    </row>
    <row r="39" spans="1:38" x14ac:dyDescent="0.2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1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  <c r="AL39">
        <f>IF($G39="s-curve",$E39+($F39-$E39)*$I$2/(1+EXP($I$3*(COUNT($I$9:AL$9)+$I$4))),TREND($E39:$F39,$E$9:$F$9,AL$9))</f>
        <v>0</v>
      </c>
    </row>
    <row r="40" spans="1:38" x14ac:dyDescent="0.2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1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  <c r="AL40">
        <f>IF($G40="s-curve",$E40+($F40-$E40)*$I$2/(1+EXP($I$3*(COUNT($I$9:AL$9)+$I$4))),TREND($E40:$F40,$E$9:$F$9,AL$9))</f>
        <v>0</v>
      </c>
    </row>
    <row r="41" spans="1:38" x14ac:dyDescent="0.2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ref="I41:I72" si="2">E41</f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  <c r="AL41">
        <f>IF($G41="s-curve",$E41+($F41-$E41)*$I$2/(1+EXP($I$3*(COUNT($I$9:AL$9)+$I$4))),TREND($E41:$F41,$E$9:$F$9,AL$9))</f>
        <v>1</v>
      </c>
    </row>
    <row r="42" spans="1:38" x14ac:dyDescent="0.2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2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  <c r="AL42">
        <f>IF($G42="s-curve",$E42+($F42-$E42)*$I$2/(1+EXP($I$3*(COUNT($I$9:AL$9)+$I$4))),TREND($E42:$F42,$E$9:$F$9,AL$9))</f>
        <v>0</v>
      </c>
    </row>
    <row r="43" spans="1:38" x14ac:dyDescent="0.2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2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  <c r="AL43">
        <f>IF($G43="s-curve",$E43+($F43-$E43)*$I$2/(1+EXP($I$3*(COUNT($I$9:AL$9)+$I$4))),TREND($E43:$F43,$E$9:$F$9,AL$9))</f>
        <v>0</v>
      </c>
    </row>
    <row r="44" spans="1:38" ht="15.75" thickBot="1" x14ac:dyDescent="0.3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2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  <c r="AL44">
        <f>IF($G44="s-curve",$E44+($F44-$E44)*$I$2/(1+EXP($I$3*(COUNT($I$9:AL$9)+$I$4))),TREND($E44:$F44,$E$9:$F$9,AL$9))</f>
        <v>0</v>
      </c>
    </row>
    <row r="45" spans="1:38" x14ac:dyDescent="0.2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2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  <c r="AL45">
        <f>IF($G45="s-curve",$E45+($F45-$E45)*$I$2/(1+EXP($I$3*(COUNT($I$9:AL$9)+$I$4))),TREND($E45:$F45,$E$9:$F$9,AL$9))</f>
        <v>0</v>
      </c>
    </row>
    <row r="46" spans="1:38" x14ac:dyDescent="0.2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2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  <c r="AL46">
        <f>IF($G46="s-curve",$E46+($F46-$E46)*$I$2/(1+EXP($I$3*(COUNT($I$9:AL$9)+$I$4))),TREND($E46:$F46,$E$9:$F$9,AL$9))</f>
        <v>0</v>
      </c>
    </row>
    <row r="47" spans="1:38" x14ac:dyDescent="0.2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2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  <c r="AL47">
        <f>IF($G47="s-curve",$E47+($F47-$E47)*$I$2/(1+EXP($I$3*(COUNT($I$9:AL$9)+$I$4))),TREND($E47:$F47,$E$9:$F$9,AL$9))</f>
        <v>0</v>
      </c>
    </row>
    <row r="48" spans="1:38" x14ac:dyDescent="0.2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2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  <c r="AL48">
        <f>IF($G48="s-curve",$E48+($F48-$E48)*$I$2/(1+EXP($I$3*(COUNT($I$9:AL$9)+$I$4))),TREND($E48:$F48,$E$9:$F$9,AL$9))</f>
        <v>1</v>
      </c>
    </row>
    <row r="49" spans="1:38" x14ac:dyDescent="0.2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2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  <c r="AL49">
        <f>IF($G49="s-curve",$E49+($F49-$E49)*$I$2/(1+EXP($I$3*(COUNT($I$9:AL$9)+$I$4))),TREND($E49:$F49,$E$9:$F$9,AL$9))</f>
        <v>0</v>
      </c>
    </row>
    <row r="50" spans="1:38" x14ac:dyDescent="0.2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2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  <c r="AL50">
        <f>IF($G50="s-curve",$E50+($F50-$E50)*$I$2/(1+EXP($I$3*(COUNT($I$9:AL$9)+$I$4))),TREND($E50:$F50,$E$9:$F$9,AL$9))</f>
        <v>0</v>
      </c>
    </row>
    <row r="51" spans="1:38" ht="15.75" thickBot="1" x14ac:dyDescent="0.3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2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  <c r="AL51">
        <f>IF($G51="s-curve",$E51+($F51-$E51)*$I$2/(1+EXP($I$3*(COUNT($I$9:AL$9)+$I$4))),TREND($E51:$F51,$E$9:$F$9,AL$9))</f>
        <v>0</v>
      </c>
    </row>
    <row r="52" spans="1:38" x14ac:dyDescent="0.25">
      <c r="A52" t="s">
        <v>15</v>
      </c>
      <c r="B52" t="s">
        <v>19</v>
      </c>
      <c r="C52" t="s">
        <v>1</v>
      </c>
      <c r="E52" s="22">
        <f>'SYVbT-passenger'!B5/SUM('SYVbT-passenger'!B5:H5)</f>
        <v>0.93664816809218165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2"/>
        <v>0.93664816809218165</v>
      </c>
      <c r="J52">
        <f>IF($G52="s-curve",$E52+($F52-$E52)*$I$2/(1+EXP($I$3*(COUNT($I$9:J$9)+$I$4))),TREND($E52:$F52,$E$9:$F$9,J$9))</f>
        <v>0.93758413006461472</v>
      </c>
      <c r="K52">
        <f>IF($G52="s-curve",$E52+($F52-$E52)*$I$2/(1+EXP($I$3*(COUNT($I$9:K$9)+$I$4))),TREND($E52:$F52,$E$9:$F$9,K$9))</f>
        <v>0.93790508780604664</v>
      </c>
      <c r="L52">
        <f>IF($G52="s-curve",$E52+($F52-$E52)*$I$2/(1+EXP($I$3*(COUNT($I$9:L$9)+$I$4))),TREND($E52:$F52,$E$9:$F$9,L$9))</f>
        <v>0.93833313635851656</v>
      </c>
      <c r="M52">
        <f>IF($G52="s-curve",$E52+($F52-$E52)*$I$2/(1+EXP($I$3*(COUNT($I$9:M$9)+$I$4))),TREND($E52:$F52,$E$9:$F$9,M$9))</f>
        <v>0.93890166809574294</v>
      </c>
      <c r="N52">
        <f>IF($G52="s-curve",$E52+($F52-$E52)*$I$2/(1+EXP($I$3*(COUNT($I$9:N$9)+$I$4))),TREND($E52:$F52,$E$9:$F$9,N$9))</f>
        <v>0.93965268403780833</v>
      </c>
      <c r="O52">
        <f>IF($G52="s-curve",$E52+($F52-$E52)*$I$2/(1+EXP($I$3*(COUNT($I$9:O$9)+$I$4))),TREND($E52:$F52,$E$9:$F$9,O$9))</f>
        <v>0.94063764555977569</v>
      </c>
      <c r="P52">
        <f>IF($G52="s-curve",$E52+($F52-$E52)*$I$2/(1+EXP($I$3*(COUNT($I$9:P$9)+$I$4))),TREND($E52:$F52,$E$9:$F$9,P$9))</f>
        <v>0.94191731077978458</v>
      </c>
      <c r="Q52">
        <f>IF($G52="s-curve",$E52+($F52-$E52)*$I$2/(1+EXP($I$3*(COUNT($I$9:Q$9)+$I$4))),TREND($E52:$F52,$E$9:$F$9,Q$9))</f>
        <v>0.94355965157024346</v>
      </c>
      <c r="R52">
        <f>IF($G52="s-curve",$E52+($F52-$E52)*$I$2/(1+EXP($I$3*(COUNT($I$9:R$9)+$I$4))),TREND($E52:$F52,$E$9:$F$9,R$9))</f>
        <v>0.94563469291170243</v>
      </c>
      <c r="S52">
        <f>IF($G52="s-curve",$E52+($F52-$E52)*$I$2/(1+EXP($I$3*(COUNT($I$9:S$9)+$I$4))),TREND($E52:$F52,$E$9:$F$9,S$9))</f>
        <v>0.94820515921205761</v>
      </c>
      <c r="T52">
        <f>IF($G52="s-curve",$E52+($F52-$E52)*$I$2/(1+EXP($I$3*(COUNT($I$9:T$9)+$I$4))),TREND($E52:$F52,$E$9:$F$9,T$9))</f>
        <v>0.95131254709877777</v>
      </c>
      <c r="U52">
        <f>IF($G52="s-curve",$E52+($F52-$E52)*$I$2/(1+EXP($I$3*(COUNT($I$9:U$9)+$I$4))),TREND($E52:$F52,$E$9:$F$9,U$9))</f>
        <v>0.95496004661475364</v>
      </c>
      <c r="V52">
        <f>IF($G52="s-curve",$E52+($F52-$E52)*$I$2/(1+EXP($I$3*(COUNT($I$9:V$9)+$I$4))),TREND($E52:$F52,$E$9:$F$9,V$9))</f>
        <v>0.95909649021776056</v>
      </c>
      <c r="W52">
        <f>IF($G52="s-curve",$E52+($F52-$E52)*$I$2/(1+EXP($I$3*(COUNT($I$9:W$9)+$I$4))),TREND($E52:$F52,$E$9:$F$9,W$9))</f>
        <v>0.96360801423424369</v>
      </c>
      <c r="X52">
        <f>IF($G52="s-curve",$E52+($F52-$E52)*$I$2/(1+EXP($I$3*(COUNT($I$9:X$9)+$I$4))),TREND($E52:$F52,$E$9:$F$9,X$9))</f>
        <v>0.96832408404609083</v>
      </c>
      <c r="Y52">
        <f>IF($G52="s-curve",$E52+($F52-$E52)*$I$2/(1+EXP($I$3*(COUNT($I$9:Y$9)+$I$4))),TREND($E52:$F52,$E$9:$F$9,Y$9))</f>
        <v>0.97304015385793796</v>
      </c>
      <c r="Z52">
        <f>IF($G52="s-curve",$E52+($F52-$E52)*$I$2/(1+EXP($I$3*(COUNT($I$9:Z$9)+$I$4))),TREND($E52:$F52,$E$9:$F$9,Z$9))</f>
        <v>0.9775516778744211</v>
      </c>
      <c r="AA52">
        <f>IF($G52="s-curve",$E52+($F52-$E52)*$I$2/(1+EXP($I$3*(COUNT($I$9:AA$9)+$I$4))),TREND($E52:$F52,$E$9:$F$9,AA$9))</f>
        <v>0.98168812147742801</v>
      </c>
      <c r="AB52">
        <f>IF($G52="s-curve",$E52+($F52-$E52)*$I$2/(1+EXP($I$3*(COUNT($I$9:AB$9)+$I$4))),TREND($E52:$F52,$E$9:$F$9,AB$9))</f>
        <v>0.98533562099340388</v>
      </c>
      <c r="AC52">
        <f>IF($G52="s-curve",$E52+($F52-$E52)*$I$2/(1+EXP($I$3*(COUNT($I$9:AC$9)+$I$4))),TREND($E52:$F52,$E$9:$F$9,AC$9))</f>
        <v>0.98844300888012404</v>
      </c>
      <c r="AD52">
        <f>IF($G52="s-curve",$E52+($F52-$E52)*$I$2/(1+EXP($I$3*(COUNT($I$9:AD$9)+$I$4))),TREND($E52:$F52,$E$9:$F$9,AD$9))</f>
        <v>0.99101347518047922</v>
      </c>
      <c r="AE52">
        <f>IF($G52="s-curve",$E52+($F52-$E52)*$I$2/(1+EXP($I$3*(COUNT($I$9:AE$9)+$I$4))),TREND($E52:$F52,$E$9:$F$9,AE$9))</f>
        <v>0.99308851652193819</v>
      </c>
      <c r="AF52">
        <f>IF($G52="s-curve",$E52+($F52-$E52)*$I$2/(1+EXP($I$3*(COUNT($I$9:AF$9)+$I$4))),TREND($E52:$F52,$E$9:$F$9,AF$9))</f>
        <v>0.99473085731239708</v>
      </c>
      <c r="AG52">
        <f>IF($G52="s-curve",$E52+($F52-$E52)*$I$2/(1+EXP($I$3*(COUNT($I$9:AG$9)+$I$4))),TREND($E52:$F52,$E$9:$F$9,AG$9))</f>
        <v>0.99601052253240596</v>
      </c>
      <c r="AH52">
        <f>IF($G52="s-curve",$E52+($F52-$E52)*$I$2/(1+EXP($I$3*(COUNT($I$9:AH$9)+$I$4))),TREND($E52:$F52,$E$9:$F$9,AH$9))</f>
        <v>0.99699548405437333</v>
      </c>
      <c r="AI52">
        <f>IF($G52="s-curve",$E52+($F52-$E52)*$I$2/(1+EXP($I$3*(COUNT($I$9:AI$9)+$I$4))),TREND($E52:$F52,$E$9:$F$9,AI$9))</f>
        <v>0.99774649999643872</v>
      </c>
      <c r="AJ52">
        <f>IF($G52="s-curve",$E52+($F52-$E52)*$I$2/(1+EXP($I$3*(COUNT($I$9:AJ$9)+$I$4))),TREND($E52:$F52,$E$9:$F$9,AJ$9))</f>
        <v>0.99831503173366509</v>
      </c>
      <c r="AK52">
        <f>IF($G52="s-curve",$E52+($F52-$E52)*$I$2/(1+EXP($I$3*(COUNT($I$9:AK$9)+$I$4))),TREND($E52:$F52,$E$9:$F$9,AK$9))</f>
        <v>0.99874308028613501</v>
      </c>
      <c r="AL52">
        <f>IF($G52="s-curve",$E52+($F52-$E52)*$I$2/(1+EXP($I$3*(COUNT($I$9:AL$9)+$I$4))),TREND($E52:$F52,$E$9:$F$9,AL$9))</f>
        <v>0.99906403802756694</v>
      </c>
    </row>
    <row r="53" spans="1:38" x14ac:dyDescent="0.2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2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  <c r="AL53">
        <f>IF($G53="s-curve",$E53+($F53-$E53)*$I$2/(1+EXP($I$3*(COUNT($I$9:AL$9)+$I$4))),TREND($E53:$F53,$E$9:$F$9,AL$9))</f>
        <v>0</v>
      </c>
    </row>
    <row r="54" spans="1:38" x14ac:dyDescent="0.2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2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  <c r="AL54">
        <f>IF($G54="s-curve",$E54+($F54-$E54)*$I$2/(1+EXP($I$3*(COUNT($I$9:AL$9)+$I$4))),TREND($E54:$F54,$E$9:$F$9,AL$9))</f>
        <v>0</v>
      </c>
    </row>
    <row r="55" spans="1:38" x14ac:dyDescent="0.25">
      <c r="C55" t="s">
        <v>4</v>
      </c>
      <c r="E55" s="22">
        <f>1-E52</f>
        <v>6.3351831907818346E-2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2"/>
        <v>6.3351831907818346E-2</v>
      </c>
      <c r="J55">
        <f>IF($G55="s-curve",$E55+($F55-$E55)*$I$2/(1+EXP($I$3*(COUNT($I$9:J$9)+$I$4))),TREND($E55:$F55,$E$9:$F$9,J$9))</f>
        <v>6.3351831907809242E-2</v>
      </c>
      <c r="K55">
        <f>IF($G55="s-curve",$E55+($F55-$E55)*$I$2/(1+EXP($I$3*(COUNT($I$9:K$9)+$I$4))),TREND($E55:$F55,$E$9:$F$9,K$9))</f>
        <v>9.6803552196817577E-2</v>
      </c>
      <c r="L55">
        <f>IF($G55="s-curve",$E55+($F55-$E55)*$I$2/(1+EXP($I$3*(COUNT($I$9:L$9)+$I$4))),TREND($E55:$F55,$E$9:$F$9,L$9))</f>
        <v>0.13025527248582591</v>
      </c>
      <c r="M55">
        <f>IF($G55="s-curve",$E55+($F55-$E55)*$I$2/(1+EXP($I$3*(COUNT($I$9:M$9)+$I$4))),TREND($E55:$F55,$E$9:$F$9,M$9))</f>
        <v>0.16370699277483425</v>
      </c>
      <c r="N55">
        <f>IF($G55="s-curve",$E55+($F55-$E55)*$I$2/(1+EXP($I$3*(COUNT($I$9:N$9)+$I$4))),TREND($E55:$F55,$E$9:$F$9,N$9))</f>
        <v>0.19715871306384258</v>
      </c>
      <c r="O55">
        <f>IF($G55="s-curve",$E55+($F55-$E55)*$I$2/(1+EXP($I$3*(COUNT($I$9:O$9)+$I$4))),TREND($E55:$F55,$E$9:$F$9,O$9))</f>
        <v>0.23061043335285092</v>
      </c>
      <c r="P55">
        <f>IF($G55="s-curve",$E55+($F55-$E55)*$I$2/(1+EXP($I$3*(COUNT($I$9:P$9)+$I$4))),TREND($E55:$F55,$E$9:$F$9,P$9))</f>
        <v>0.26406215364185925</v>
      </c>
      <c r="Q55">
        <f>IF($G55="s-curve",$E55+($F55-$E55)*$I$2/(1+EXP($I$3*(COUNT($I$9:Q$9)+$I$4))),TREND($E55:$F55,$E$9:$F$9,Q$9))</f>
        <v>0.29751387393085338</v>
      </c>
      <c r="R55">
        <f>IF($G55="s-curve",$E55+($F55-$E55)*$I$2/(1+EXP($I$3*(COUNT($I$9:R$9)+$I$4))),TREND($E55:$F55,$E$9:$F$9,R$9))</f>
        <v>0.33096559421986171</v>
      </c>
      <c r="S55">
        <f>IF($G55="s-curve",$E55+($F55-$E55)*$I$2/(1+EXP($I$3*(COUNT($I$9:S$9)+$I$4))),TREND($E55:$F55,$E$9:$F$9,S$9))</f>
        <v>0.36441731450887005</v>
      </c>
      <c r="T55">
        <f>IF($G55="s-curve",$E55+($F55-$E55)*$I$2/(1+EXP($I$3*(COUNT($I$9:T$9)+$I$4))),TREND($E55:$F55,$E$9:$F$9,T$9))</f>
        <v>0.39786903479787838</v>
      </c>
      <c r="U55">
        <f>IF($G55="s-curve",$E55+($F55-$E55)*$I$2/(1+EXP($I$3*(COUNT($I$9:U$9)+$I$4))),TREND($E55:$F55,$E$9:$F$9,U$9))</f>
        <v>0.43132075508688672</v>
      </c>
      <c r="V55">
        <f>IF($G55="s-curve",$E55+($F55-$E55)*$I$2/(1+EXP($I$3*(COUNT($I$9:V$9)+$I$4))),TREND($E55:$F55,$E$9:$F$9,V$9))</f>
        <v>0.46477247537589506</v>
      </c>
      <c r="W55">
        <f>IF($G55="s-curve",$E55+($F55-$E55)*$I$2/(1+EXP($I$3*(COUNT($I$9:W$9)+$I$4))),TREND($E55:$F55,$E$9:$F$9,W$9))</f>
        <v>0.49822419566490339</v>
      </c>
      <c r="X55">
        <f>IF($G55="s-curve",$E55+($F55-$E55)*$I$2/(1+EXP($I$3*(COUNT($I$9:X$9)+$I$4))),TREND($E55:$F55,$E$9:$F$9,X$9))</f>
        <v>0.53167591595391173</v>
      </c>
      <c r="Y55">
        <f>IF($G55="s-curve",$E55+($F55-$E55)*$I$2/(1+EXP($I$3*(COUNT($I$9:Y$9)+$I$4))),TREND($E55:$F55,$E$9:$F$9,Y$9))</f>
        <v>0.56512763624290585</v>
      </c>
      <c r="Z55">
        <f>IF($G55="s-curve",$E55+($F55-$E55)*$I$2/(1+EXP($I$3*(COUNT($I$9:Z$9)+$I$4))),TREND($E55:$F55,$E$9:$F$9,Z$9))</f>
        <v>0.59857935653191419</v>
      </c>
      <c r="AA55">
        <f>IF($G55="s-curve",$E55+($F55-$E55)*$I$2/(1+EXP($I$3*(COUNT($I$9:AA$9)+$I$4))),TREND($E55:$F55,$E$9:$F$9,AA$9))</f>
        <v>0.63203107682092252</v>
      </c>
      <c r="AB55">
        <f>IF($G55="s-curve",$E55+($F55-$E55)*$I$2/(1+EXP($I$3*(COUNT($I$9:AB$9)+$I$4))),TREND($E55:$F55,$E$9:$F$9,AB$9))</f>
        <v>0.66548279710993086</v>
      </c>
      <c r="AC55">
        <f>IF($G55="s-curve",$E55+($F55-$E55)*$I$2/(1+EXP($I$3*(COUNT($I$9:AC$9)+$I$4))),TREND($E55:$F55,$E$9:$F$9,AC$9))</f>
        <v>0.69893451739893919</v>
      </c>
      <c r="AD55">
        <f>IF($G55="s-curve",$E55+($F55-$E55)*$I$2/(1+EXP($I$3*(COUNT($I$9:AD$9)+$I$4))),TREND($E55:$F55,$E$9:$F$9,AD$9))</f>
        <v>0.73238623768794753</v>
      </c>
      <c r="AE55">
        <f>IF($G55="s-curve",$E55+($F55-$E55)*$I$2/(1+EXP($I$3*(COUNT($I$9:AE$9)+$I$4))),TREND($E55:$F55,$E$9:$F$9,AE$9))</f>
        <v>0.76583795797695586</v>
      </c>
      <c r="AF55">
        <f>IF($G55="s-curve",$E55+($F55-$E55)*$I$2/(1+EXP($I$3*(COUNT($I$9:AF$9)+$I$4))),TREND($E55:$F55,$E$9:$F$9,AF$9))</f>
        <v>0.7992896782659642</v>
      </c>
      <c r="AG55">
        <f>IF($G55="s-curve",$E55+($F55-$E55)*$I$2/(1+EXP($I$3*(COUNT($I$9:AG$9)+$I$4))),TREND($E55:$F55,$E$9:$F$9,AG$9))</f>
        <v>0.83274139855495832</v>
      </c>
      <c r="AH55">
        <f>IF($G55="s-curve",$E55+($F55-$E55)*$I$2/(1+EXP($I$3*(COUNT($I$9:AH$9)+$I$4))),TREND($E55:$F55,$E$9:$F$9,AH$9))</f>
        <v>0.86619311884396666</v>
      </c>
      <c r="AI55">
        <f>IF($G55="s-curve",$E55+($F55-$E55)*$I$2/(1+EXP($I$3*(COUNT($I$9:AI$9)+$I$4))),TREND($E55:$F55,$E$9:$F$9,AI$9))</f>
        <v>0.89964483913297499</v>
      </c>
      <c r="AJ55">
        <f>IF($G55="s-curve",$E55+($F55-$E55)*$I$2/(1+EXP($I$3*(COUNT($I$9:AJ$9)+$I$4))),TREND($E55:$F55,$E$9:$F$9,AJ$9))</f>
        <v>0.93309655942198333</v>
      </c>
      <c r="AK55">
        <f>IF($G55="s-curve",$E55+($F55-$E55)*$I$2/(1+EXP($I$3*(COUNT($I$9:AK$9)+$I$4))),TREND($E55:$F55,$E$9:$F$9,AK$9))</f>
        <v>0.96654827971099166</v>
      </c>
      <c r="AL55">
        <f>IF($G55="s-curve",$E55+($F55-$E55)*$I$2/(1+EXP($I$3*(COUNT($I$9:AL$9)+$I$4))),TREND($E55:$F55,$E$9:$F$9,AL$9))</f>
        <v>1</v>
      </c>
    </row>
    <row r="56" spans="1:38" x14ac:dyDescent="0.2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2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  <c r="AL56">
        <f>IF($G56="s-curve",$E56+($F56-$E56)*$I$2/(1+EXP($I$3*(COUNT($I$9:AL$9)+$I$4))),TREND($E56:$F56,$E$9:$F$9,AL$9))</f>
        <v>0</v>
      </c>
    </row>
    <row r="57" spans="1:38" x14ac:dyDescent="0.2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si="2"/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  <c r="AL57">
        <f>IF($G57="s-curve",$E57+($F57-$E57)*$I$2/(1+EXP($I$3*(COUNT($I$9:AL$9)+$I$4))),TREND($E57:$F57,$E$9:$F$9,AL$9))</f>
        <v>0</v>
      </c>
    </row>
    <row r="58" spans="1:38" ht="15.75" thickBot="1" x14ac:dyDescent="0.3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2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  <c r="AL58">
        <f>IF($G58="s-curve",$E58+($F58-$E58)*$I$2/(1+EXP($I$3*(COUNT($I$9:AL$9)+$I$4))),TREND($E58:$F58,$E$9:$F$9,AL$9))</f>
        <v>0</v>
      </c>
    </row>
    <row r="59" spans="1:38" x14ac:dyDescent="0.2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2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  <c r="AL59">
        <f>IF($G59="s-curve",$E59+($F59-$E59)*$I$2/(1+EXP($I$3*(COUNT($I$9:AL$9)+$I$4))),TREND($E59:$F59,$E$9:$F$9,AL$9))</f>
        <v>0</v>
      </c>
    </row>
    <row r="60" spans="1:38" x14ac:dyDescent="0.2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2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  <c r="AL60">
        <f>IF($G60="s-curve",$E60+($F60-$E60)*$I$2/(1+EXP($I$3*(COUNT($I$9:AL$9)+$I$4))),TREND($E60:$F60,$E$9:$F$9,AL$9))</f>
        <v>0</v>
      </c>
    </row>
    <row r="61" spans="1:38" x14ac:dyDescent="0.2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2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  <c r="AL61">
        <f>IF($G61="s-curve",$E61+($F61-$E61)*$I$2/(1+EXP($I$3*(COUNT($I$9:AL$9)+$I$4))),TREND($E61:$F61,$E$9:$F$9,AL$9))</f>
        <v>0</v>
      </c>
    </row>
    <row r="62" spans="1:38" x14ac:dyDescent="0.2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2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  <c r="AL62">
        <f>IF($G62="s-curve",$E62+($F62-$E62)*$I$2/(1+EXP($I$3*(COUNT($I$9:AL$9)+$I$4))),TREND($E62:$F62,$E$9:$F$9,AL$9))</f>
        <v>1</v>
      </c>
    </row>
    <row r="63" spans="1:38" x14ac:dyDescent="0.2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2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  <c r="AL63">
        <f>IF($G63="s-curve",$E63+($F63-$E63)*$I$2/(1+EXP($I$3*(COUNT($I$9:AL$9)+$I$4))),TREND($E63:$F63,$E$9:$F$9,AL$9))</f>
        <v>0</v>
      </c>
    </row>
    <row r="64" spans="1:38" x14ac:dyDescent="0.2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2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  <c r="AL64">
        <f>IF($G64="s-curve",$E64+($F64-$E64)*$I$2/(1+EXP($I$3*(COUNT($I$9:AL$9)+$I$4))),TREND($E64:$F64,$E$9:$F$9,AL$9))</f>
        <v>0</v>
      </c>
    </row>
    <row r="65" spans="1:38" ht="15.75" thickBot="1" x14ac:dyDescent="0.3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2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  <c r="AL65">
        <f>IF($G65="s-curve",$E65+($F65-$E65)*$I$2/(1+EXP($I$3*(COUNT($I$9:AL$9)+$I$4))),TREND($E65:$F65,$E$9:$F$9,AL$9))</f>
        <v>0</v>
      </c>
    </row>
    <row r="66" spans="1:38" x14ac:dyDescent="0.2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2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  <c r="AL66">
        <f>IF($G66="s-curve",$E66+($F66-$E66)*$I$2/(1+EXP($I$3*(COUNT($I$9:AL$9)+$I$4))),TREND($E66:$F66,$E$9:$F$9,AL$9))</f>
        <v>0</v>
      </c>
    </row>
    <row r="67" spans="1:38" x14ac:dyDescent="0.2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2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  <c r="AL67">
        <f>IF($G67="s-curve",$E67+($F67-$E67)*$I$2/(1+EXP($I$3*(COUNT($I$9:AL$9)+$I$4))),TREND($E67:$F67,$E$9:$F$9,AL$9))</f>
        <v>0</v>
      </c>
    </row>
    <row r="68" spans="1:38" x14ac:dyDescent="0.2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2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  <c r="AL68">
        <f>IF($G68="s-curve",$E68+($F68-$E68)*$I$2/(1+EXP($I$3*(COUNT($I$9:AL$9)+$I$4))),TREND($E68:$F68,$E$9:$F$9,AL$9))</f>
        <v>0</v>
      </c>
    </row>
    <row r="69" spans="1:38" x14ac:dyDescent="0.2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2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  <c r="AL69">
        <f>IF($G69="s-curve",$E69+($F69-$E69)*$I$2/(1+EXP($I$3*(COUNT($I$9:AL$9)+$I$4))),TREND($E69:$F69,$E$9:$F$9,AL$9))</f>
        <v>1</v>
      </c>
    </row>
    <row r="70" spans="1:38" x14ac:dyDescent="0.2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2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  <c r="AL70">
        <f>IF($G70="s-curve",$E70+($F70-$E70)*$I$2/(1+EXP($I$3*(COUNT($I$9:AL$9)+$I$4))),TREND($E70:$F70,$E$9:$F$9,AL$9))</f>
        <v>0</v>
      </c>
    </row>
    <row r="71" spans="1:38" x14ac:dyDescent="0.2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2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  <c r="AL71">
        <f>IF($G71="s-curve",$E71+($F71-$E71)*$I$2/(1+EXP($I$3*(COUNT($I$9:AL$9)+$I$4))),TREND($E71:$F71,$E$9:$F$9,AL$9))</f>
        <v>0</v>
      </c>
    </row>
    <row r="72" spans="1:38" ht="15.75" thickBot="1" x14ac:dyDescent="0.3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2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  <c r="AL72">
        <f>IF($G72="s-curve",$E72+($F72-$E72)*$I$2/(1+EXP($I$3*(COUNT($I$9:AL$9)+$I$4))),TREND($E72:$F72,$E$9:$F$9,AL$9))</f>
        <v>0</v>
      </c>
    </row>
    <row r="73" spans="1:38" x14ac:dyDescent="0.2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ref="I73:I93" si="3">E73</f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  <c r="AL73">
        <f>IF($G73="s-curve",$E73+($F73-$E73)*$I$2/(1+EXP($I$3*(COUNT($I$9:AL$9)+$I$4))),TREND($E73:$F73,$E$9:$F$9,AL$9))</f>
        <v>0</v>
      </c>
    </row>
    <row r="74" spans="1:38" x14ac:dyDescent="0.2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3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  <c r="AL74">
        <f>IF($G74="s-curve",$E74+($F74-$E74)*$I$2/(1+EXP($I$3*(COUNT($I$9:AL$9)+$I$4))),TREND($E74:$F74,$E$9:$F$9,AL$9))</f>
        <v>0</v>
      </c>
    </row>
    <row r="75" spans="1:38" x14ac:dyDescent="0.2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3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  <c r="AL75">
        <f>IF($G75="s-curve",$E75+($F75-$E75)*$I$2/(1+EXP($I$3*(COUNT($I$9:AL$9)+$I$4))),TREND($E75:$F75,$E$9:$F$9,AL$9))</f>
        <v>0</v>
      </c>
    </row>
    <row r="76" spans="1:38" x14ac:dyDescent="0.2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3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  <c r="AL76">
        <f>IF($G76="s-curve",$E76+($F76-$E76)*$I$2/(1+EXP($I$3*(COUNT($I$9:AL$9)+$I$4))),TREND($E76:$F76,$E$9:$F$9,AL$9))</f>
        <v>1</v>
      </c>
    </row>
    <row r="77" spans="1:38" x14ac:dyDescent="0.2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3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  <c r="AL77">
        <f>IF($G77="s-curve",$E77+($F77-$E77)*$I$2/(1+EXP($I$3*(COUNT($I$9:AL$9)+$I$4))),TREND($E77:$F77,$E$9:$F$9,AL$9))</f>
        <v>0</v>
      </c>
    </row>
    <row r="78" spans="1:38" x14ac:dyDescent="0.2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3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  <c r="AL78">
        <f>IF($G78="s-curve",$E78+($F78-$E78)*$I$2/(1+EXP($I$3*(COUNT($I$9:AL$9)+$I$4))),TREND($E78:$F78,$E$9:$F$9,AL$9))</f>
        <v>0</v>
      </c>
    </row>
    <row r="79" spans="1:38" ht="15.75" thickBot="1" x14ac:dyDescent="0.3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3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  <c r="AL79">
        <f>IF($G79="s-curve",$E79+($F79-$E79)*$I$2/(1+EXP($I$3*(COUNT($I$9:AL$9)+$I$4))),TREND($E79:$F79,$E$9:$F$9,AL$9))</f>
        <v>0</v>
      </c>
    </row>
    <row r="80" spans="1:38" x14ac:dyDescent="0.25">
      <c r="A80" t="s">
        <v>17</v>
      </c>
      <c r="B80" t="s">
        <v>19</v>
      </c>
      <c r="C80" t="s">
        <v>1</v>
      </c>
      <c r="E80" s="22">
        <f>'SYVbT-passenger'!C6/SUM('SYVbT-passenger'!6:6)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3"/>
        <v>0</v>
      </c>
      <c r="J80">
        <f>IF($G80="s-curve",$E80+($F80-$E80)*$O$2/(1+EXP($O$3*(COUNT($I$9:J$9)+$O$4))),TREND($E80:$F80,$E$9:$F$9,J$9))</f>
        <v>7.2426485361517731E-2</v>
      </c>
      <c r="K80">
        <f>IF($G80="s-curve",$E80+($F80-$E80)*$O$2/(1+EXP($O$3*(COUNT($I$9:K$9)+$O$4))),TREND($E80:$F80,$E$9:$F$9,K$9))</f>
        <v>9.534946489910949E-2</v>
      </c>
      <c r="L80">
        <f>IF($G80="s-curve",$E80+($F80-$E80)*$O$2/(1+EXP($O$3*(COUNT($I$9:L$9)+$O$4))),TREND($E80:$F80,$E$9:$F$9,L$9))</f>
        <v>0.12455335818741645</v>
      </c>
      <c r="M80">
        <f>IF($G80="s-curve",$E80+($F80-$E80)*$O$2/(1+EXP($O$3*(COUNT($I$9:M$9)+$O$4))),TREND($E80:$F80,$E$9:$F$9,M$9))</f>
        <v>0.16110894957658525</v>
      </c>
      <c r="N80">
        <f>IF($G80="s-curve",$E80+($F80-$E80)*$O$2/(1+EXP($O$3*(COUNT($I$9:N$9)+$O$4))),TREND($E80:$F80,$E$9:$F$9,N$9))</f>
        <v>0.20587037180094736</v>
      </c>
      <c r="O80">
        <f>IF($G80="s-curve",$E80+($F80-$E80)*$O$2/(1+EXP($O$3*(COUNT($I$9:O$9)+$O$4))),TREND($E80:$F80,$E$9:$F$9,O$9))</f>
        <v>0.259225100817846</v>
      </c>
      <c r="P80">
        <f>IF($G80="s-curve",$E80+($F80-$E80)*$O$2/(1+EXP($O$3*(COUNT($I$9:P$9)+$O$4))),TREND($E80:$F80,$E$9:$F$9,P$9))</f>
        <v>0.32082130082460703</v>
      </c>
      <c r="Q80">
        <f>IF($G80="s-curve",$E80+($F80-$E80)*$O$2/(1+EXP($O$3*(COUNT($I$9:Q$9)+$O$4))),TREND($E80:$F80,$E$9:$F$9,Q$9))</f>
        <v>0.38936076605077802</v>
      </c>
      <c r="R80">
        <f>IF($G80="s-curve",$E80+($F80-$E80)*$O$2/(1+EXP($O$3*(COUNT($I$9:R$9)+$O$4))),TREND($E80:$F80,$E$9:$F$9,R$9))</f>
        <v>0.46257015465625045</v>
      </c>
      <c r="S80">
        <f>IF($G80="s-curve",$E80+($F80-$E80)*$O$2/(1+EXP($O$3*(COUNT($I$9:S$9)+$O$4))),TREND($E80:$F80,$E$9:$F$9,S$9))</f>
        <v>0.5374298453437496</v>
      </c>
      <c r="T80">
        <f>IF($G80="s-curve",$E80+($F80-$E80)*$O$2/(1+EXP($O$3*(COUNT($I$9:T$9)+$O$4))),TREND($E80:$F80,$E$9:$F$9,T$9))</f>
        <v>0.61063923394922204</v>
      </c>
      <c r="U80">
        <f>IF($G80="s-curve",$E80+($F80-$E80)*$O$2/(1+EXP($O$3*(COUNT($I$9:U$9)+$O$4))),TREND($E80:$F80,$E$9:$F$9,U$9))</f>
        <v>0.67917869917539297</v>
      </c>
      <c r="V80">
        <f>IF($G80="s-curve",$E80+($F80-$E80)*$O$2/(1+EXP($O$3*(COUNT($I$9:V$9)+$O$4))),TREND($E80:$F80,$E$9:$F$9,V$9))</f>
        <v>0.740774899182154</v>
      </c>
      <c r="W80">
        <f>IF($G80="s-curve",$E80+($F80-$E80)*$O$2/(1+EXP($O$3*(COUNT($I$9:W$9)+$O$4))),TREND($E80:$F80,$E$9:$F$9,W$9))</f>
        <v>0.79412962819905253</v>
      </c>
      <c r="X80">
        <f>IF($G80="s-curve",$E80+($F80-$E80)*$O$2/(1+EXP($O$3*(COUNT($I$9:X$9)+$O$4))),TREND($E80:$F80,$E$9:$F$9,X$9))</f>
        <v>0.83889105042341472</v>
      </c>
      <c r="Y80">
        <f>IF($G80="s-curve",$E80+($F80-$E80)*$O$2/(1+EXP($O$3*(COUNT($I$9:Y$9)+$O$4))),TREND($E80:$F80,$E$9:$F$9,Y$9))</f>
        <v>0.87544664181258358</v>
      </c>
      <c r="Z80">
        <f>IF($G80="s-curve",$E80+($F80-$E80)*$O$2/(1+EXP($O$3*(COUNT($I$9:Z$9)+$O$4))),TREND($E80:$F80,$E$9:$F$9,Z$9))</f>
        <v>0.90465053510089055</v>
      </c>
      <c r="AA80">
        <f>IF($G80="s-curve",$E80+($F80-$E80)*$O$2/(1+EXP($O$3*(COUNT($I$9:AA$9)+$O$4))),TREND($E80:$F80,$E$9:$F$9,AA$9))</f>
        <v>0.92757351463848225</v>
      </c>
      <c r="AB80">
        <f>IF($G80="s-curve",$E80+($F80-$E80)*$O$2/(1+EXP($O$3*(COUNT($I$9:AB$9)+$O$4))),TREND($E80:$F80,$E$9:$F$9,AB$9))</f>
        <v>0.94531868278405917</v>
      </c>
      <c r="AC80">
        <f>IF($G80="s-curve",$E80+($F80-$E80)*$O$2/(1+EXP($O$3*(COUNT($I$9:AC$9)+$O$4))),TREND($E80:$F80,$E$9:$F$9,AC$9))</f>
        <v>0.95890872179953501</v>
      </c>
      <c r="AD80">
        <f>IF($G80="s-curve",$E80+($F80-$E80)*$O$2/(1+EXP($O$3*(COUNT($I$9:AD$9)+$O$4))),TREND($E80:$F80,$E$9:$F$9,AD$9))</f>
        <v>0.96923114064285198</v>
      </c>
      <c r="AE80">
        <f>IF($G80="s-curve",$E80+($F80-$E80)*$O$2/(1+EXP($O$3*(COUNT($I$9:AE$9)+$O$4))),TREND($E80:$F80,$E$9:$F$9,AE$9))</f>
        <v>0.97702263008997436</v>
      </c>
      <c r="AF80">
        <f>IF($G80="s-curve",$E80+($F80-$E80)*$O$2/(1+EXP($O$3*(COUNT($I$9:AF$9)+$O$4))),TREND($E80:$F80,$E$9:$F$9,AF$9))</f>
        <v>0.98287596668427235</v>
      </c>
      <c r="AG80">
        <f>IF($G80="s-curve",$E80+($F80-$E80)*$O$2/(1+EXP($O$3*(COUNT($I$9:AG$9)+$O$4))),TREND($E80:$F80,$E$9:$F$9,AG$9))</f>
        <v>0.98725765053588843</v>
      </c>
      <c r="AH80">
        <f>IF($G80="s-curve",$E80+($F80-$E80)*$O$2/(1+EXP($O$3*(COUNT($I$9:AH$9)+$O$4))),TREND($E80:$F80,$E$9:$F$9,AH$9))</f>
        <v>0.99052895641805383</v>
      </c>
      <c r="AI80">
        <f>IF($G80="s-curve",$E80+($F80-$E80)*$O$2/(1+EXP($O$3*(COUNT($I$9:AI$9)+$O$4))),TREND($E80:$F80,$E$9:$F$9,AI$9))</f>
        <v>0.99296641284500486</v>
      </c>
      <c r="AJ80">
        <f>IF($G80="s-curve",$E80+($F80-$E80)*$O$2/(1+EXP($O$3*(COUNT($I$9:AJ$9)+$O$4))),TREND($E80:$F80,$E$9:$F$9,AJ$9))</f>
        <v>0.99477987430644166</v>
      </c>
      <c r="AK80">
        <f>IF($G80="s-curve",$E80+($F80-$E80)*$O$2/(1+EXP($O$3*(COUNT($I$9:AK$9)+$O$4))),TREND($E80:$F80,$E$9:$F$9,AK$9))</f>
        <v>0.99612759655932892</v>
      </c>
      <c r="AL80">
        <f>IF($G80="s-curve",$E80+($F80-$E80)*$O$2/(1+EXP($O$3*(COUNT($I$9:AL$9)+$O$4))),TREND($E80:$F80,$E$9:$F$9,AL$9))</f>
        <v>0.99712837084429951</v>
      </c>
    </row>
    <row r="81" spans="1:38" x14ac:dyDescent="0.2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3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  <c r="AL81">
        <f>IF($G81="s-curve",$E81+($F81-$E81)*$I$2/(1+EXP($I$3*(COUNT($I$9:AL$9)+$I$4))),TREND($E81:$F81,$E$9:$F$9,AL$9))</f>
        <v>0</v>
      </c>
    </row>
    <row r="82" spans="1:38" x14ac:dyDescent="0.2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3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  <c r="AL82">
        <f>IF($G82="s-curve",$E82+($F82-$E82)*$I$2/(1+EXP($I$3*(COUNT($I$9:AL$9)+$I$4))),TREND($E82:$F82,$E$9:$F$9,AL$9))</f>
        <v>3</v>
      </c>
    </row>
    <row r="83" spans="1:38" x14ac:dyDescent="0.2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3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  <c r="AL83">
        <f>IF($G83="s-curve",$E83+($F83-$E83)*$I$2/(1+EXP($I$3*(COUNT($I$9:AL$9)+$I$4))),TREND($E83:$F83,$E$9:$F$9,AL$9))</f>
        <v>0</v>
      </c>
    </row>
    <row r="84" spans="1:38" x14ac:dyDescent="0.2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3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  <c r="AL84">
        <f>IF($G84="s-curve",$E84+($F84-$E84)*$I$2/(1+EXP($I$3*(COUNT($I$9:AL$9)+$I$4))),TREND($E84:$F84,$E$9:$F$9,AL$9))</f>
        <v>0</v>
      </c>
    </row>
    <row r="85" spans="1:38" x14ac:dyDescent="0.2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3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  <c r="AL85">
        <f>IF($G85="s-curve",$E85+($F85-$E85)*$I$2/(1+EXP($I$3*(COUNT($I$9:AL$9)+$I$4))),TREND($E85:$F85,$E$9:$F$9,AL$9))</f>
        <v>0</v>
      </c>
    </row>
    <row r="86" spans="1:38" ht="15.75" thickBot="1" x14ac:dyDescent="0.3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3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  <c r="AL86">
        <f>IF($G86="s-curve",$E86+($F86-$E86)*$I$2/(1+EXP($I$3*(COUNT($I$9:AL$9)+$I$4))),TREND($E86:$F86,$E$9:$F$9,AL$9))</f>
        <v>0</v>
      </c>
    </row>
    <row r="87" spans="1:38" x14ac:dyDescent="0.2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3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  <c r="AL87">
        <f>IF($G87="s-curve",$E87+($F87-$E87)*$I$2/(1+EXP($I$3*(COUNT($I$9:AL$9)+$I$4))),TREND($E87:$F87,$E$9:$F$9,AL$9))</f>
        <v>0</v>
      </c>
    </row>
    <row r="88" spans="1:38" x14ac:dyDescent="0.2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3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  <c r="AL88">
        <f>IF($G88="s-curve",$E88+($F88-$E88)*$I$2/(1+EXP($I$3*(COUNT($I$9:AL$9)+$I$4))),TREND($E88:$F88,$E$9:$F$9,AL$9))</f>
        <v>0</v>
      </c>
    </row>
    <row r="89" spans="1:38" x14ac:dyDescent="0.2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3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  <c r="AL89">
        <f>IF($G89="s-curve",$E89+($F89-$E89)*$I$2/(1+EXP($I$3*(COUNT($I$9:AL$9)+$I$4))),TREND($E89:$F89,$E$9:$F$9,AL$9))</f>
        <v>0</v>
      </c>
    </row>
    <row r="90" spans="1:38" x14ac:dyDescent="0.2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3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  <c r="AL90">
        <f>IF($G90="s-curve",$E90+($F90-$E90)*$I$2/(1+EXP($I$3*(COUNT($I$9:AL$9)+$I$4))),TREND($E90:$F90,$E$9:$F$9,AL$9))</f>
        <v>0</v>
      </c>
    </row>
    <row r="91" spans="1:38" x14ac:dyDescent="0.2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3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  <c r="AL91">
        <f>IF($G91="s-curve",$E91+($F91-$E91)*$I$2/(1+EXP($I$3*(COUNT($I$9:AL$9)+$I$4))),TREND($E91:$F91,$E$9:$F$9,AL$9))</f>
        <v>0</v>
      </c>
    </row>
    <row r="92" spans="1:38" x14ac:dyDescent="0.2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3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  <c r="AL92">
        <f>IF($G92="s-curve",$E92+($F92-$E92)*$I$2/(1+EXP($I$3*(COUNT($I$9:AL$9)+$I$4))),TREND($E92:$F92,$E$9:$F$9,AL$9))</f>
        <v>0</v>
      </c>
    </row>
    <row r="93" spans="1:38" ht="15.75" thickBot="1" x14ac:dyDescent="0.3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3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  <c r="AL93">
        <f>IF($G93="s-curve",$E93+($F93-$E93)*$I$2/(1+EXP($I$3*(COUNT($I$9:AL$9)+$I$4))),TREND($E93:$F93,$E$9:$F$9,AL$9))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8"/>
  <sheetViews>
    <sheetView workbookViewId="0">
      <selection activeCell="A39" sqref="A39"/>
    </sheetView>
  </sheetViews>
  <sheetFormatPr defaultColWidth="9.140625" defaultRowHeight="15" x14ac:dyDescent="0.25"/>
  <cols>
    <col min="1" max="1" width="24.42578125" customWidth="1"/>
    <col min="2" max="2" width="13.5703125" customWidth="1"/>
  </cols>
  <sheetData>
    <row r="1" spans="1:31" ht="45" x14ac:dyDescent="0.25">
      <c r="A1" s="25" t="s">
        <v>127</v>
      </c>
      <c r="B1" s="45"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Data!I10</f>
        <v>1.7999999999999999E-2</v>
      </c>
      <c r="C2">
        <f>Data!J10</f>
        <v>4.8000000000000001E-2</v>
      </c>
      <c r="D2">
        <f>Data!K10</f>
        <v>9.9000000000000005E-2</v>
      </c>
      <c r="E2">
        <f>Data!L10</f>
        <v>0.11695001406416487</v>
      </c>
      <c r="F2">
        <f>Data!M10</f>
        <v>0.13877269058395222</v>
      </c>
      <c r="G2">
        <f>Data!N10</f>
        <v>0.16657479699442046</v>
      </c>
      <c r="H2">
        <f>Data!O10</f>
        <v>0.20137571999690912</v>
      </c>
      <c r="I2">
        <f>Data!P10</f>
        <v>0.2439885939545019</v>
      </c>
      <c r="J2">
        <f>Data!Q10</f>
        <v>0.2947822959785894</v>
      </c>
      <c r="K2">
        <f>Data!R10</f>
        <v>0.35342187838502587</v>
      </c>
      <c r="L2">
        <f>Data!S10</f>
        <v>0.41867144928034067</v>
      </c>
      <c r="M2">
        <f>Data!T10</f>
        <v>0.4883667872327504</v>
      </c>
      <c r="N2">
        <f>Data!U10</f>
        <v>0.55963321276724964</v>
      </c>
      <c r="O2">
        <f>Data!V10</f>
        <v>0.62932855071965943</v>
      </c>
      <c r="P2">
        <f>Data!W10</f>
        <v>0.69457812161497412</v>
      </c>
      <c r="Q2">
        <f>Data!X10</f>
        <v>0.75321770402141064</v>
      </c>
      <c r="R2">
        <f>Data!Y10</f>
        <v>0.80401140604549803</v>
      </c>
      <c r="S2">
        <f>Data!Z10</f>
        <v>0.84662428000309087</v>
      </c>
      <c r="T2">
        <f>Data!AA10</f>
        <v>0.88142520300557958</v>
      </c>
      <c r="U2">
        <f>Data!AB10</f>
        <v>0.90922730941604779</v>
      </c>
      <c r="V2">
        <f>Data!AC10</f>
        <v>0.9310499859358351</v>
      </c>
      <c r="W2">
        <f>Data!AD10</f>
        <v>0.94794338601042438</v>
      </c>
      <c r="X2">
        <f>Data!AE10</f>
        <v>0.96088110315315733</v>
      </c>
      <c r="Y2">
        <f>Data!AF10</f>
        <v>0.97070804589199511</v>
      </c>
      <c r="Z2">
        <f>Data!AG10</f>
        <v>0.97812554384565553</v>
      </c>
      <c r="AA2">
        <f>Data!AH10</f>
        <v>0.98369792028342729</v>
      </c>
      <c r="AB2">
        <f>Data!AI10</f>
        <v>0.98786928331016577</v>
      </c>
      <c r="AC2">
        <f>Data!AJ10</f>
        <v>0.9909835665099872</v>
      </c>
      <c r="AD2">
        <f>Data!AK10</f>
        <v>0.99330402502844461</v>
      </c>
      <c r="AE2">
        <f>Data!AL10</f>
        <v>0.99503044033973242</v>
      </c>
    </row>
    <row r="3" spans="1:31" x14ac:dyDescent="0.25">
      <c r="A3" t="s">
        <v>2</v>
      </c>
      <c r="B3">
        <f>Data!I11</f>
        <v>3.7087168441147616E-4</v>
      </c>
      <c r="C3">
        <f>Data!J11</f>
        <v>3.8364380292024329E-4</v>
      </c>
      <c r="D3">
        <f>Data!K11</f>
        <v>3.8802358589285646E-4</v>
      </c>
      <c r="E3">
        <f>Data!L11</f>
        <v>3.9386472794848996E-4</v>
      </c>
      <c r="F3">
        <f>Data!M11</f>
        <v>4.016229007564876E-4</v>
      </c>
      <c r="G3">
        <f>Data!N11</f>
        <v>4.118712494037081E-4</v>
      </c>
      <c r="H3">
        <f>Data!O11</f>
        <v>4.253120147933965E-4</v>
      </c>
      <c r="I3">
        <f>Data!P11</f>
        <v>4.4277430100040505E-4</v>
      </c>
      <c r="J3">
        <f>Data!Q11</f>
        <v>4.6518565084723181E-4</v>
      </c>
      <c r="K3">
        <f>Data!R11</f>
        <v>4.935016238293516E-4</v>
      </c>
      <c r="L3">
        <f>Data!S11</f>
        <v>5.2857815597262656E-4</v>
      </c>
      <c r="M3">
        <f>Data!T11</f>
        <v>5.7098150943230659E-4</v>
      </c>
      <c r="N3">
        <f>Data!U11</f>
        <v>6.207552154704006E-4</v>
      </c>
      <c r="O3">
        <f>Data!V11</f>
        <v>6.7720104282073751E-4</v>
      </c>
      <c r="P3">
        <f>Data!W11</f>
        <v>7.387652100527514E-4</v>
      </c>
      <c r="Q3">
        <f>Data!X11</f>
        <v>8.0312060515064557E-4</v>
      </c>
      <c r="R3">
        <f>Data!Y11</f>
        <v>8.6747600024853974E-4</v>
      </c>
      <c r="S3">
        <f>Data!Z11</f>
        <v>9.2904016748055363E-4</v>
      </c>
      <c r="T3">
        <f>Data!AA11</f>
        <v>9.8548599483089076E-4</v>
      </c>
      <c r="U3">
        <f>Data!AB11</f>
        <v>1.0352597008689846E-3</v>
      </c>
      <c r="V3">
        <f>Data!AC11</f>
        <v>1.0776630543286646E-3</v>
      </c>
      <c r="W3">
        <f>Data!AD11</f>
        <v>1.1127395864719398E-3</v>
      </c>
      <c r="X3">
        <f>Data!AE11</f>
        <v>1.1410555594540594E-3</v>
      </c>
      <c r="Y3">
        <f>Data!AF11</f>
        <v>1.1634669093008863E-3</v>
      </c>
      <c r="Z3">
        <f>Data!AG11</f>
        <v>1.1809291955078949E-3</v>
      </c>
      <c r="AA3">
        <f>Data!AH11</f>
        <v>1.1943699608975833E-3</v>
      </c>
      <c r="AB3">
        <f>Data!AI11</f>
        <v>1.2046183095448036E-3</v>
      </c>
      <c r="AC3">
        <f>Data!AJ11</f>
        <v>1.2123764823528012E-3</v>
      </c>
      <c r="AD3">
        <f>Data!AK11</f>
        <v>1.2182176244084349E-3</v>
      </c>
      <c r="AE3">
        <f>Data!AL11</f>
        <v>1.2225974073810479E-3</v>
      </c>
    </row>
    <row r="4" spans="1:31" x14ac:dyDescent="0.25">
      <c r="A4" t="s">
        <v>3</v>
      </c>
      <c r="B4">
        <f>Data!I12</f>
        <v>1</v>
      </c>
      <c r="C4">
        <f>Data!J12</f>
        <v>1</v>
      </c>
      <c r="D4">
        <f>Data!K12</f>
        <v>1</v>
      </c>
      <c r="E4">
        <f>Data!L12</f>
        <v>1</v>
      </c>
      <c r="F4">
        <f>Data!M12</f>
        <v>1</v>
      </c>
      <c r="G4">
        <f>Data!N12</f>
        <v>1</v>
      </c>
      <c r="H4">
        <f>Data!O12</f>
        <v>1</v>
      </c>
      <c r="I4">
        <f>Data!P12</f>
        <v>1</v>
      </c>
      <c r="J4">
        <f>Data!Q12</f>
        <v>1</v>
      </c>
      <c r="K4">
        <f>Data!R12</f>
        <v>1</v>
      </c>
      <c r="L4">
        <f>Data!S12</f>
        <v>1</v>
      </c>
      <c r="M4">
        <f>Data!T12</f>
        <v>1</v>
      </c>
      <c r="N4">
        <f>Data!U12</f>
        <v>1</v>
      </c>
      <c r="O4">
        <f>Data!V12</f>
        <v>1</v>
      </c>
      <c r="P4">
        <f>Data!W12</f>
        <v>1</v>
      </c>
      <c r="Q4">
        <f>Data!X12</f>
        <v>1</v>
      </c>
      <c r="R4">
        <f>Data!Y12</f>
        <v>1</v>
      </c>
      <c r="S4">
        <f>Data!Z12</f>
        <v>1</v>
      </c>
      <c r="T4">
        <f>Data!AA12</f>
        <v>1</v>
      </c>
      <c r="U4">
        <f>Data!AB12</f>
        <v>1</v>
      </c>
      <c r="V4">
        <f>Data!AC12</f>
        <v>1</v>
      </c>
      <c r="W4">
        <f>Data!AD12</f>
        <v>1</v>
      </c>
      <c r="X4">
        <f>Data!AE12</f>
        <v>1</v>
      </c>
      <c r="Y4">
        <f>Data!AF12</f>
        <v>1</v>
      </c>
      <c r="Z4">
        <f>Data!AG12</f>
        <v>1</v>
      </c>
      <c r="AA4">
        <f>Data!AH12</f>
        <v>1</v>
      </c>
      <c r="AB4">
        <f>Data!AI12</f>
        <v>1</v>
      </c>
      <c r="AC4">
        <f>Data!AJ12</f>
        <v>1</v>
      </c>
      <c r="AD4">
        <f>Data!AK12</f>
        <v>1</v>
      </c>
      <c r="AE4">
        <f>Data!AL12</f>
        <v>1</v>
      </c>
    </row>
    <row r="5" spans="1:31" x14ac:dyDescent="0.25">
      <c r="A5" t="s">
        <v>4</v>
      </c>
      <c r="B5">
        <f>Data!I13</f>
        <v>4.6260368305253595E-3</v>
      </c>
      <c r="C5">
        <f>Data!J13</f>
        <v>4.6260368305253152E-3</v>
      </c>
      <c r="D5">
        <f>Data!K13</f>
        <v>5.5614806554173946E-3</v>
      </c>
      <c r="E5">
        <f>Data!L13</f>
        <v>6.4969244803096959E-3</v>
      </c>
      <c r="F5">
        <f>Data!M13</f>
        <v>7.4323683052017753E-3</v>
      </c>
      <c r="G5">
        <f>Data!N13</f>
        <v>8.3678121300938546E-3</v>
      </c>
      <c r="H5">
        <f>Data!O13</f>
        <v>9.303255954986156E-3</v>
      </c>
      <c r="I5">
        <f>Data!P13</f>
        <v>1.0238699779878235E-2</v>
      </c>
      <c r="J5">
        <f>Data!Q13</f>
        <v>1.1174143604770537E-2</v>
      </c>
      <c r="K5">
        <f>Data!R13</f>
        <v>1.2109587429662616E-2</v>
      </c>
      <c r="L5">
        <f>Data!S13</f>
        <v>1.3045031254554917E-2</v>
      </c>
      <c r="M5">
        <f>Data!T13</f>
        <v>1.3980475079446997E-2</v>
      </c>
      <c r="N5">
        <f>Data!U13</f>
        <v>1.4915918904339076E-2</v>
      </c>
      <c r="O5">
        <f>Data!V13</f>
        <v>1.5851362729231377E-2</v>
      </c>
      <c r="P5">
        <f>Data!W13</f>
        <v>1.6786806554123457E-2</v>
      </c>
      <c r="Q5">
        <f>Data!X13</f>
        <v>1.7722250379015758E-2</v>
      </c>
      <c r="R5">
        <f>Data!Y13</f>
        <v>1.8657694203907838E-2</v>
      </c>
      <c r="S5">
        <f>Data!Z13</f>
        <v>1.9593138028800139E-2</v>
      </c>
      <c r="T5">
        <f>Data!AA13</f>
        <v>2.0528581853692218E-2</v>
      </c>
      <c r="U5">
        <f>Data!AB13</f>
        <v>2.146402567858452E-2</v>
      </c>
      <c r="V5">
        <f>Data!AC13</f>
        <v>2.2399469503476599E-2</v>
      </c>
      <c r="W5">
        <f>Data!AD13</f>
        <v>2.3334913328368678E-2</v>
      </c>
      <c r="X5">
        <f>Data!AE13</f>
        <v>2.427035715326098E-2</v>
      </c>
      <c r="Y5">
        <f>Data!AF13</f>
        <v>2.5205800978153059E-2</v>
      </c>
      <c r="Z5">
        <f>Data!AG13</f>
        <v>2.614124480304536E-2</v>
      </c>
      <c r="AA5">
        <f>Data!AH13</f>
        <v>2.707668862793744E-2</v>
      </c>
      <c r="AB5">
        <f>Data!AI13</f>
        <v>2.8012132452829741E-2</v>
      </c>
      <c r="AC5">
        <f>Data!AJ13</f>
        <v>2.894757627772182E-2</v>
      </c>
      <c r="AD5">
        <f>Data!AK13</f>
        <v>2.98830201026139E-2</v>
      </c>
      <c r="AE5">
        <f>Data!AL13</f>
        <v>3.0818463927506201E-2</v>
      </c>
    </row>
    <row r="6" spans="1:31" x14ac:dyDescent="0.25">
      <c r="A6" t="s">
        <v>5</v>
      </c>
      <c r="B6">
        <f>Data!I14</f>
        <v>4.1999999999999997E-3</v>
      </c>
      <c r="C6">
        <f>Data!J14</f>
        <v>8.0000000000000002E-3</v>
      </c>
      <c r="D6">
        <f>Data!K14</f>
        <v>1.2004677525762598E-2</v>
      </c>
      <c r="E6">
        <f>Data!L14</f>
        <v>1.3231241043871491E-2</v>
      </c>
      <c r="F6">
        <f>Data!M14</f>
        <v>1.4766575882216582E-2</v>
      </c>
      <c r="G6">
        <f>Data!N14</f>
        <v>1.664655561563979E-2</v>
      </c>
      <c r="H6">
        <f>Data!O14</f>
        <v>1.8887454234349531E-2</v>
      </c>
      <c r="I6">
        <f>Data!P14</f>
        <v>2.1474494634633495E-2</v>
      </c>
      <c r="J6">
        <f>Data!Q14</f>
        <v>2.435315217413268E-2</v>
      </c>
      <c r="K6">
        <f>Data!R14</f>
        <v>2.742794649556252E-2</v>
      </c>
      <c r="L6">
        <f>Data!S14</f>
        <v>3.0572053504437483E-2</v>
      </c>
      <c r="M6">
        <f>Data!T14</f>
        <v>3.3646847825867326E-2</v>
      </c>
      <c r="N6">
        <f>Data!U14</f>
        <v>3.6525505365366501E-2</v>
      </c>
      <c r="O6">
        <f>Data!V14</f>
        <v>3.9112545765650472E-2</v>
      </c>
      <c r="P6">
        <f>Data!W14</f>
        <v>4.1353444384360213E-2</v>
      </c>
      <c r="Q6">
        <f>Data!X14</f>
        <v>4.3233424117783421E-2</v>
      </c>
      <c r="R6">
        <f>Data!Y14</f>
        <v>4.4768758956128508E-2</v>
      </c>
      <c r="S6">
        <f>Data!Z14</f>
        <v>4.5995322474237404E-2</v>
      </c>
      <c r="T6">
        <f>Data!AA14</f>
        <v>4.6958087614816256E-2</v>
      </c>
      <c r="U6">
        <f>Data!AB14</f>
        <v>4.7703384676930492E-2</v>
      </c>
      <c r="V6">
        <f>Data!AC14</f>
        <v>4.8274166315580479E-2</v>
      </c>
      <c r="W6">
        <f>Data!AD14</f>
        <v>4.8707707906999784E-2</v>
      </c>
      <c r="X6">
        <f>Data!AE14</f>
        <v>4.9034950463778926E-2</v>
      </c>
      <c r="Y6">
        <f>Data!AF14</f>
        <v>4.9280790600739442E-2</v>
      </c>
      <c r="Z6">
        <f>Data!AG14</f>
        <v>4.9464821322507319E-2</v>
      </c>
      <c r="AA6">
        <f>Data!AH14</f>
        <v>4.9602216169558261E-2</v>
      </c>
      <c r="AB6">
        <f>Data!AI14</f>
        <v>4.9704589339490207E-2</v>
      </c>
      <c r="AC6">
        <f>Data!AJ14</f>
        <v>4.9780754720870554E-2</v>
      </c>
      <c r="AD6">
        <f>Data!AK14</f>
        <v>4.9837359055491817E-2</v>
      </c>
      <c r="AE6">
        <f>Data!AL14</f>
        <v>4.9879391575460584E-2</v>
      </c>
    </row>
    <row r="7" spans="1:31" x14ac:dyDescent="0.25">
      <c r="A7" t="s">
        <v>124</v>
      </c>
      <c r="B7">
        <f>Data!I15</f>
        <v>2.9379012033304164E-4</v>
      </c>
      <c r="C7">
        <f>Data!J15</f>
        <v>2.9379012033303731E-4</v>
      </c>
      <c r="D7">
        <f>Data!K15</f>
        <v>3.1407086748862223E-4</v>
      </c>
      <c r="E7">
        <f>Data!L15</f>
        <v>3.3435161464420715E-4</v>
      </c>
      <c r="F7">
        <f>Data!M15</f>
        <v>3.5463236179979207E-4</v>
      </c>
      <c r="G7">
        <f>Data!N15</f>
        <v>3.7491310895537006E-4</v>
      </c>
      <c r="H7">
        <f>Data!O15</f>
        <v>3.9519385611095498E-4</v>
      </c>
      <c r="I7">
        <f>Data!P15</f>
        <v>4.154746032665399E-4</v>
      </c>
      <c r="J7">
        <f>Data!Q15</f>
        <v>4.3575535042212482E-4</v>
      </c>
      <c r="K7">
        <f>Data!R15</f>
        <v>4.560360975777028E-4</v>
      </c>
      <c r="L7">
        <f>Data!S15</f>
        <v>4.7631684473328773E-4</v>
      </c>
      <c r="M7">
        <f>Data!T15</f>
        <v>4.9659759188887265E-4</v>
      </c>
      <c r="N7">
        <f>Data!U15</f>
        <v>5.1687833904445757E-4</v>
      </c>
      <c r="O7">
        <f>Data!V15</f>
        <v>5.3715908620003555E-4</v>
      </c>
      <c r="P7">
        <f>Data!W15</f>
        <v>5.5743983335562047E-4</v>
      </c>
      <c r="Q7">
        <f>Data!X15</f>
        <v>5.7772058051120539E-4</v>
      </c>
      <c r="R7">
        <f>Data!Y15</f>
        <v>5.9800132766679032E-4</v>
      </c>
      <c r="S7">
        <f>Data!Z15</f>
        <v>6.182820748223683E-4</v>
      </c>
      <c r="T7">
        <f>Data!AA15</f>
        <v>6.3856282197795322E-4</v>
      </c>
      <c r="U7">
        <f>Data!AB15</f>
        <v>6.5884356913353814E-4</v>
      </c>
      <c r="V7">
        <f>Data!AC15</f>
        <v>6.7912431628912306E-4</v>
      </c>
      <c r="W7">
        <f>Data!AD15</f>
        <v>6.9940506344470105E-4</v>
      </c>
      <c r="X7">
        <f>Data!AE15</f>
        <v>7.1968581060028597E-4</v>
      </c>
      <c r="Y7">
        <f>Data!AF15</f>
        <v>7.3996655775587089E-4</v>
      </c>
      <c r="Z7">
        <f>Data!AG15</f>
        <v>7.6024730491145581E-4</v>
      </c>
      <c r="AA7">
        <f>Data!AH15</f>
        <v>7.805280520670338E-4</v>
      </c>
      <c r="AB7">
        <f>Data!AI15</f>
        <v>8.0080879922261872E-4</v>
      </c>
      <c r="AC7">
        <f>Data!AJ15</f>
        <v>8.2108954637820364E-4</v>
      </c>
      <c r="AD7">
        <f>Data!AK15</f>
        <v>8.4137029353378856E-4</v>
      </c>
      <c r="AE7">
        <f>Data!AL15</f>
        <v>8.6165104068937348E-4</v>
      </c>
    </row>
    <row r="8" spans="1:31" x14ac:dyDescent="0.25">
      <c r="A8" t="s">
        <v>125</v>
      </c>
      <c r="B8">
        <f>Data!I16</f>
        <v>3.0883943362035788E-5</v>
      </c>
      <c r="C8">
        <f>Data!J16</f>
        <v>3.5078860889128402E-5</v>
      </c>
      <c r="D8">
        <f>Data!K16</f>
        <v>3.6517371528069407E-5</v>
      </c>
      <c r="E8">
        <f>Data!L16</f>
        <v>3.8435855855520251E-5</v>
      </c>
      <c r="F8">
        <f>Data!M16</f>
        <v>4.0983976205965081E-5</v>
      </c>
      <c r="G8">
        <f>Data!N16</f>
        <v>4.4349978277937009E-5</v>
      </c>
      <c r="H8">
        <f>Data!O16</f>
        <v>4.8764508433763626E-5</v>
      </c>
      <c r="I8">
        <f>Data!P16</f>
        <v>5.4499880402212323E-5</v>
      </c>
      <c r="J8">
        <f>Data!Q16</f>
        <v>6.1860739465156677E-5</v>
      </c>
      <c r="K8">
        <f>Data!R16</f>
        <v>7.1160932794700195E-5</v>
      </c>
      <c r="L8">
        <f>Data!S16</f>
        <v>8.268158689577577E-5</v>
      </c>
      <c r="M8">
        <f>Data!T16</f>
        <v>9.6608686813727074E-5</v>
      </c>
      <c r="N8">
        <f>Data!U16</f>
        <v>1.1295653010254654E-4</v>
      </c>
      <c r="O8">
        <f>Data!V16</f>
        <v>1.3149578733858268E-4</v>
      </c>
      <c r="P8">
        <f>Data!W16</f>
        <v>1.5171612932688805E-4</v>
      </c>
      <c r="Q8">
        <f>Data!X16</f>
        <v>1.7285323157612058E-4</v>
      </c>
      <c r="R8">
        <f>Data!Y16</f>
        <v>1.9399033382535313E-4</v>
      </c>
      <c r="S8">
        <f>Data!Z16</f>
        <v>2.1421067581365848E-4</v>
      </c>
      <c r="T8">
        <f>Data!AA16</f>
        <v>2.3274993304969461E-4</v>
      </c>
      <c r="U8">
        <f>Data!AB16</f>
        <v>2.4909777633851408E-4</v>
      </c>
      <c r="V8">
        <f>Data!AC16</f>
        <v>2.6302487625646539E-4</v>
      </c>
      <c r="W8">
        <f>Data!AD16</f>
        <v>2.7454553035754099E-4</v>
      </c>
      <c r="X8">
        <f>Data!AE16</f>
        <v>2.8384572368708451E-4</v>
      </c>
      <c r="Y8">
        <f>Data!AF16</f>
        <v>2.9120658275002886E-4</v>
      </c>
      <c r="Z8">
        <f>Data!AG16</f>
        <v>2.9694195471847756E-4</v>
      </c>
      <c r="AA8">
        <f>Data!AH16</f>
        <v>3.0135648487430419E-4</v>
      </c>
      <c r="AB8">
        <f>Data!AI16</f>
        <v>3.0472248694627611E-4</v>
      </c>
      <c r="AC8">
        <f>Data!AJ16</f>
        <v>3.0727060729672089E-4</v>
      </c>
      <c r="AD8">
        <f>Data!AK16</f>
        <v>3.0918909162417176E-4</v>
      </c>
      <c r="AE8">
        <f>Data!AL16</f>
        <v>3.1062760226311276E-4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Data!I17</f>
        <v>0.2</v>
      </c>
      <c r="C2">
        <f>Data!J17</f>
        <v>0.2579411882892142</v>
      </c>
      <c r="D2">
        <f>Data!K17</f>
        <v>0.27627957191928759</v>
      </c>
      <c r="E2">
        <f>Data!L17</f>
        <v>0.2996426865499332</v>
      </c>
      <c r="F2">
        <f>Data!M17</f>
        <v>0.32888715966126825</v>
      </c>
      <c r="G2">
        <f>Data!N17</f>
        <v>0.36469629744075793</v>
      </c>
      <c r="H2">
        <f>Data!O17</f>
        <v>0.40738008065427683</v>
      </c>
      <c r="I2">
        <f>Data!P17</f>
        <v>0.45665704065968565</v>
      </c>
      <c r="J2">
        <f>Data!Q17</f>
        <v>0.51148861284062241</v>
      </c>
      <c r="K2">
        <f>Data!R17</f>
        <v>0.57005612372500036</v>
      </c>
      <c r="L2">
        <f>Data!S17</f>
        <v>0.62994387627499959</v>
      </c>
      <c r="M2">
        <f>Data!T17</f>
        <v>0.68851138715937765</v>
      </c>
      <c r="N2">
        <f>Data!U17</f>
        <v>0.74334295934031447</v>
      </c>
      <c r="O2">
        <f>Data!V17</f>
        <v>0.79261991934572329</v>
      </c>
      <c r="P2">
        <f>Data!W17</f>
        <v>0.83530370255924202</v>
      </c>
      <c r="Q2">
        <f>Data!X17</f>
        <v>0.87111284033873182</v>
      </c>
      <c r="R2">
        <f>Data!Y17</f>
        <v>0.90035731345006687</v>
      </c>
      <c r="S2">
        <f>Data!Z17</f>
        <v>0.92372042808071253</v>
      </c>
      <c r="T2">
        <f>Data!AA17</f>
        <v>0.94205881171078576</v>
      </c>
      <c r="U2">
        <f>Data!AB17</f>
        <v>0.95625494622724738</v>
      </c>
      <c r="V2">
        <f>Data!AC17</f>
        <v>0.96712697743962805</v>
      </c>
      <c r="W2">
        <f>Data!AD17</f>
        <v>0.97538491251428172</v>
      </c>
      <c r="X2">
        <f>Data!AE17</f>
        <v>0.98161810407197958</v>
      </c>
      <c r="Y2">
        <f>Data!AF17</f>
        <v>0.98630077334741784</v>
      </c>
      <c r="Z2">
        <f>Data!AG17</f>
        <v>0.98980612042871075</v>
      </c>
      <c r="AA2">
        <f>Data!AH17</f>
        <v>0.99242316513444306</v>
      </c>
      <c r="AB2">
        <f>Data!AI17</f>
        <v>0.99437313027600394</v>
      </c>
      <c r="AC2">
        <f>Data!AJ17</f>
        <v>0.99582389944515337</v>
      </c>
      <c r="AD2">
        <f>Data!AK17</f>
        <v>0.99690207724746327</v>
      </c>
      <c r="AE2">
        <f>Data!AL17</f>
        <v>0.99770269667543965</v>
      </c>
    </row>
    <row r="3" spans="1:31" x14ac:dyDescent="0.25">
      <c r="A3" t="s">
        <v>2</v>
      </c>
      <c r="B3">
        <f>Data!I18</f>
        <v>1.4975764421952546E-3</v>
      </c>
      <c r="C3">
        <f>Data!J18</f>
        <v>1.4975764421952566E-3</v>
      </c>
      <c r="D3">
        <f>Data!K18</f>
        <v>1.4882119094700615E-3</v>
      </c>
      <c r="E3">
        <f>Data!L18</f>
        <v>1.4788473767448664E-3</v>
      </c>
      <c r="F3">
        <f>Data!M18</f>
        <v>1.4694828440196712E-3</v>
      </c>
      <c r="G3">
        <f>Data!N18</f>
        <v>1.4601183112944796E-3</v>
      </c>
      <c r="H3">
        <f>Data!O18</f>
        <v>1.4507537785692845E-3</v>
      </c>
      <c r="I3">
        <f>Data!P18</f>
        <v>1.4413892458440894E-3</v>
      </c>
      <c r="J3">
        <f>Data!Q18</f>
        <v>1.4320247131188943E-3</v>
      </c>
      <c r="K3">
        <f>Data!R18</f>
        <v>1.4226601803937027E-3</v>
      </c>
      <c r="L3">
        <f>Data!S18</f>
        <v>1.4132956476685075E-3</v>
      </c>
      <c r="M3">
        <f>Data!T18</f>
        <v>1.4039311149433124E-3</v>
      </c>
      <c r="N3">
        <f>Data!U18</f>
        <v>1.3945665822181173E-3</v>
      </c>
      <c r="O3">
        <f>Data!V18</f>
        <v>1.3852020494929257E-3</v>
      </c>
      <c r="P3">
        <f>Data!W18</f>
        <v>1.3758375167677306E-3</v>
      </c>
      <c r="Q3">
        <f>Data!X18</f>
        <v>1.3664729840425355E-3</v>
      </c>
      <c r="R3">
        <f>Data!Y18</f>
        <v>1.3571084513173404E-3</v>
      </c>
      <c r="S3">
        <f>Data!Z18</f>
        <v>1.3477439185921487E-3</v>
      </c>
      <c r="T3">
        <f>Data!AA18</f>
        <v>1.3383793858669536E-3</v>
      </c>
      <c r="U3">
        <f>Data!AB18</f>
        <v>1.3290148531417585E-3</v>
      </c>
      <c r="V3">
        <f>Data!AC18</f>
        <v>1.3196503204165634E-3</v>
      </c>
      <c r="W3">
        <f>Data!AD18</f>
        <v>1.3102857876913718E-3</v>
      </c>
      <c r="X3">
        <f>Data!AE18</f>
        <v>1.3009212549661767E-3</v>
      </c>
      <c r="Y3">
        <f>Data!AF18</f>
        <v>1.2915567222409816E-3</v>
      </c>
      <c r="Z3">
        <f>Data!AG18</f>
        <v>1.2821921895157865E-3</v>
      </c>
      <c r="AA3">
        <f>Data!AH18</f>
        <v>1.2728276567905948E-3</v>
      </c>
      <c r="AB3">
        <f>Data!AI18</f>
        <v>1.2634631240653997E-3</v>
      </c>
      <c r="AC3">
        <f>Data!AJ18</f>
        <v>1.2540985913402046E-3</v>
      </c>
      <c r="AD3">
        <f>Data!AK18</f>
        <v>1.2447340586150095E-3</v>
      </c>
      <c r="AE3">
        <f>Data!AL18</f>
        <v>1.2353695258898144E-3</v>
      </c>
    </row>
    <row r="4" spans="1:31" x14ac:dyDescent="0.25">
      <c r="A4" t="s">
        <v>3</v>
      </c>
      <c r="B4">
        <f>Data!I19</f>
        <v>1</v>
      </c>
      <c r="C4">
        <f>Data!J19</f>
        <v>1</v>
      </c>
      <c r="D4">
        <f>Data!K19</f>
        <v>1</v>
      </c>
      <c r="E4">
        <f>Data!L19</f>
        <v>1</v>
      </c>
      <c r="F4">
        <f>Data!M19</f>
        <v>1</v>
      </c>
      <c r="G4">
        <f>Data!N19</f>
        <v>1</v>
      </c>
      <c r="H4">
        <f>Data!O19</f>
        <v>1</v>
      </c>
      <c r="I4">
        <f>Data!P19</f>
        <v>1</v>
      </c>
      <c r="J4">
        <f>Data!Q19</f>
        <v>1</v>
      </c>
      <c r="K4">
        <f>Data!R19</f>
        <v>1</v>
      </c>
      <c r="L4">
        <f>Data!S19</f>
        <v>1</v>
      </c>
      <c r="M4">
        <f>Data!T19</f>
        <v>1</v>
      </c>
      <c r="N4">
        <f>Data!U19</f>
        <v>1</v>
      </c>
      <c r="O4">
        <f>Data!V19</f>
        <v>1</v>
      </c>
      <c r="P4">
        <f>Data!W19</f>
        <v>1</v>
      </c>
      <c r="Q4">
        <f>Data!X19</f>
        <v>1</v>
      </c>
      <c r="R4">
        <f>Data!Y19</f>
        <v>1</v>
      </c>
      <c r="S4">
        <f>Data!Z19</f>
        <v>1</v>
      </c>
      <c r="T4">
        <f>Data!AA19</f>
        <v>1</v>
      </c>
      <c r="U4">
        <f>Data!AB19</f>
        <v>1</v>
      </c>
      <c r="V4">
        <f>Data!AC19</f>
        <v>1</v>
      </c>
      <c r="W4">
        <f>Data!AD19</f>
        <v>1</v>
      </c>
      <c r="X4">
        <f>Data!AE19</f>
        <v>1</v>
      </c>
      <c r="Y4">
        <f>Data!AF19</f>
        <v>1</v>
      </c>
      <c r="Z4">
        <f>Data!AG19</f>
        <v>1</v>
      </c>
      <c r="AA4">
        <f>Data!AH19</f>
        <v>1</v>
      </c>
      <c r="AB4">
        <f>Data!AI19</f>
        <v>1</v>
      </c>
      <c r="AC4">
        <f>Data!AJ19</f>
        <v>1</v>
      </c>
      <c r="AD4">
        <f>Data!AK19</f>
        <v>1</v>
      </c>
      <c r="AE4">
        <f>Data!AL19</f>
        <v>1</v>
      </c>
    </row>
    <row r="5" spans="1:31" x14ac:dyDescent="0.25">
      <c r="A5" t="s">
        <v>4</v>
      </c>
      <c r="B5">
        <f>Data!I20</f>
        <v>1</v>
      </c>
      <c r="C5">
        <f>Data!J20</f>
        <v>1</v>
      </c>
      <c r="D5">
        <f>Data!K20</f>
        <v>1</v>
      </c>
      <c r="E5">
        <f>Data!L20</f>
        <v>1</v>
      </c>
      <c r="F5">
        <f>Data!M20</f>
        <v>1</v>
      </c>
      <c r="G5">
        <f>Data!N20</f>
        <v>1</v>
      </c>
      <c r="H5">
        <f>Data!O20</f>
        <v>1</v>
      </c>
      <c r="I5">
        <f>Data!P20</f>
        <v>1</v>
      </c>
      <c r="J5">
        <f>Data!Q20</f>
        <v>1</v>
      </c>
      <c r="K5">
        <f>Data!R20</f>
        <v>1</v>
      </c>
      <c r="L5">
        <f>Data!S20</f>
        <v>1</v>
      </c>
      <c r="M5">
        <f>Data!T20</f>
        <v>1</v>
      </c>
      <c r="N5">
        <f>Data!U20</f>
        <v>1</v>
      </c>
      <c r="O5">
        <f>Data!V20</f>
        <v>1</v>
      </c>
      <c r="P5">
        <f>Data!W20</f>
        <v>1</v>
      </c>
      <c r="Q5">
        <f>Data!X20</f>
        <v>1</v>
      </c>
      <c r="R5">
        <f>Data!Y20</f>
        <v>1</v>
      </c>
      <c r="S5">
        <f>Data!Z20</f>
        <v>1</v>
      </c>
      <c r="T5">
        <f>Data!AA20</f>
        <v>1</v>
      </c>
      <c r="U5">
        <f>Data!AB20</f>
        <v>1</v>
      </c>
      <c r="V5">
        <f>Data!AC20</f>
        <v>1</v>
      </c>
      <c r="W5">
        <f>Data!AD20</f>
        <v>1</v>
      </c>
      <c r="X5">
        <f>Data!AE20</f>
        <v>1</v>
      </c>
      <c r="Y5">
        <f>Data!AF20</f>
        <v>1</v>
      </c>
      <c r="Z5">
        <f>Data!AG20</f>
        <v>1</v>
      </c>
      <c r="AA5">
        <f>Data!AH20</f>
        <v>1</v>
      </c>
      <c r="AB5">
        <f>Data!AI20</f>
        <v>1</v>
      </c>
      <c r="AC5">
        <f>Data!AJ20</f>
        <v>1</v>
      </c>
      <c r="AD5">
        <f>Data!AK20</f>
        <v>1</v>
      </c>
      <c r="AE5">
        <f>Data!AL20</f>
        <v>1</v>
      </c>
    </row>
    <row r="6" spans="1:31" x14ac:dyDescent="0.25">
      <c r="A6" t="s">
        <v>5</v>
      </c>
      <c r="B6">
        <f>Data!I21</f>
        <v>2.8156107643030772E-4</v>
      </c>
      <c r="C6">
        <f>Data!J21</f>
        <v>1.0161028688271871E-3</v>
      </c>
      <c r="D6">
        <f>Data!K21</f>
        <v>1.26799010529499E-3</v>
      </c>
      <c r="E6">
        <f>Data!L21</f>
        <v>1.6039220771322887E-3</v>
      </c>
      <c r="F6">
        <f>Data!M21</f>
        <v>2.0501050777206073E-3</v>
      </c>
      <c r="G6">
        <f>Data!N21</f>
        <v>2.6395014554061241E-3</v>
      </c>
      <c r="H6">
        <f>Data!O21</f>
        <v>3.4124980333622964E-3</v>
      </c>
      <c r="I6">
        <f>Data!P21</f>
        <v>4.416777707171987E-3</v>
      </c>
      <c r="J6">
        <f>Data!Q21</f>
        <v>5.705684717799993E-3</v>
      </c>
      <c r="K6">
        <f>Data!R21</f>
        <v>7.3341745829285324E-3</v>
      </c>
      <c r="L6">
        <f>Data!S21</f>
        <v>9.3514733398968458E-3</v>
      </c>
      <c r="M6">
        <f>Data!T21</f>
        <v>1.1790147490354473E-2</v>
      </c>
      <c r="N6">
        <f>Data!U21</f>
        <v>1.4652700575996493E-2</v>
      </c>
      <c r="O6">
        <f>Data!V21</f>
        <v>1.7898976373295176E-2</v>
      </c>
      <c r="P6">
        <f>Data!W21</f>
        <v>2.1439614812797877E-2</v>
      </c>
      <c r="Q6">
        <f>Data!X21</f>
        <v>2.5140780538215154E-2</v>
      </c>
      <c r="R6">
        <f>Data!Y21</f>
        <v>2.8841946263632432E-2</v>
      </c>
      <c r="S6">
        <f>Data!Z21</f>
        <v>3.2382584703135125E-2</v>
      </c>
      <c r="T6">
        <f>Data!AA21</f>
        <v>3.5628860500433818E-2</v>
      </c>
      <c r="U6">
        <f>Data!AB21</f>
        <v>3.8491413586075836E-2</v>
      </c>
      <c r="V6">
        <f>Data!AC21</f>
        <v>4.0930087736533463E-2</v>
      </c>
      <c r="W6">
        <f>Data!AD21</f>
        <v>4.2947386493501785E-2</v>
      </c>
      <c r="X6">
        <f>Data!AE21</f>
        <v>4.457587635863032E-2</v>
      </c>
      <c r="Y6">
        <f>Data!AF21</f>
        <v>4.5864783369258325E-2</v>
      </c>
      <c r="Z6">
        <f>Data!AG21</f>
        <v>4.6869063043068017E-2</v>
      </c>
      <c r="AA6">
        <f>Data!AH21</f>
        <v>4.7642059621024191E-2</v>
      </c>
      <c r="AB6">
        <f>Data!AI21</f>
        <v>4.8231455998709705E-2</v>
      </c>
      <c r="AC6">
        <f>Data!AJ21</f>
        <v>4.8677638999298022E-2</v>
      </c>
      <c r="AD6">
        <f>Data!AK21</f>
        <v>4.9013570971135324E-2</v>
      </c>
      <c r="AE6">
        <f>Data!AL21</f>
        <v>4.9265458207603127E-2</v>
      </c>
    </row>
    <row r="7" spans="1:31" x14ac:dyDescent="0.25">
      <c r="A7" t="s">
        <v>124</v>
      </c>
      <c r="B7">
        <f>Data!I22</f>
        <v>5.4448944256116078E-4</v>
      </c>
      <c r="C7">
        <f>Data!J22</f>
        <v>5.4448944256116003E-4</v>
      </c>
      <c r="D7">
        <f>Data!K22</f>
        <v>5.558166424943084E-4</v>
      </c>
      <c r="E7">
        <f>Data!L22</f>
        <v>5.6714384242746024E-4</v>
      </c>
      <c r="F7">
        <f>Data!M22</f>
        <v>5.7847104236061209E-4</v>
      </c>
      <c r="G7">
        <f>Data!N22</f>
        <v>5.8979824229376046E-4</v>
      </c>
      <c r="H7">
        <f>Data!O22</f>
        <v>6.011254422269123E-4</v>
      </c>
      <c r="I7">
        <f>Data!P22</f>
        <v>6.1245264216006068E-4</v>
      </c>
      <c r="J7">
        <f>Data!Q22</f>
        <v>6.2377984209321252E-4</v>
      </c>
      <c r="K7">
        <f>Data!R22</f>
        <v>6.351070420263609E-4</v>
      </c>
      <c r="L7">
        <f>Data!S22</f>
        <v>6.4643424195951274E-4</v>
      </c>
      <c r="M7">
        <f>Data!T22</f>
        <v>6.5776144189266458E-4</v>
      </c>
      <c r="N7">
        <f>Data!U22</f>
        <v>6.6908864182581296E-4</v>
      </c>
      <c r="O7">
        <f>Data!V22</f>
        <v>6.804158417589648E-4</v>
      </c>
      <c r="P7">
        <f>Data!W22</f>
        <v>6.9174304169211318E-4</v>
      </c>
      <c r="Q7">
        <f>Data!X22</f>
        <v>7.0307024162526502E-4</v>
      </c>
      <c r="R7">
        <f>Data!Y22</f>
        <v>7.1439744155841686E-4</v>
      </c>
      <c r="S7">
        <f>Data!Z22</f>
        <v>7.2572464149156524E-4</v>
      </c>
      <c r="T7">
        <f>Data!AA22</f>
        <v>7.3705184142471708E-4</v>
      </c>
      <c r="U7">
        <f>Data!AB22</f>
        <v>7.4837904135786545E-4</v>
      </c>
      <c r="V7">
        <f>Data!AC22</f>
        <v>7.597062412910173E-4</v>
      </c>
      <c r="W7">
        <f>Data!AD22</f>
        <v>7.7103344122416567E-4</v>
      </c>
      <c r="X7">
        <f>Data!AE22</f>
        <v>7.8236064115731752E-4</v>
      </c>
      <c r="Y7">
        <f>Data!AF22</f>
        <v>7.9368784109046936E-4</v>
      </c>
      <c r="Z7">
        <f>Data!AG22</f>
        <v>8.0501504102361773E-4</v>
      </c>
      <c r="AA7">
        <f>Data!AH22</f>
        <v>8.1634224095676958E-4</v>
      </c>
      <c r="AB7">
        <f>Data!AI22</f>
        <v>8.2766944088991795E-4</v>
      </c>
      <c r="AC7">
        <f>Data!AJ22</f>
        <v>8.3899664082306979E-4</v>
      </c>
      <c r="AD7">
        <f>Data!AK22</f>
        <v>8.5032384075622164E-4</v>
      </c>
      <c r="AE7">
        <f>Data!AL22</f>
        <v>8.6165104068937001E-4</v>
      </c>
    </row>
    <row r="8" spans="1:31" x14ac:dyDescent="0.25">
      <c r="A8" t="s">
        <v>125</v>
      </c>
      <c r="B8">
        <f>Data!I23</f>
        <v>2.8265820535957225E-5</v>
      </c>
      <c r="C8">
        <f>Data!J23</f>
        <v>3.2499418292659206E-5</v>
      </c>
      <c r="D8">
        <f>Data!K23</f>
        <v>3.3951193059309608E-5</v>
      </c>
      <c r="E8">
        <f>Data!L23</f>
        <v>3.5887367225430346E-5</v>
      </c>
      <c r="F8">
        <f>Data!M23</f>
        <v>3.8458983122471971E-5</v>
      </c>
      <c r="G8">
        <f>Data!N23</f>
        <v>4.1856022212971344E-5</v>
      </c>
      <c r="H8">
        <f>Data!O23</f>
        <v>4.6311257588612655E-5</v>
      </c>
      <c r="I8">
        <f>Data!P23</f>
        <v>5.2099513911331002E-5</v>
      </c>
      <c r="J8">
        <f>Data!Q23</f>
        <v>5.9528245516902954E-5</v>
      </c>
      <c r="K8">
        <f>Data!R23</f>
        <v>6.8914193479541143E-5</v>
      </c>
      <c r="L8">
        <f>Data!S23</f>
        <v>8.0541076497633965E-5</v>
      </c>
      <c r="M8">
        <f>Data!T23</f>
        <v>9.4596594535641205E-5</v>
      </c>
      <c r="N8">
        <f>Data!U23</f>
        <v>1.1109517698153481E-4</v>
      </c>
      <c r="O8">
        <f>Data!V23</f>
        <v>1.2980537982545135E-4</v>
      </c>
      <c r="P8">
        <f>Data!W23</f>
        <v>1.5021216826135341E-4</v>
      </c>
      <c r="Q8">
        <f>Data!X23</f>
        <v>1.7154417016308128E-4</v>
      </c>
      <c r="R8">
        <f>Data!Y23</f>
        <v>1.9287617206480915E-4</v>
      </c>
      <c r="S8">
        <f>Data!Z23</f>
        <v>2.1328296050071122E-4</v>
      </c>
      <c r="T8">
        <f>Data!AA23</f>
        <v>2.3199316334462775E-4</v>
      </c>
      <c r="U8">
        <f>Data!AB23</f>
        <v>2.4849174579052134E-4</v>
      </c>
      <c r="V8">
        <f>Data!AC23</f>
        <v>2.625472638285286E-4</v>
      </c>
      <c r="W8">
        <f>Data!AD23</f>
        <v>2.7417414684662147E-4</v>
      </c>
      <c r="X8">
        <f>Data!AE23</f>
        <v>2.8356009480925965E-4</v>
      </c>
      <c r="Y8">
        <f>Data!AF23</f>
        <v>2.9098882641483164E-4</v>
      </c>
      <c r="Z8">
        <f>Data!AG23</f>
        <v>2.9677708273754996E-4</v>
      </c>
      <c r="AA8">
        <f>Data!AH23</f>
        <v>3.012323181131913E-4</v>
      </c>
      <c r="AB8">
        <f>Data!AI23</f>
        <v>3.0462935720369062E-4</v>
      </c>
      <c r="AC8">
        <f>Data!AJ23</f>
        <v>3.0720097310073225E-4</v>
      </c>
      <c r="AD8">
        <f>Data!AK23</f>
        <v>3.0913714726685303E-4</v>
      </c>
      <c r="AE8">
        <f>Data!AL23</f>
        <v>3.1058892203350341E-4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Data!I24</f>
        <v>0.6</v>
      </c>
      <c r="C2">
        <f>Data!J24</f>
        <v>0.6</v>
      </c>
      <c r="D2">
        <f>Data!K24</f>
        <v>0.62187252688637629</v>
      </c>
      <c r="E2">
        <f>Data!L24</f>
        <v>0.6289705941446071</v>
      </c>
      <c r="F2">
        <f>Data!M24</f>
        <v>0.63813978595964382</v>
      </c>
      <c r="G2">
        <f>Data!N24</f>
        <v>0.64982134327496655</v>
      </c>
      <c r="H2">
        <f>Data!O24</f>
        <v>0.66444357983063407</v>
      </c>
      <c r="I2">
        <f>Data!P24</f>
        <v>0.68234814872037897</v>
      </c>
      <c r="J2">
        <f>Data!Q24</f>
        <v>0.70369004032713844</v>
      </c>
      <c r="K2">
        <f>Data!R24</f>
        <v>0.72832852032984285</v>
      </c>
      <c r="L2">
        <f>Data!S24</f>
        <v>0.75574430642031121</v>
      </c>
      <c r="M2">
        <f>Data!T24</f>
        <v>0.78502806186250018</v>
      </c>
      <c r="N2">
        <f>Data!U24</f>
        <v>0.8149719381374998</v>
      </c>
      <c r="O2">
        <f>Data!V24</f>
        <v>0.84425569357968877</v>
      </c>
      <c r="P2">
        <f>Data!W24</f>
        <v>0.87167147967015723</v>
      </c>
      <c r="Q2">
        <f>Data!X24</f>
        <v>0.89630995967286164</v>
      </c>
      <c r="R2">
        <f>Data!Y24</f>
        <v>0.91765185127962101</v>
      </c>
      <c r="S2">
        <f>Data!Z24</f>
        <v>0.93555642016936591</v>
      </c>
      <c r="T2">
        <f>Data!AA24</f>
        <v>0.95017865672503343</v>
      </c>
      <c r="U2">
        <f>Data!AB24</f>
        <v>0.96186021404035627</v>
      </c>
      <c r="V2">
        <f>Data!AC24</f>
        <v>0.97102940585539288</v>
      </c>
      <c r="W2">
        <f>Data!AD24</f>
        <v>0.97812747311362369</v>
      </c>
      <c r="X2">
        <f>Data!AE24</f>
        <v>0.98356348871981403</v>
      </c>
      <c r="Y2">
        <f>Data!AF24</f>
        <v>0.98769245625714075</v>
      </c>
      <c r="Z2">
        <f>Data!AG24</f>
        <v>0.99080905203598979</v>
      </c>
      <c r="AA2">
        <f>Data!AH24</f>
        <v>0.99315038667370892</v>
      </c>
      <c r="AB2">
        <f>Data!AI24</f>
        <v>0.99490306021435537</v>
      </c>
      <c r="AC2">
        <f>Data!AJ24</f>
        <v>0.99621158256722153</v>
      </c>
      <c r="AD2">
        <f>Data!AK24</f>
        <v>0.99718656513800186</v>
      </c>
      <c r="AE2">
        <f>Data!AL24</f>
        <v>0.99791194972257657</v>
      </c>
    </row>
    <row r="3" spans="1:31" x14ac:dyDescent="0.25">
      <c r="A3" t="s">
        <v>2</v>
      </c>
      <c r="B3">
        <f>Data!I25</f>
        <v>0.29802375741500553</v>
      </c>
      <c r="C3">
        <f>Data!J25</f>
        <v>0.29596244960239987</v>
      </c>
      <c r="D3">
        <f>Data!K25</f>
        <v>0.29525559107671612</v>
      </c>
      <c r="E3">
        <f>Data!L25</f>
        <v>0.29431288202296346</v>
      </c>
      <c r="F3">
        <f>Data!M25</f>
        <v>0.2930607810336332</v>
      </c>
      <c r="G3">
        <f>Data!N25</f>
        <v>0.29140678752282123</v>
      </c>
      <c r="H3">
        <f>Data!O25</f>
        <v>0.28923756597307232</v>
      </c>
      <c r="I3">
        <f>Data!P25</f>
        <v>0.28641930626464923</v>
      </c>
      <c r="J3">
        <f>Data!Q25</f>
        <v>0.28280231112804816</v>
      </c>
      <c r="K3">
        <f>Data!R25</f>
        <v>0.27823236164867954</v>
      </c>
      <c r="L3">
        <f>Data!S25</f>
        <v>0.2725713172654462</v>
      </c>
      <c r="M3">
        <f>Data!T25</f>
        <v>0.26572778823718668</v>
      </c>
      <c r="N3">
        <f>Data!U25</f>
        <v>0.25769474900033379</v>
      </c>
      <c r="O3">
        <f>Data!V25</f>
        <v>0.24858488795211589</v>
      </c>
      <c r="P3">
        <f>Data!W25</f>
        <v>0.23864897177620478</v>
      </c>
      <c r="Q3">
        <f>Data!X25</f>
        <v>0.22826257592436899</v>
      </c>
      <c r="R3">
        <f>Data!Y25</f>
        <v>0.21787618007253318</v>
      </c>
      <c r="S3">
        <f>Data!Z25</f>
        <v>0.20794026389662207</v>
      </c>
      <c r="T3">
        <f>Data!AA25</f>
        <v>0.19883040284840414</v>
      </c>
      <c r="U3">
        <f>Data!AB25</f>
        <v>0.19079736361155128</v>
      </c>
      <c r="V3">
        <f>Data!AC25</f>
        <v>0.18395383458329176</v>
      </c>
      <c r="W3">
        <f>Data!AD25</f>
        <v>0.17829279020005839</v>
      </c>
      <c r="X3">
        <f>Data!AE25</f>
        <v>0.17372284072068978</v>
      </c>
      <c r="Y3">
        <f>Data!AF25</f>
        <v>0.17010584558408873</v>
      </c>
      <c r="Z3">
        <f>Data!AG25</f>
        <v>0.16728758587566564</v>
      </c>
      <c r="AA3">
        <f>Data!AH25</f>
        <v>0.1651183643259167</v>
      </c>
      <c r="AB3">
        <f>Data!AI25</f>
        <v>0.16346437081510473</v>
      </c>
      <c r="AC3">
        <f>Data!AJ25</f>
        <v>0.1622122698257745</v>
      </c>
      <c r="AD3">
        <f>Data!AK25</f>
        <v>0.16126956077202181</v>
      </c>
      <c r="AE3">
        <f>Data!AL25</f>
        <v>0.16056270224633809</v>
      </c>
    </row>
    <row r="4" spans="1:31" x14ac:dyDescent="0.25">
      <c r="A4" t="s">
        <v>3</v>
      </c>
      <c r="B4">
        <f>Data!I26</f>
        <v>0.29802375741500553</v>
      </c>
      <c r="C4">
        <f>Data!J26</f>
        <v>0.29802375741500553</v>
      </c>
      <c r="D4">
        <f>Data!K26</f>
        <v>0.29802375741500553</v>
      </c>
      <c r="E4">
        <f>Data!L26</f>
        <v>0.29802375741500553</v>
      </c>
      <c r="F4">
        <f>Data!M26</f>
        <v>0.29802375741500553</v>
      </c>
      <c r="G4">
        <f>Data!N26</f>
        <v>0.29802375741500553</v>
      </c>
      <c r="H4">
        <f>Data!O26</f>
        <v>0.29802375741500553</v>
      </c>
      <c r="I4">
        <f>Data!P26</f>
        <v>0.29802375741500553</v>
      </c>
      <c r="J4">
        <f>Data!Q26</f>
        <v>0.29802375741500553</v>
      </c>
      <c r="K4">
        <f>Data!R26</f>
        <v>0.29802375741500553</v>
      </c>
      <c r="L4">
        <f>Data!S26</f>
        <v>0.29802375741500553</v>
      </c>
      <c r="M4">
        <f>Data!T26</f>
        <v>0.29802375741500553</v>
      </c>
      <c r="N4">
        <f>Data!U26</f>
        <v>0.29802375741500553</v>
      </c>
      <c r="O4">
        <f>Data!V26</f>
        <v>0.29802375741500553</v>
      </c>
      <c r="P4">
        <f>Data!W26</f>
        <v>0.29802375741500553</v>
      </c>
      <c r="Q4">
        <f>Data!X26</f>
        <v>0.29802375741500553</v>
      </c>
      <c r="R4">
        <f>Data!Y26</f>
        <v>0.29802375741500553</v>
      </c>
      <c r="S4">
        <f>Data!Z26</f>
        <v>0.29802375741500553</v>
      </c>
      <c r="T4">
        <f>Data!AA26</f>
        <v>0.29802375741500553</v>
      </c>
      <c r="U4">
        <f>Data!AB26</f>
        <v>0.29802375741500553</v>
      </c>
      <c r="V4">
        <f>Data!AC26</f>
        <v>0.29802375741500553</v>
      </c>
      <c r="W4">
        <f>Data!AD26</f>
        <v>0.29802375741500553</v>
      </c>
      <c r="X4">
        <f>Data!AE26</f>
        <v>0.29802375741500553</v>
      </c>
      <c r="Y4">
        <f>Data!AF26</f>
        <v>0.29802375741500553</v>
      </c>
      <c r="Z4">
        <f>Data!AG26</f>
        <v>0.29802375741500553</v>
      </c>
      <c r="AA4">
        <f>Data!AH26</f>
        <v>0.29802375741500553</v>
      </c>
      <c r="AB4">
        <f>Data!AI26</f>
        <v>0.29802375741500553</v>
      </c>
      <c r="AC4">
        <f>Data!AJ26</f>
        <v>0.29802375741500553</v>
      </c>
      <c r="AD4">
        <f>Data!AK26</f>
        <v>0.29802375741500553</v>
      </c>
      <c r="AE4">
        <f>Data!AL26</f>
        <v>0.29802375741500553</v>
      </c>
    </row>
    <row r="5" spans="1:31" x14ac:dyDescent="0.25">
      <c r="A5" t="s">
        <v>4</v>
      </c>
      <c r="B5">
        <f>Data!I27</f>
        <v>1</v>
      </c>
      <c r="C5">
        <f>Data!J27</f>
        <v>1</v>
      </c>
      <c r="D5">
        <f>Data!K27</f>
        <v>1</v>
      </c>
      <c r="E5">
        <f>Data!L27</f>
        <v>1</v>
      </c>
      <c r="F5">
        <f>Data!M27</f>
        <v>1</v>
      </c>
      <c r="G5">
        <f>Data!N27</f>
        <v>1</v>
      </c>
      <c r="H5">
        <f>Data!O27</f>
        <v>1</v>
      </c>
      <c r="I5">
        <f>Data!P27</f>
        <v>1</v>
      </c>
      <c r="J5">
        <f>Data!Q27</f>
        <v>1</v>
      </c>
      <c r="K5">
        <f>Data!R27</f>
        <v>1</v>
      </c>
      <c r="L5">
        <f>Data!S27</f>
        <v>1</v>
      </c>
      <c r="M5">
        <f>Data!T27</f>
        <v>1</v>
      </c>
      <c r="N5">
        <f>Data!U27</f>
        <v>1</v>
      </c>
      <c r="O5">
        <f>Data!V27</f>
        <v>1</v>
      </c>
      <c r="P5">
        <f>Data!W27</f>
        <v>1</v>
      </c>
      <c r="Q5">
        <f>Data!X27</f>
        <v>1</v>
      </c>
      <c r="R5">
        <f>Data!Y27</f>
        <v>1</v>
      </c>
      <c r="S5">
        <f>Data!Z27</f>
        <v>1</v>
      </c>
      <c r="T5">
        <f>Data!AA27</f>
        <v>1</v>
      </c>
      <c r="U5">
        <f>Data!AB27</f>
        <v>1</v>
      </c>
      <c r="V5">
        <f>Data!AC27</f>
        <v>1</v>
      </c>
      <c r="W5">
        <f>Data!AD27</f>
        <v>1</v>
      </c>
      <c r="X5">
        <f>Data!AE27</f>
        <v>1</v>
      </c>
      <c r="Y5">
        <f>Data!AF27</f>
        <v>1</v>
      </c>
      <c r="Z5">
        <f>Data!AG27</f>
        <v>1</v>
      </c>
      <c r="AA5">
        <f>Data!AH27</f>
        <v>1</v>
      </c>
      <c r="AB5">
        <f>Data!AI27</f>
        <v>1</v>
      </c>
      <c r="AC5">
        <f>Data!AJ27</f>
        <v>1</v>
      </c>
      <c r="AD5">
        <f>Data!AK27</f>
        <v>1</v>
      </c>
      <c r="AE5">
        <f>Data!AL27</f>
        <v>1</v>
      </c>
    </row>
    <row r="6" spans="1:31" x14ac:dyDescent="0.2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  <c r="AE6">
        <f>Data!AL28</f>
        <v>5.9113558098403615E-3</v>
      </c>
    </row>
    <row r="7" spans="1:31" x14ac:dyDescent="0.25">
      <c r="A7" t="s">
        <v>124</v>
      </c>
      <c r="B7">
        <f>Data!I29</f>
        <v>2.1496445375763083E-2</v>
      </c>
      <c r="C7">
        <f>Data!J29</f>
        <v>2.1496445375760231E-2</v>
      </c>
      <c r="D7">
        <f>Data!K29</f>
        <v>3.9809241000682505E-2</v>
      </c>
      <c r="E7">
        <f>Data!L29</f>
        <v>5.8122036625604778E-2</v>
      </c>
      <c r="F7">
        <f>Data!M29</f>
        <v>7.6434832250534157E-2</v>
      </c>
      <c r="G7">
        <f>Data!N29</f>
        <v>9.4747627875456431E-2</v>
      </c>
      <c r="H7">
        <f>Data!O29</f>
        <v>0.1130604235003787</v>
      </c>
      <c r="I7">
        <f>Data!P29</f>
        <v>0.13137321912530098</v>
      </c>
      <c r="J7">
        <f>Data!Q29</f>
        <v>0.14968601475022325</v>
      </c>
      <c r="K7">
        <f>Data!R29</f>
        <v>0.16799881037514552</v>
      </c>
      <c r="L7">
        <f>Data!S29</f>
        <v>0.1863116060000678</v>
      </c>
      <c r="M7">
        <f>Data!T29</f>
        <v>0.20462440162499007</v>
      </c>
      <c r="N7">
        <f>Data!U29</f>
        <v>0.22293719724991234</v>
      </c>
      <c r="O7">
        <f>Data!V29</f>
        <v>0.24124999287483462</v>
      </c>
      <c r="P7">
        <f>Data!W29</f>
        <v>0.25956278849975689</v>
      </c>
      <c r="Q7">
        <f>Data!X29</f>
        <v>0.27787558412467916</v>
      </c>
      <c r="R7">
        <f>Data!Y29</f>
        <v>0.29618837974960144</v>
      </c>
      <c r="S7">
        <f>Data!Z29</f>
        <v>0.31450117537452371</v>
      </c>
      <c r="T7">
        <f>Data!AA29</f>
        <v>0.33281397099944598</v>
      </c>
      <c r="U7">
        <f>Data!AB29</f>
        <v>0.35112676662436826</v>
      </c>
      <c r="V7">
        <f>Data!AC29</f>
        <v>0.36943956224929764</v>
      </c>
      <c r="W7">
        <f>Data!AD29</f>
        <v>0.38775235787421991</v>
      </c>
      <c r="X7">
        <f>Data!AE29</f>
        <v>0.40606515349914218</v>
      </c>
      <c r="Y7">
        <f>Data!AF29</f>
        <v>0.42437794912406446</v>
      </c>
      <c r="Z7">
        <f>Data!AG29</f>
        <v>0.44269074474898673</v>
      </c>
      <c r="AA7">
        <f>Data!AH29</f>
        <v>0.461003540373909</v>
      </c>
      <c r="AB7">
        <f>Data!AI29</f>
        <v>0.47931633599883128</v>
      </c>
      <c r="AC7">
        <f>Data!AJ29</f>
        <v>0.49762913162375355</v>
      </c>
      <c r="AD7">
        <f>Data!AK29</f>
        <v>0.51594192724867582</v>
      </c>
      <c r="AE7">
        <f>Data!AL29</f>
        <v>0.5342547228735981</v>
      </c>
    </row>
    <row r="8" spans="1:31" x14ac:dyDescent="0.25">
      <c r="A8" t="s">
        <v>125</v>
      </c>
      <c r="B8">
        <f>Data!I30</f>
        <v>8.470448323552864E-5</v>
      </c>
      <c r="C8">
        <f>Data!J30</f>
        <v>8.2215464117929744E-4</v>
      </c>
      <c r="D8">
        <f>Data!K30</f>
        <v>1.0750392070949643E-3</v>
      </c>
      <c r="E8">
        <f>Data!L30</f>
        <v>1.4123012774822749E-3</v>
      </c>
      <c r="F8">
        <f>Data!M30</f>
        <v>1.860250907661926E-3</v>
      </c>
      <c r="G8">
        <f>Data!N30</f>
        <v>2.4519809580343683E-3</v>
      </c>
      <c r="H8">
        <f>Data!O30</f>
        <v>3.2280381605029394E-3</v>
      </c>
      <c r="I8">
        <f>Data!P30</f>
        <v>4.2362942076558247E-3</v>
      </c>
      <c r="J8">
        <f>Data!Q30</f>
        <v>5.530304553154162E-3</v>
      </c>
      <c r="K8">
        <f>Data!R30</f>
        <v>7.1652423071111148E-3</v>
      </c>
      <c r="L8">
        <f>Data!S30</f>
        <v>9.1905284138303605E-3</v>
      </c>
      <c r="M8">
        <f>Data!T30</f>
        <v>1.1638858319689102E-2</v>
      </c>
      <c r="N8">
        <f>Data!U30</f>
        <v>1.4512745478976212E-2</v>
      </c>
      <c r="O8">
        <f>Data!V30</f>
        <v>1.7771874672476845E-2</v>
      </c>
      <c r="P8">
        <f>Data!W30</f>
        <v>2.1326532015952099E-2</v>
      </c>
      <c r="Q8">
        <f>Data!X30</f>
        <v>2.5042352241617768E-2</v>
      </c>
      <c r="R8">
        <f>Data!Y30</f>
        <v>2.8758172467283436E-2</v>
      </c>
      <c r="S8">
        <f>Data!Z30</f>
        <v>3.2312829810758684E-2</v>
      </c>
      <c r="T8">
        <f>Data!AA30</f>
        <v>3.5571959004259315E-2</v>
      </c>
      <c r="U8">
        <f>Data!AB30</f>
        <v>3.8445846163546425E-2</v>
      </c>
      <c r="V8">
        <f>Data!AC30</f>
        <v>4.0894176069405173E-2</v>
      </c>
      <c r="W8">
        <f>Data!AD30</f>
        <v>4.2919462176124419E-2</v>
      </c>
      <c r="X8">
        <f>Data!AE30</f>
        <v>4.4554399930081368E-2</v>
      </c>
      <c r="Y8">
        <f>Data!AF30</f>
        <v>4.5848410275579711E-2</v>
      </c>
      <c r="Z8">
        <f>Data!AG30</f>
        <v>4.6856666322732596E-2</v>
      </c>
      <c r="AA8">
        <f>Data!AH30</f>
        <v>4.7632723525201169E-2</v>
      </c>
      <c r="AB8">
        <f>Data!AI30</f>
        <v>4.822445357557361E-2</v>
      </c>
      <c r="AC8">
        <f>Data!AJ30</f>
        <v>4.8672403205753251E-2</v>
      </c>
      <c r="AD8">
        <f>Data!AK30</f>
        <v>4.900966527614057E-2</v>
      </c>
      <c r="AE8">
        <f>Data!AL30</f>
        <v>4.9262549842056233E-2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8"/>
  <sheetViews>
    <sheetView topLeftCell="D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Data!I31</f>
        <v>0.5</v>
      </c>
      <c r="C2">
        <f>Data!J31</f>
        <v>0.50075059112836851</v>
      </c>
      <c r="D2">
        <f>Data!K31</f>
        <v>0.5004555255972003</v>
      </c>
      <c r="E2">
        <f>Data!L31</f>
        <v>0.50075059112836851</v>
      </c>
      <c r="F2">
        <f>Data!M31</f>
        <v>0.50123631157831738</v>
      </c>
      <c r="G2">
        <f>Data!N31</f>
        <v>0.50203506885794802</v>
      </c>
      <c r="H2">
        <f>Data!O31</f>
        <v>0.50334642546214248</v>
      </c>
      <c r="I2">
        <f>Data!P31</f>
        <v>0.50549347131529654</v>
      </c>
      <c r="J2">
        <f>Data!Q31</f>
        <v>0.50899310498104577</v>
      </c>
      <c r="K2">
        <f>Data!R31</f>
        <v>0.51465611537567812</v>
      </c>
      <c r="L2">
        <f>Data!S31</f>
        <v>0.52371293658878337</v>
      </c>
      <c r="M2">
        <f>Data!T31</f>
        <v>0.53792909001062172</v>
      </c>
      <c r="N2">
        <f>Data!U31</f>
        <v>0.55960146101105879</v>
      </c>
      <c r="O2">
        <f>Data!V31</f>
        <v>0.59121276190317817</v>
      </c>
      <c r="P2">
        <f>Data!W31</f>
        <v>0.63447071068499761</v>
      </c>
      <c r="Q2">
        <f>Data!X31</f>
        <v>0.68877033439907276</v>
      </c>
      <c r="R2">
        <f>Data!Y31</f>
        <v>0.75</v>
      </c>
      <c r="S2">
        <f>Data!Z31</f>
        <v>0.81122966560092724</v>
      </c>
      <c r="T2">
        <f>Data!AA31</f>
        <v>0.86552928931500239</v>
      </c>
      <c r="U2">
        <f>Data!AB31</f>
        <v>0.90878723809682183</v>
      </c>
      <c r="V2">
        <f>Data!AC31</f>
        <v>0.9403985389889411</v>
      </c>
      <c r="W2">
        <f>Data!AD31</f>
        <v>0.96207090998937828</v>
      </c>
      <c r="X2">
        <f>Data!AE31</f>
        <v>0.97628706341121663</v>
      </c>
      <c r="Y2">
        <f>Data!AF31</f>
        <v>0.98534388462432188</v>
      </c>
      <c r="Z2">
        <f>Data!AG31</f>
        <v>0.99100689501895423</v>
      </c>
      <c r="AA2">
        <f>Data!AH31</f>
        <v>0.99450652868470346</v>
      </c>
      <c r="AB2">
        <f>Data!AI31</f>
        <v>0.99665357453785763</v>
      </c>
      <c r="AC2">
        <f>Data!AJ31</f>
        <v>0.99796493114205198</v>
      </c>
      <c r="AD2">
        <f>Data!AK31</f>
        <v>0.99876368842168262</v>
      </c>
      <c r="AE2">
        <f>Data!AL31</f>
        <v>0.99924940887163149</v>
      </c>
    </row>
    <row r="3" spans="1:31" x14ac:dyDescent="0.25">
      <c r="A3" t="s">
        <v>2</v>
      </c>
      <c r="B3">
        <f>Data!I32</f>
        <v>6.3356010705258418E-3</v>
      </c>
      <c r="C3">
        <f>Data!J32</f>
        <v>7.0225669077779371E-3</v>
      </c>
      <c r="D3">
        <f>Data!K32</f>
        <v>7.2581395165584144E-3</v>
      </c>
      <c r="E3">
        <f>Data!L32</f>
        <v>7.5723133194402362E-3</v>
      </c>
      <c r="F3">
        <f>Data!M32</f>
        <v>7.9895972394832711E-3</v>
      </c>
      <c r="G3">
        <f>Data!N32</f>
        <v>8.5408186679453209E-3</v>
      </c>
      <c r="H3">
        <f>Data!O32</f>
        <v>9.263748590878489E-3</v>
      </c>
      <c r="I3">
        <f>Data!P32</f>
        <v>1.0202981503280528E-2</v>
      </c>
      <c r="J3">
        <f>Data!Q32</f>
        <v>1.1408406562632024E-2</v>
      </c>
      <c r="K3">
        <f>Data!R32</f>
        <v>1.2931419841432812E-2</v>
      </c>
      <c r="L3">
        <f>Data!S32</f>
        <v>1.4818059027810897E-2</v>
      </c>
      <c r="M3">
        <f>Data!T32</f>
        <v>1.709878130514729E-2</v>
      </c>
      <c r="N3">
        <f>Data!U32</f>
        <v>1.9775928061821053E-2</v>
      </c>
      <c r="O3">
        <f>Data!V32</f>
        <v>2.2811943975586207E-2</v>
      </c>
      <c r="P3">
        <f>Data!W32</f>
        <v>2.6123256790154734E-2</v>
      </c>
      <c r="Q3">
        <f>Data!X32</f>
        <v>2.9584699607551657E-2</v>
      </c>
      <c r="R3">
        <f>Data!Y32</f>
        <v>3.3046142424948577E-2</v>
      </c>
      <c r="S3">
        <f>Data!Z32</f>
        <v>3.6357455239517111E-2</v>
      </c>
      <c r="T3">
        <f>Data!AA32</f>
        <v>3.9393471153282261E-2</v>
      </c>
      <c r="U3">
        <f>Data!AB32</f>
        <v>4.2070617909956018E-2</v>
      </c>
      <c r="V3">
        <f>Data!AC32</f>
        <v>4.4351340187292421E-2</v>
      </c>
      <c r="W3">
        <f>Data!AD32</f>
        <v>4.623797937367051E-2</v>
      </c>
      <c r="X3">
        <f>Data!AE32</f>
        <v>4.7760992652471287E-2</v>
      </c>
      <c r="Y3">
        <f>Data!AF32</f>
        <v>4.8966417711822793E-2</v>
      </c>
      <c r="Z3">
        <f>Data!AG32</f>
        <v>4.9905650624224834E-2</v>
      </c>
      <c r="AA3">
        <f>Data!AH32</f>
        <v>5.0628580547157992E-2</v>
      </c>
      <c r="AB3">
        <f>Data!AI32</f>
        <v>5.117980197562004E-2</v>
      </c>
      <c r="AC3">
        <f>Data!AJ32</f>
        <v>5.1597085895663072E-2</v>
      </c>
      <c r="AD3">
        <f>Data!AK32</f>
        <v>5.1911259698544904E-2</v>
      </c>
      <c r="AE3">
        <f>Data!AL32</f>
        <v>5.2146832307325378E-2</v>
      </c>
    </row>
    <row r="4" spans="1:31" x14ac:dyDescent="0.2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  <c r="AE4">
        <f>Data!AL33</f>
        <v>0</v>
      </c>
    </row>
    <row r="5" spans="1:31" x14ac:dyDescent="0.25">
      <c r="A5" t="s">
        <v>4</v>
      </c>
      <c r="B5">
        <f>Data!I34</f>
        <v>2.5</v>
      </c>
      <c r="C5">
        <f>Data!J34</f>
        <v>2.5</v>
      </c>
      <c r="D5">
        <f>Data!K34</f>
        <v>2.5</v>
      </c>
      <c r="E5">
        <f>Data!L34</f>
        <v>2.5</v>
      </c>
      <c r="F5">
        <f>Data!M34</f>
        <v>2.5</v>
      </c>
      <c r="G5">
        <f>Data!N34</f>
        <v>2.5</v>
      </c>
      <c r="H5">
        <f>Data!O34</f>
        <v>2.5</v>
      </c>
      <c r="I5">
        <f>Data!P34</f>
        <v>2.5</v>
      </c>
      <c r="J5">
        <f>Data!Q34</f>
        <v>2.5</v>
      </c>
      <c r="K5">
        <f>Data!R34</f>
        <v>2.5</v>
      </c>
      <c r="L5">
        <f>Data!S34</f>
        <v>2.5</v>
      </c>
      <c r="M5">
        <f>Data!T34</f>
        <v>2.5</v>
      </c>
      <c r="N5">
        <f>Data!U34</f>
        <v>2.5</v>
      </c>
      <c r="O5">
        <f>Data!V34</f>
        <v>2.5</v>
      </c>
      <c r="P5">
        <f>Data!W34</f>
        <v>2.5</v>
      </c>
      <c r="Q5">
        <f>Data!X34</f>
        <v>2.5</v>
      </c>
      <c r="R5">
        <f>Data!Y34</f>
        <v>2.5</v>
      </c>
      <c r="S5">
        <f>Data!Z34</f>
        <v>2.5</v>
      </c>
      <c r="T5">
        <f>Data!AA34</f>
        <v>2.5</v>
      </c>
      <c r="U5">
        <f>Data!AB34</f>
        <v>2.5</v>
      </c>
      <c r="V5">
        <f>Data!AC34</f>
        <v>2.5</v>
      </c>
      <c r="W5">
        <f>Data!AD34</f>
        <v>2.5</v>
      </c>
      <c r="X5">
        <f>Data!AE34</f>
        <v>2.5</v>
      </c>
      <c r="Y5">
        <f>Data!AF34</f>
        <v>2.5</v>
      </c>
      <c r="Z5">
        <f>Data!AG34</f>
        <v>2.5</v>
      </c>
      <c r="AA5">
        <f>Data!AH34</f>
        <v>2.5</v>
      </c>
      <c r="AB5">
        <f>Data!AI34</f>
        <v>2.5</v>
      </c>
      <c r="AC5">
        <f>Data!AJ34</f>
        <v>2.5</v>
      </c>
      <c r="AD5">
        <f>Data!AK34</f>
        <v>2.5</v>
      </c>
      <c r="AE5">
        <f>Data!AL34</f>
        <v>2.5</v>
      </c>
    </row>
    <row r="6" spans="1:31" x14ac:dyDescent="0.2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  <c r="AE6">
        <f>Data!AL35</f>
        <v>2E-3</v>
      </c>
    </row>
    <row r="7" spans="1:31" x14ac:dyDescent="0.25">
      <c r="A7" t="s">
        <v>124</v>
      </c>
      <c r="B7">
        <f>Data!I36</f>
        <v>7.4581219585064093E-4</v>
      </c>
      <c r="C7">
        <f>Data!J36</f>
        <v>7.4581219585068137E-4</v>
      </c>
      <c r="D7">
        <f>Data!K36</f>
        <v>9.3984026293869594E-4</v>
      </c>
      <c r="E7">
        <f>Data!L36</f>
        <v>1.1338683300267105E-3</v>
      </c>
      <c r="F7">
        <f>Data!M36</f>
        <v>1.3278963971147251E-3</v>
      </c>
      <c r="G7">
        <f>Data!N36</f>
        <v>1.5219244642027396E-3</v>
      </c>
      <c r="H7">
        <f>Data!O36</f>
        <v>1.7159525312907542E-3</v>
      </c>
      <c r="I7">
        <f>Data!P36</f>
        <v>1.9099805983787688E-3</v>
      </c>
      <c r="J7">
        <f>Data!Q36</f>
        <v>2.1040086654667833E-3</v>
      </c>
      <c r="K7">
        <f>Data!R36</f>
        <v>2.2980367325547979E-3</v>
      </c>
      <c r="L7">
        <f>Data!S36</f>
        <v>2.4920647996428125E-3</v>
      </c>
      <c r="M7">
        <f>Data!T36</f>
        <v>2.686092866730827E-3</v>
      </c>
      <c r="N7">
        <f>Data!U36</f>
        <v>2.8801209338188971E-3</v>
      </c>
      <c r="O7">
        <f>Data!V36</f>
        <v>3.0741490009069117E-3</v>
      </c>
      <c r="P7">
        <f>Data!W36</f>
        <v>3.2681770679949262E-3</v>
      </c>
      <c r="Q7">
        <f>Data!X36</f>
        <v>3.4622051350829408E-3</v>
      </c>
      <c r="R7">
        <f>Data!Y36</f>
        <v>3.6562332021709554E-3</v>
      </c>
      <c r="S7">
        <f>Data!Z36</f>
        <v>3.8502612692589699E-3</v>
      </c>
      <c r="T7">
        <f>Data!AA36</f>
        <v>4.0442893363469845E-3</v>
      </c>
      <c r="U7">
        <f>Data!AB36</f>
        <v>4.2383174034349991E-3</v>
      </c>
      <c r="V7">
        <f>Data!AC36</f>
        <v>4.4323454705230136E-3</v>
      </c>
      <c r="W7">
        <f>Data!AD36</f>
        <v>4.6263735376110282E-3</v>
      </c>
      <c r="X7">
        <f>Data!AE36</f>
        <v>4.8204016046990983E-3</v>
      </c>
      <c r="Y7">
        <f>Data!AF36</f>
        <v>5.0144296717871129E-3</v>
      </c>
      <c r="Z7">
        <f>Data!AG36</f>
        <v>5.2084577388751274E-3</v>
      </c>
      <c r="AA7">
        <f>Data!AH36</f>
        <v>5.402485805963142E-3</v>
      </c>
      <c r="AB7">
        <f>Data!AI36</f>
        <v>5.5965138730511566E-3</v>
      </c>
      <c r="AC7">
        <f>Data!AJ36</f>
        <v>5.7905419401391711E-3</v>
      </c>
      <c r="AD7">
        <f>Data!AK36</f>
        <v>5.9845700072271857E-3</v>
      </c>
      <c r="AE7">
        <f>Data!AL36</f>
        <v>6.1785980743152003E-3</v>
      </c>
    </row>
    <row r="8" spans="1:31" x14ac:dyDescent="0.25">
      <c r="A8" t="s">
        <v>125</v>
      </c>
      <c r="B8">
        <f>Data!I37</f>
        <v>7.4999999999999997E-2</v>
      </c>
      <c r="C8">
        <f>Data!J37</f>
        <v>7.6108052376995472E-2</v>
      </c>
      <c r="D8">
        <f>Data!K37</f>
        <v>7.6488022930055813E-2</v>
      </c>
      <c r="E8">
        <f>Data!L37</f>
        <v>7.6994774518264933E-2</v>
      </c>
      <c r="F8">
        <f>Data!M37</f>
        <v>7.7667839195447716E-2</v>
      </c>
      <c r="G8">
        <f>Data!N37</f>
        <v>7.8556940488317503E-2</v>
      </c>
      <c r="H8">
        <f>Data!O37</f>
        <v>7.9723001704274737E-2</v>
      </c>
      <c r="I8">
        <f>Data!P37</f>
        <v>8.1237952237044178E-2</v>
      </c>
      <c r="J8">
        <f>Data!Q37</f>
        <v>8.3182261589670958E-2</v>
      </c>
      <c r="K8">
        <f>Data!R37</f>
        <v>8.5638829867536584E-2</v>
      </c>
      <c r="L8">
        <f>Data!S37</f>
        <v>8.8681914285476726E-2</v>
      </c>
      <c r="M8">
        <f>Data!T37</f>
        <v>9.2360641237573676E-2</v>
      </c>
      <c r="N8">
        <f>Data!U37</f>
        <v>9.6678787303124708E-2</v>
      </c>
      <c r="O8">
        <f>Data!V37</f>
        <v>0.10157577703306533</v>
      </c>
      <c r="P8">
        <f>Data!W37</f>
        <v>0.10691681123912558</v>
      </c>
      <c r="Q8">
        <f>Data!X37</f>
        <v>0.11249999999999999</v>
      </c>
      <c r="R8">
        <f>Data!Y37</f>
        <v>0.11808318876087442</v>
      </c>
      <c r="S8">
        <f>Data!Z37</f>
        <v>0.12342422296693464</v>
      </c>
      <c r="T8">
        <f>Data!AA37</f>
        <v>0.1283212126968753</v>
      </c>
      <c r="U8">
        <f>Data!AB37</f>
        <v>0.13263935876242633</v>
      </c>
      <c r="V8">
        <f>Data!AC37</f>
        <v>0.13631808571452325</v>
      </c>
      <c r="W8">
        <f>Data!AD37</f>
        <v>0.13936117013246341</v>
      </c>
      <c r="X8">
        <f>Data!AE37</f>
        <v>0.14181773841032902</v>
      </c>
      <c r="Y8">
        <f>Data!AF37</f>
        <v>0.14376204776295581</v>
      </c>
      <c r="Z8">
        <f>Data!AG37</f>
        <v>0.14527699829572527</v>
      </c>
      <c r="AA8">
        <f>Data!AH37</f>
        <v>0.14644305951168249</v>
      </c>
      <c r="AB8">
        <f>Data!AI37</f>
        <v>0.1473321608045523</v>
      </c>
      <c r="AC8">
        <f>Data!AJ37</f>
        <v>0.14800522548173506</v>
      </c>
      <c r="AD8">
        <f>Data!AK37</f>
        <v>0.14851197706994418</v>
      </c>
      <c r="AE8">
        <f>Data!AL37</f>
        <v>0.14889194762300451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  <c r="AE2">
        <f>Data!AL38</f>
        <v>0</v>
      </c>
    </row>
    <row r="3" spans="1:31" x14ac:dyDescent="0.2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  <c r="AE3">
        <f>Data!AL39</f>
        <v>0</v>
      </c>
    </row>
    <row r="4" spans="1:31" x14ac:dyDescent="0.2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  <c r="AE4">
        <f>Data!AL40</f>
        <v>0</v>
      </c>
    </row>
    <row r="5" spans="1:31" x14ac:dyDescent="0.2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  <c r="AE5">
        <f>Data!AL41</f>
        <v>1</v>
      </c>
    </row>
    <row r="6" spans="1:31" x14ac:dyDescent="0.2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  <c r="AE6">
        <f>Data!AL42</f>
        <v>0</v>
      </c>
    </row>
    <row r="7" spans="1:31" x14ac:dyDescent="0.2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  <c r="AE7">
        <f>Data!AL43</f>
        <v>0</v>
      </c>
    </row>
    <row r="8" spans="1:31" x14ac:dyDescent="0.2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  <c r="AE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  <c r="AE2">
        <f>Data!AL45</f>
        <v>0</v>
      </c>
    </row>
    <row r="3" spans="1:31" x14ac:dyDescent="0.2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  <c r="AE3">
        <f>Data!AL46</f>
        <v>0</v>
      </c>
    </row>
    <row r="4" spans="1:31" x14ac:dyDescent="0.2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  <c r="AE4">
        <f>Data!AL47</f>
        <v>0</v>
      </c>
    </row>
    <row r="5" spans="1:31" x14ac:dyDescent="0.2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  <c r="AE5">
        <f>Data!AL48</f>
        <v>1</v>
      </c>
    </row>
    <row r="6" spans="1:31" x14ac:dyDescent="0.2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  <c r="AE6">
        <f>Data!AL49</f>
        <v>0</v>
      </c>
    </row>
    <row r="7" spans="1:31" x14ac:dyDescent="0.2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  <c r="AE7">
        <f>Data!AL50</f>
        <v>0</v>
      </c>
    </row>
    <row r="8" spans="1:31" x14ac:dyDescent="0.2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  <c r="AE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8"/>
  <sheetViews>
    <sheetView topLeftCell="M1" workbookViewId="0">
      <selection activeCell="AE5" sqref="AE5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Data!I52</f>
        <v>0.93664816809218165</v>
      </c>
      <c r="C2">
        <f>Data!J52</f>
        <v>0.93758413006461472</v>
      </c>
      <c r="D2">
        <f>Data!K52</f>
        <v>0.93790508780604664</v>
      </c>
      <c r="E2">
        <f>Data!L52</f>
        <v>0.93833313635851656</v>
      </c>
      <c r="F2">
        <f>Data!M52</f>
        <v>0.93890166809574294</v>
      </c>
      <c r="G2">
        <f>Data!N52</f>
        <v>0.93965268403780833</v>
      </c>
      <c r="H2">
        <f>Data!O52</f>
        <v>0.94063764555977569</v>
      </c>
      <c r="I2">
        <f>Data!P52</f>
        <v>0.94191731077978458</v>
      </c>
      <c r="J2">
        <f>Data!Q52</f>
        <v>0.94355965157024346</v>
      </c>
      <c r="K2">
        <f>Data!R52</f>
        <v>0.94563469291170243</v>
      </c>
      <c r="L2">
        <f>Data!S52</f>
        <v>0.94820515921205761</v>
      </c>
      <c r="M2">
        <f>Data!T52</f>
        <v>0.95131254709877777</v>
      </c>
      <c r="N2">
        <f>Data!U52</f>
        <v>0.95496004661475364</v>
      </c>
      <c r="O2">
        <f>Data!V52</f>
        <v>0.95909649021776056</v>
      </c>
      <c r="P2">
        <f>Data!W52</f>
        <v>0.96360801423424369</v>
      </c>
      <c r="Q2">
        <f>Data!X52</f>
        <v>0.96832408404609083</v>
      </c>
      <c r="R2">
        <f>Data!Y52</f>
        <v>0.97304015385793796</v>
      </c>
      <c r="S2">
        <f>Data!Z52</f>
        <v>0.9775516778744211</v>
      </c>
      <c r="T2">
        <f>Data!AA52</f>
        <v>0.98168812147742801</v>
      </c>
      <c r="U2">
        <f>Data!AB52</f>
        <v>0.98533562099340388</v>
      </c>
      <c r="V2">
        <f>Data!AC52</f>
        <v>0.98844300888012404</v>
      </c>
      <c r="W2">
        <f>Data!AD52</f>
        <v>0.99101347518047922</v>
      </c>
      <c r="X2">
        <f>Data!AE52</f>
        <v>0.99308851652193819</v>
      </c>
      <c r="Y2">
        <f>Data!AF52</f>
        <v>0.99473085731239708</v>
      </c>
      <c r="Z2">
        <f>Data!AG52</f>
        <v>0.99601052253240596</v>
      </c>
      <c r="AA2">
        <f>Data!AH52</f>
        <v>0.99699548405437333</v>
      </c>
      <c r="AB2">
        <f>Data!AI52</f>
        <v>0.99774649999643872</v>
      </c>
      <c r="AC2">
        <f>Data!AJ52</f>
        <v>0.99831503173366509</v>
      </c>
      <c r="AD2">
        <f>Data!AK52</f>
        <v>0.99874308028613501</v>
      </c>
      <c r="AE2">
        <f>Data!AL52</f>
        <v>0.99906403802756694</v>
      </c>
    </row>
    <row r="3" spans="1:31" x14ac:dyDescent="0.2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  <c r="AE3">
        <f>Data!AL53</f>
        <v>0</v>
      </c>
    </row>
    <row r="4" spans="1:31" x14ac:dyDescent="0.2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  <c r="AE4">
        <f>Data!AL54</f>
        <v>0</v>
      </c>
    </row>
    <row r="5" spans="1:31" x14ac:dyDescent="0.25">
      <c r="A5" t="s">
        <v>4</v>
      </c>
      <c r="B5">
        <f>Data!I55</f>
        <v>6.3351831907818346E-2</v>
      </c>
      <c r="C5">
        <f>Data!J55</f>
        <v>6.3351831907809242E-2</v>
      </c>
      <c r="D5">
        <f>Data!K55</f>
        <v>9.6803552196817577E-2</v>
      </c>
      <c r="E5">
        <f>Data!L55</f>
        <v>0.13025527248582591</v>
      </c>
      <c r="F5">
        <f>Data!M55</f>
        <v>0.16370699277483425</v>
      </c>
      <c r="G5">
        <f>Data!N55</f>
        <v>0.19715871306384258</v>
      </c>
      <c r="H5">
        <f>Data!O55</f>
        <v>0.23061043335285092</v>
      </c>
      <c r="I5">
        <f>Data!P55</f>
        <v>0.26406215364185925</v>
      </c>
      <c r="J5">
        <f>Data!Q55</f>
        <v>0.29751387393085338</v>
      </c>
      <c r="K5">
        <f>Data!R55</f>
        <v>0.33096559421986171</v>
      </c>
      <c r="L5">
        <f>Data!S55</f>
        <v>0.36441731450887005</v>
      </c>
      <c r="M5">
        <f>Data!T55</f>
        <v>0.39786903479787838</v>
      </c>
      <c r="N5">
        <f>Data!U55</f>
        <v>0.43132075508688672</v>
      </c>
      <c r="O5">
        <f>Data!V55</f>
        <v>0.46477247537589506</v>
      </c>
      <c r="P5">
        <f>Data!W55</f>
        <v>0.49822419566490339</v>
      </c>
      <c r="Q5">
        <f>Data!X55</f>
        <v>0.53167591595391173</v>
      </c>
      <c r="R5">
        <f>Data!Y55</f>
        <v>0.56512763624290585</v>
      </c>
      <c r="S5">
        <f>Data!Z55</f>
        <v>0.59857935653191419</v>
      </c>
      <c r="T5">
        <f>Data!AA55</f>
        <v>0.63203107682092252</v>
      </c>
      <c r="U5">
        <f>Data!AB55</f>
        <v>0.66548279710993086</v>
      </c>
      <c r="V5">
        <f>Data!AC55</f>
        <v>0.69893451739893919</v>
      </c>
      <c r="W5">
        <f>Data!AD55</f>
        <v>0.73238623768794753</v>
      </c>
      <c r="X5">
        <f>Data!AE55</f>
        <v>0.76583795797695586</v>
      </c>
      <c r="Y5">
        <f>Data!AF55</f>
        <v>0.7992896782659642</v>
      </c>
      <c r="Z5">
        <f>Data!AG55</f>
        <v>0.83274139855495832</v>
      </c>
      <c r="AA5">
        <f>Data!AH55</f>
        <v>0.86619311884396666</v>
      </c>
      <c r="AB5">
        <f>Data!AI55</f>
        <v>0.89964483913297499</v>
      </c>
      <c r="AC5">
        <f>Data!AJ55</f>
        <v>0.93309655942198333</v>
      </c>
      <c r="AD5">
        <f>Data!AK55</f>
        <v>0.96654827971099166</v>
      </c>
      <c r="AE5">
        <f>Data!AL55</f>
        <v>1</v>
      </c>
    </row>
    <row r="6" spans="1:31" x14ac:dyDescent="0.2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  <c r="AE6">
        <f>Data!AL56</f>
        <v>0</v>
      </c>
    </row>
    <row r="7" spans="1:31" x14ac:dyDescent="0.2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  <c r="AE7">
        <f>Data!AL57</f>
        <v>0</v>
      </c>
    </row>
    <row r="8" spans="1:31" x14ac:dyDescent="0.2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  <c r="AE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  <c r="AE2">
        <f>Data!AL59</f>
        <v>0</v>
      </c>
    </row>
    <row r="3" spans="1:31" x14ac:dyDescent="0.2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  <c r="AE3">
        <f>Data!AL60</f>
        <v>0</v>
      </c>
    </row>
    <row r="4" spans="1:31" x14ac:dyDescent="0.2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  <c r="AE4">
        <f>Data!AL61</f>
        <v>0</v>
      </c>
    </row>
    <row r="5" spans="1:31" x14ac:dyDescent="0.2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  <c r="AE5">
        <f>Data!AL62</f>
        <v>1</v>
      </c>
    </row>
    <row r="6" spans="1:31" x14ac:dyDescent="0.2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  <c r="AE6">
        <f>Data!AL63</f>
        <v>0</v>
      </c>
    </row>
    <row r="7" spans="1:31" x14ac:dyDescent="0.2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  <c r="AE7">
        <f>Data!AL64</f>
        <v>0</v>
      </c>
    </row>
    <row r="8" spans="1:31" x14ac:dyDescent="0.2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  <c r="AE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  <c r="AE2">
        <f>Data!AL66</f>
        <v>0</v>
      </c>
    </row>
    <row r="3" spans="1:31" x14ac:dyDescent="0.2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  <c r="AE3">
        <f>Data!AL67</f>
        <v>0</v>
      </c>
    </row>
    <row r="4" spans="1:31" x14ac:dyDescent="0.2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  <c r="AE4">
        <f>Data!AL68</f>
        <v>0</v>
      </c>
    </row>
    <row r="5" spans="1:31" x14ac:dyDescent="0.2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  <c r="AE5">
        <f>Data!AL69</f>
        <v>1</v>
      </c>
    </row>
    <row r="6" spans="1:31" x14ac:dyDescent="0.2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  <c r="AE6">
        <f>Data!AL70</f>
        <v>0</v>
      </c>
    </row>
    <row r="7" spans="1:31" x14ac:dyDescent="0.2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  <c r="AE7">
        <f>Data!AL71</f>
        <v>0</v>
      </c>
    </row>
    <row r="8" spans="1:31" x14ac:dyDescent="0.2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  <c r="AE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  <c r="AE2">
        <f>Data!AL73</f>
        <v>0</v>
      </c>
    </row>
    <row r="3" spans="1:31" x14ac:dyDescent="0.2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  <c r="AE3">
        <f>Data!AL74</f>
        <v>0</v>
      </c>
    </row>
    <row r="4" spans="1:31" x14ac:dyDescent="0.2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  <c r="AE4">
        <f>Data!AL75</f>
        <v>0</v>
      </c>
    </row>
    <row r="5" spans="1:31" x14ac:dyDescent="0.2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  <c r="AE5">
        <f>Data!AL76</f>
        <v>1</v>
      </c>
    </row>
    <row r="6" spans="1:31" x14ac:dyDescent="0.2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  <c r="AE6">
        <f>Data!AL77</f>
        <v>0</v>
      </c>
    </row>
    <row r="7" spans="1:31" x14ac:dyDescent="0.2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  <c r="AE7">
        <f>Data!AL78</f>
        <v>0</v>
      </c>
    </row>
    <row r="8" spans="1:31" x14ac:dyDescent="0.2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  <c r="AE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Data!I80</f>
        <v>0</v>
      </c>
      <c r="C2">
        <f>Data!J80</f>
        <v>7.2426485361517731E-2</v>
      </c>
      <c r="D2">
        <f>Data!K80</f>
        <v>9.534946489910949E-2</v>
      </c>
      <c r="E2">
        <f>Data!L80</f>
        <v>0.12455335818741645</v>
      </c>
      <c r="F2">
        <f>Data!M80</f>
        <v>0.16110894957658525</v>
      </c>
      <c r="G2">
        <f>Data!N80</f>
        <v>0.20587037180094736</v>
      </c>
      <c r="H2">
        <f>Data!O80</f>
        <v>0.259225100817846</v>
      </c>
      <c r="I2">
        <f>Data!P80</f>
        <v>0.32082130082460703</v>
      </c>
      <c r="J2">
        <f>Data!Q80</f>
        <v>0.38936076605077802</v>
      </c>
      <c r="K2">
        <f>Data!R80</f>
        <v>0.46257015465625045</v>
      </c>
      <c r="L2">
        <f>Data!S80</f>
        <v>0.5374298453437496</v>
      </c>
      <c r="M2">
        <f>Data!T80</f>
        <v>0.61063923394922204</v>
      </c>
      <c r="N2">
        <f>Data!U80</f>
        <v>0.67917869917539297</v>
      </c>
      <c r="O2">
        <f>Data!V80</f>
        <v>0.740774899182154</v>
      </c>
      <c r="P2">
        <f>Data!W80</f>
        <v>0.79412962819905253</v>
      </c>
      <c r="Q2">
        <f>Data!X80</f>
        <v>0.83889105042341472</v>
      </c>
      <c r="R2">
        <f>Data!Y80</f>
        <v>0.87544664181258358</v>
      </c>
      <c r="S2">
        <f>Data!Z80</f>
        <v>0.90465053510089055</v>
      </c>
      <c r="T2">
        <f>Data!AA80</f>
        <v>0.92757351463848225</v>
      </c>
      <c r="U2">
        <f>Data!AB80</f>
        <v>0.94531868278405917</v>
      </c>
      <c r="V2">
        <f>Data!AC80</f>
        <v>0.95890872179953501</v>
      </c>
      <c r="W2">
        <f>Data!AD80</f>
        <v>0.96923114064285198</v>
      </c>
      <c r="X2">
        <f>Data!AE80</f>
        <v>0.97702263008997436</v>
      </c>
      <c r="Y2">
        <f>Data!AF80</f>
        <v>0.98287596668427235</v>
      </c>
      <c r="Z2">
        <f>Data!AG80</f>
        <v>0.98725765053588843</v>
      </c>
      <c r="AA2">
        <f>Data!AH80</f>
        <v>0.99052895641805383</v>
      </c>
      <c r="AB2">
        <f>Data!AI80</f>
        <v>0.99296641284500486</v>
      </c>
      <c r="AC2">
        <f>Data!AJ80</f>
        <v>0.99477987430644166</v>
      </c>
      <c r="AD2">
        <f>Data!AK80</f>
        <v>0.99612759655932892</v>
      </c>
      <c r="AE2">
        <f>Data!AL80</f>
        <v>0.99712837084429951</v>
      </c>
    </row>
    <row r="3" spans="1:31" x14ac:dyDescent="0.2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  <c r="AE3">
        <f>Data!AL81</f>
        <v>0</v>
      </c>
    </row>
    <row r="4" spans="1:31" x14ac:dyDescent="0.2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  <c r="AE4">
        <f>Data!AL82</f>
        <v>3</v>
      </c>
    </row>
    <row r="5" spans="1:31" x14ac:dyDescent="0.2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  <c r="AE5">
        <f>Data!AL83</f>
        <v>0</v>
      </c>
    </row>
    <row r="6" spans="1:31" x14ac:dyDescent="0.2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  <c r="AE6">
        <f>Data!AL84</f>
        <v>0</v>
      </c>
    </row>
    <row r="7" spans="1:31" x14ac:dyDescent="0.2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  <c r="AE7">
        <f>Data!AL85</f>
        <v>0</v>
      </c>
    </row>
    <row r="8" spans="1:31" x14ac:dyDescent="0.2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  <c r="AE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2024-01-30T22:01:16Z</dcterms:modified>
</cp:coreProperties>
</file>