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anM\Documents\eps-texas\InputData\geoeng\DACD\"/>
    </mc:Choice>
  </mc:AlternateContent>
  <bookViews>
    <workbookView xWindow="0" yWindow="0" windowWidth="19200" windowHeight="6015"/>
  </bookViews>
  <sheets>
    <sheet name="About" sheetId="1" r:id="rId1"/>
    <sheet name="Data" sheetId="2" r:id="rId2"/>
    <sheet name="Texas Data" sheetId="8" r:id="rId3"/>
    <sheet name="WISdom Comparison" sheetId="9" r:id="rId4"/>
    <sheet name="DACD-potential" sheetId="3" r:id="rId5"/>
    <sheet name="DACD-energyintensity" sheetId="5" r:id="rId6"/>
    <sheet name="DACD-capex"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9" l="1"/>
  <c r="I75" i="9"/>
  <c r="H75" i="9"/>
  <c r="G75" i="9"/>
  <c r="F75" i="9"/>
  <c r="E75" i="9"/>
  <c r="D75" i="9"/>
  <c r="E2" i="3" l="1"/>
  <c r="O2" i="3"/>
  <c r="Y2" i="3"/>
  <c r="AI2" i="3"/>
  <c r="B41" i="8"/>
  <c r="C41" i="8"/>
  <c r="D41" i="8"/>
  <c r="E41" i="8"/>
  <c r="I56" i="9"/>
  <c r="N8" i="9" s="1"/>
  <c r="H56" i="9"/>
  <c r="G56" i="9"/>
  <c r="F56" i="9"/>
  <c r="E56" i="9"/>
  <c r="D56" i="9"/>
  <c r="I38" i="9"/>
  <c r="N9" i="9" s="1"/>
  <c r="H38" i="9"/>
  <c r="G38" i="9"/>
  <c r="F38" i="9"/>
  <c r="E38" i="9"/>
  <c r="D38" i="9"/>
  <c r="I18" i="9"/>
  <c r="H18" i="9"/>
  <c r="G18" i="9"/>
  <c r="F18" i="9"/>
  <c r="E18" i="9"/>
  <c r="D18" i="9"/>
  <c r="N7" i="9"/>
  <c r="E39" i="8"/>
  <c r="D39" i="8"/>
  <c r="C39" i="8"/>
  <c r="B39" i="8"/>
  <c r="E21" i="8"/>
  <c r="D21" i="8"/>
  <c r="C21" i="8"/>
  <c r="B21" i="8"/>
  <c r="E22" i="8" s="1"/>
  <c r="V2" i="3" l="1"/>
  <c r="AA2" i="3"/>
  <c r="D22" i="8"/>
  <c r="B22" i="8"/>
  <c r="C22" i="8"/>
  <c r="C25" i="8" l="1"/>
  <c r="D25" i="8"/>
  <c r="E25" i="8"/>
  <c r="B25" i="8"/>
  <c r="E2" i="6"/>
  <c r="C37" i="8"/>
  <c r="E26" i="8" l="1"/>
  <c r="AI2" i="5" s="1"/>
  <c r="B26" i="8"/>
  <c r="E2" i="5" s="1"/>
  <c r="D26" i="8"/>
  <c r="Y2" i="5" s="1"/>
  <c r="C26" i="8"/>
  <c r="O2" i="5" s="1"/>
  <c r="AI2" i="6"/>
  <c r="Y2" i="6"/>
  <c r="O2" i="6"/>
  <c r="AD2" i="3" l="1"/>
  <c r="AH2" i="3"/>
  <c r="AC2" i="3"/>
  <c r="K2" i="5"/>
  <c r="G2" i="5"/>
  <c r="N2" i="5"/>
  <c r="J2" i="5"/>
  <c r="F2" i="5"/>
  <c r="D2" i="5"/>
  <c r="C2" i="5" s="1"/>
  <c r="B2" i="5" s="1"/>
  <c r="M2" i="5"/>
  <c r="I2" i="5"/>
  <c r="L2" i="5"/>
  <c r="H2" i="5"/>
  <c r="W2" i="6"/>
  <c r="S2" i="6"/>
  <c r="V2" i="6"/>
  <c r="R2" i="6"/>
  <c r="U2" i="6"/>
  <c r="Q2" i="6"/>
  <c r="X2" i="6"/>
  <c r="T2" i="6"/>
  <c r="P2" i="6"/>
  <c r="L2" i="6"/>
  <c r="F2" i="6"/>
  <c r="D2" i="6" s="1"/>
  <c r="C2" i="6" s="1"/>
  <c r="B2" i="6" s="1"/>
  <c r="AF2" i="6"/>
  <c r="AB2" i="6"/>
  <c r="AE2" i="6"/>
  <c r="AA2" i="6"/>
  <c r="AH2" i="6"/>
  <c r="AD2" i="6"/>
  <c r="Z2" i="6"/>
  <c r="AG2" i="6"/>
  <c r="AC2" i="6"/>
  <c r="AG2" i="5"/>
  <c r="AC2" i="5"/>
  <c r="AF2" i="5"/>
  <c r="AB2" i="5"/>
  <c r="AE2" i="5"/>
  <c r="AA2" i="5"/>
  <c r="AH2" i="5"/>
  <c r="AD2" i="5"/>
  <c r="Z2" i="5"/>
  <c r="AE2" i="3"/>
  <c r="AG2" i="3"/>
  <c r="G2" i="6"/>
  <c r="I2" i="6"/>
  <c r="J2" i="6"/>
  <c r="L2" i="3"/>
  <c r="H2" i="3"/>
  <c r="K2" i="3"/>
  <c r="G2" i="3"/>
  <c r="N2" i="3"/>
  <c r="J2" i="3"/>
  <c r="F2" i="3"/>
  <c r="M2" i="3"/>
  <c r="I2" i="3"/>
  <c r="AB2" i="3"/>
  <c r="Z2" i="3"/>
  <c r="K2" i="6"/>
  <c r="M2" i="6"/>
  <c r="N2" i="6"/>
  <c r="X2" i="5"/>
  <c r="T2" i="5"/>
  <c r="P2" i="5"/>
  <c r="W2" i="5"/>
  <c r="S2" i="5"/>
  <c r="V2" i="5"/>
  <c r="R2" i="5"/>
  <c r="U2" i="5"/>
  <c r="Q2" i="5"/>
  <c r="W2" i="3"/>
  <c r="S2" i="3"/>
  <c r="R2" i="3"/>
  <c r="U2" i="3"/>
  <c r="Q2" i="3"/>
  <c r="X2" i="3"/>
  <c r="T2" i="3"/>
  <c r="P2" i="3"/>
  <c r="AF2" i="3"/>
  <c r="H2" i="6"/>
  <c r="C78" i="2"/>
  <c r="D3" i="5" l="1"/>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C3" i="5"/>
  <c r="C5" i="5"/>
  <c r="C6" i="5"/>
  <c r="C7" i="5"/>
  <c r="C8" i="5"/>
  <c r="C9" i="5"/>
  <c r="C10" i="5"/>
  <c r="C11" i="5"/>
  <c r="G4" i="5" l="1"/>
  <c r="K4" i="5"/>
  <c r="O4" i="5"/>
  <c r="S4" i="5"/>
  <c r="W4" i="5"/>
  <c r="AA4" i="5"/>
  <c r="AE4" i="5"/>
  <c r="AI4" i="5"/>
  <c r="D4" i="5"/>
  <c r="H4" i="5"/>
  <c r="L4" i="5"/>
  <c r="P4" i="5"/>
  <c r="T4" i="5"/>
  <c r="X4" i="5"/>
  <c r="AB4" i="5"/>
  <c r="AF4" i="5"/>
  <c r="E4" i="5"/>
  <c r="I4" i="5"/>
  <c r="M4" i="5"/>
  <c r="Q4" i="5"/>
  <c r="U4" i="5"/>
  <c r="Y4" i="5"/>
  <c r="AC4" i="5"/>
  <c r="AG4" i="5"/>
  <c r="C4" i="5"/>
  <c r="F4" i="5"/>
  <c r="J4" i="5"/>
  <c r="N4" i="5"/>
  <c r="R4" i="5"/>
  <c r="V4" i="5"/>
  <c r="Z4" i="5"/>
  <c r="AD4" i="5"/>
  <c r="AH4" i="5"/>
  <c r="C83" i="2"/>
  <c r="B79" i="2"/>
  <c r="B84" i="2" s="1"/>
  <c r="D78" i="2"/>
  <c r="D83" i="2" s="1"/>
  <c r="E78" i="2"/>
  <c r="E83" i="2" s="1"/>
  <c r="B74" i="2"/>
  <c r="B65" i="2"/>
  <c r="C65" i="2"/>
  <c r="C79" i="2" s="1"/>
  <c r="C84" i="2" s="1"/>
  <c r="D65" i="2"/>
  <c r="D79" i="2" s="1"/>
  <c r="D84" i="2" s="1"/>
  <c r="E65" i="2"/>
  <c r="F65" i="2"/>
  <c r="G65" i="2"/>
  <c r="H65" i="2"/>
  <c r="C64" i="2"/>
  <c r="D64" i="2"/>
  <c r="E64" i="2"/>
  <c r="F64" i="2"/>
  <c r="F78" i="2" s="1"/>
  <c r="F83" i="2" s="1"/>
  <c r="G64" i="2"/>
  <c r="H64" i="2"/>
  <c r="B64" i="2"/>
  <c r="E79" i="2" l="1"/>
  <c r="E84" i="2" s="1"/>
  <c r="H79" i="2"/>
  <c r="H84" i="2" s="1"/>
  <c r="B78" i="2"/>
  <c r="B83" i="2" s="1"/>
  <c r="G79" i="2"/>
  <c r="G84" i="2" s="1"/>
  <c r="H78" i="2"/>
  <c r="H83" i="2" s="1"/>
  <c r="F79" i="2"/>
  <c r="F84" i="2" s="1"/>
  <c r="G78" i="2"/>
  <c r="G83" i="2" s="1"/>
</calcChain>
</file>

<file path=xl/sharedStrings.xml><?xml version="1.0" encoding="utf-8"?>
<sst xmlns="http://schemas.openxmlformats.org/spreadsheetml/2006/main" count="160" uniqueCount="134">
  <si>
    <t>Sources:</t>
  </si>
  <si>
    <t>High</t>
  </si>
  <si>
    <t>Low</t>
  </si>
  <si>
    <t>Floor</t>
  </si>
  <si>
    <t>DAC1</t>
  </si>
  <si>
    <t>DAC2</t>
  </si>
  <si>
    <t>$/ton CO2</t>
  </si>
  <si>
    <t>Capital Cost per Ton CO2 Captured (amortized over lifetime of equipment)</t>
  </si>
  <si>
    <t>Electricity Required per Ton CO2 Captured</t>
  </si>
  <si>
    <t>GJ/ton CO2</t>
  </si>
  <si>
    <t>Heat Input Required per Ton CO2 Captured</t>
  </si>
  <si>
    <t>DAC2 = amine-based technology, less mature, can be small modular units, can accept waste heat (temp 85-120C)</t>
  </si>
  <si>
    <t>DAC1 = hydroxide sorbent-based technology, most mature technology, used for large-scale plants, requires high heat (&gt;800C)</t>
  </si>
  <si>
    <t>DAC Technologies Considered</t>
  </si>
  <si>
    <t>Electricity, Heat, and CapEx Data</t>
  </si>
  <si>
    <t>Realmonte et al.</t>
  </si>
  <si>
    <t>https://www.nature.com/articles/s41467-019-10842-5</t>
  </si>
  <si>
    <t>An inter-model assessment of the role of direct air capture in deep mitigation pathways</t>
  </si>
  <si>
    <t>Table 2</t>
  </si>
  <si>
    <t>https://static-content.springer.com/esm/art%3A10.1038%2Fs41467-019-10842-5/MediaObjects/41467_2019_10842_MOESM1_ESM.pdf</t>
  </si>
  <si>
    <t>Supplementary materials, Fig 3</t>
  </si>
  <si>
    <t>Technology Shares (Supplement Fig 3)</t>
  </si>
  <si>
    <t>Very little DAC of any sort is deployed before 2045-2050.  DAC1 is dominant</t>
  </si>
  <si>
    <t>until after 2080.  Therefore, for the EPS, which extends only to 2050, we</t>
  </si>
  <si>
    <t>assume the only relevant DAC technology is DAC1.</t>
  </si>
  <si>
    <t>According to the source paper, DAC1 heat is provided by natural gas, and DAC2 heat is provided by waste heat.</t>
  </si>
  <si>
    <t>We will use the 1.5-degree C pathway as our outer potential bound (100% lever setting),</t>
  </si>
  <si>
    <t>since it is the more aggressive of the two scenarios.</t>
  </si>
  <si>
    <t>We will measure deployment in specific years to the pixel, since the data are not</t>
  </si>
  <si>
    <t>provided in tabular form:</t>
  </si>
  <si>
    <t>DAC1 (pixels, high zoom)</t>
  </si>
  <si>
    <t>DAC2 (pixels, high zoom)</t>
  </si>
  <si>
    <t>Scale (pixels/(30 Gt/yr))</t>
  </si>
  <si>
    <t>DAC1 (Gt/yr)</t>
  </si>
  <si>
    <t>DAC2 (Gt/yr)</t>
  </si>
  <si>
    <t>Assigning Country-Specific Share</t>
  </si>
  <si>
    <t>The totals above are global.  We assign DAC expenditures proportionally to current GDP, which</t>
  </si>
  <si>
    <t>reflects both a country's ability to pay and, to a rough degree, its responsibility for historical emissions</t>
  </si>
  <si>
    <t>to date.</t>
  </si>
  <si>
    <t>U.S. GDP</t>
  </si>
  <si>
    <t>World GDP</t>
  </si>
  <si>
    <t>trillion USD</t>
  </si>
  <si>
    <t>trillion UDS</t>
  </si>
  <si>
    <t>US GDP share</t>
  </si>
  <si>
    <t>Global DAC Potential</t>
  </si>
  <si>
    <t>U.S. DAC potential</t>
  </si>
  <si>
    <t>Converting to metric tons:</t>
  </si>
  <si>
    <t>DAC1 (t/yr)</t>
  </si>
  <si>
    <t>DAC2 (t/yr)</t>
  </si>
  <si>
    <t>metric tons/yr</t>
  </si>
  <si>
    <t>Due to the fact that the EPS model run ends at 2050, and deployment of DAC1 may only begin in 2046 (and DAC2 can't</t>
  </si>
  <si>
    <t>begin during the model run at all), we assume there will not be sufficient time to progress from the high toward the</t>
  </si>
  <si>
    <t>Electricity and Heat Intensity, Costs</t>
  </si>
  <si>
    <t>low intensity or cost values.  Therefore, we take the high values as constant over the period 2046-2050, when deployment</t>
  </si>
  <si>
    <t>is just barely beginning.</t>
  </si>
  <si>
    <t>BTU/GJ</t>
  </si>
  <si>
    <t>BTU/metric ton CO2</t>
  </si>
  <si>
    <t>$/metric ton CO2</t>
  </si>
  <si>
    <t>amortized CapEx</t>
  </si>
  <si>
    <t>Notes</t>
  </si>
  <si>
    <t>This variable makes assumptions that only hold true with a model end date</t>
  </si>
  <si>
    <t>of 2050.  If the EPS model end date is extended significantly beyond 2050</t>
  </si>
  <si>
    <t>(such as to 2100), this variable and the associated structure will need to</t>
  </si>
  <si>
    <t>be revisited.</t>
  </si>
  <si>
    <t>Due to the constraint timeframe and the late start of potential deployment</t>
  </si>
  <si>
    <t>of DAC technology (2046; see "Data" tab), we only use the most mature</t>
  </si>
  <si>
    <t>DAC technology (hydroxide sorbent-based technology), which</t>
  </si>
  <si>
    <t>utilizes natural gas as its heat source.</t>
  </si>
  <si>
    <t>electricity</t>
  </si>
  <si>
    <t>coal</t>
  </si>
  <si>
    <t>natural gas</t>
  </si>
  <si>
    <t>biomass</t>
  </si>
  <si>
    <t>petroleum diesel</t>
  </si>
  <si>
    <t>heat</t>
  </si>
  <si>
    <t>crude oil</t>
  </si>
  <si>
    <t>heavy or residual fuel oil</t>
  </si>
  <si>
    <t>LPG propane or butane</t>
  </si>
  <si>
    <t>hydrogen</t>
  </si>
  <si>
    <t>DAC Potential</t>
  </si>
  <si>
    <t>DACD Direct Air Capture Potential</t>
  </si>
  <si>
    <t>DACD Direct Air Capture Energy Intensity</t>
  </si>
  <si>
    <t>In this variable, we use BTU for all energy sources, including electricity.  This is a strict unit conversion, not a heat rate.</t>
  </si>
  <si>
    <t>The paper indicates these costs include equipment, maintenance, and labor.  Energy costs are not included.</t>
  </si>
  <si>
    <t>DACD Direct Air Capture Amortized CapEx and OM</t>
  </si>
  <si>
    <t>CapEx here should include the cost of equipment, maintenance, and labor.</t>
  </si>
  <si>
    <t>Energy costs are calculated separately in the model and should not be included here.</t>
  </si>
  <si>
    <t>Amortized CapEx and OM Cost Notes</t>
  </si>
  <si>
    <t xml:space="preserve">Here, we replace the US GDP values with the Texas GDP values. i.e., we make the same assumption that global DAC investment will be done proportionally to GDP. </t>
  </si>
  <si>
    <t>Texas GDP</t>
  </si>
  <si>
    <t>Texas GDP share</t>
  </si>
  <si>
    <t>https://www.bea.gov/data/gdp/gdp-state</t>
  </si>
  <si>
    <t>https://www.sciencedirect.com/science/article/pii/S0959652619307772</t>
  </si>
  <si>
    <t>this source was published in the same month as the one EPS cites (by Realmonte), but it is more bullish about DAC costs and adoption</t>
  </si>
  <si>
    <t xml:space="preserve">basically, the Realmonte study assumes very little DAC by 2050 and high, constant costs. </t>
  </si>
  <si>
    <t>the Fasihi study assumes a bit more DAC adoption and costs that get lower over time.</t>
  </si>
  <si>
    <t>These studies both look at technologies that "ues water solutions containing hydroxide sorbents", which Realmonte calls "DAC1" and Fasihi calls "HT" (high temperature). These are the technologies described below.</t>
  </si>
  <si>
    <t>Um, this is not correct… DAC2 is clearly dominant…</t>
  </si>
  <si>
    <t>DAC1 / HT (high temperature)</t>
  </si>
  <si>
    <t>DAC2 / LT (low temperature)</t>
  </si>
  <si>
    <t>smaller scale, modular, uses amine materials bonded to a solid support, uses lower input heat which can use electricity</t>
  </si>
  <si>
    <t>larger scale, uses water solutions containing hydroxide sorbents, requires high input heat which usually means burning fuels like natural gas</t>
  </si>
  <si>
    <t>Note that Fasihi uses 2018 Euros using a constant 1.33 USD conversion rate. So, to convert from thes 2018 Euros to 2012 USD, we multiply by (1.33*0.91)</t>
  </si>
  <si>
    <t>Fasihi (Table 5) Adoption (Mtco2/yr) (Conservative)</t>
  </si>
  <si>
    <t>Fasihi also provides a good argument that DAC technology calculations should focus on electrification. That is, when gas or hydrogen is used for the input heat, the sustainability or energy intensity become unattractive.</t>
  </si>
  <si>
    <t>Fasihi (Table 7) Energy kWh/ton</t>
  </si>
  <si>
    <t>Fasihi (Table 7) Energy btu/ton</t>
  </si>
  <si>
    <t>DAC1/HT: can use natural gas for heat, but we assume it will be electrified</t>
  </si>
  <si>
    <t>Texas Average Mt/year</t>
  </si>
  <si>
    <t>Here's an alternative source (by Fasihi) which is also used by the WISdom model.</t>
  </si>
  <si>
    <t>Both WISdom and EPS assume that DACs capital cost and energy efficiency remain constant over time. We will do the same.</t>
  </si>
  <si>
    <t>So, we will take the 2020 numbers for the studies and assume that they are constant through 2050.</t>
  </si>
  <si>
    <t>We will assum that DACS do not use natural gas for heat, but that they are completely electrified. Based on that assumption, we will use the Fasihi study because it makes the same assumption (while Realmonte uses gas for DACs heat).</t>
  </si>
  <si>
    <t>Note that Fasihi has "conservative" and "base case" scenarios. Given the uncertainty around DACs as a future tech, we will use the conservative numbers.</t>
  </si>
  <si>
    <t>Constant $/ton for EPS model</t>
  </si>
  <si>
    <t>Fasihi (Table 6) Cap Cost 2012$/ton (Conservative)</t>
  </si>
  <si>
    <t>Constant btu/ton for EPS model</t>
  </si>
  <si>
    <t>Advanced Sequestration - tCO2</t>
  </si>
  <si>
    <t xml:space="preserve"> </t>
  </si>
  <si>
    <t>Max Setting</t>
  </si>
  <si>
    <t>adv seq</t>
  </si>
  <si>
    <t>elec</t>
  </si>
  <si>
    <t>2035</t>
  </si>
  <si>
    <t>H2</t>
  </si>
  <si>
    <t>mmt:</t>
  </si>
  <si>
    <t>Scenario 2035 - tCO2</t>
  </si>
  <si>
    <t>Electrification - tCO2</t>
  </si>
  <si>
    <t>use the highest DACS scenario to set upper limit</t>
  </si>
  <si>
    <t>use initial for this, 0 in WISdom</t>
  </si>
  <si>
    <t>WISdom Matched Texas Average mmt/year</t>
  </si>
  <si>
    <t>Don't Mess with Texas: Getting the Lone Star State to Net-Zero by 2050</t>
  </si>
  <si>
    <t>Hydrogen - tCO2</t>
  </si>
  <si>
    <t>Texas Additional Storage Potential</t>
  </si>
  <si>
    <t>UT Austin and Vibrant Clean Energy</t>
  </si>
  <si>
    <t>Forthcoming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</si>
</sst>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scheme val="minor"/>
    </font>
    <font>
      <sz val="11"/>
      <color theme="8"/>
      <name val="Calibri"/>
      <family val="2"/>
      <scheme val="minor"/>
    </font>
    <font>
      <sz val="11"/>
      <color rgb="FFFF0000"/>
      <name val="Calibri"/>
      <family val="2"/>
      <scheme val="minor"/>
    </font>
    <font>
      <i/>
      <sz val="9"/>
      <color theme="1"/>
      <name val="Calibri"/>
      <family val="2"/>
      <scheme val="minor"/>
    </font>
    <font>
      <b/>
      <sz val="12"/>
      <color theme="1"/>
      <name val="Calibri"/>
      <family val="2"/>
      <scheme val="minor"/>
    </font>
    <font>
      <sz val="11"/>
      <color theme="1"/>
      <name val="Calibri"/>
      <family val="2"/>
    </font>
    <font>
      <b/>
      <sz val="11"/>
      <color theme="1"/>
      <name val="Calibri"/>
      <family val="2"/>
    </font>
    <font>
      <i/>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54">
    <xf numFmtId="0" fontId="0" fillId="0" borderId="0" xfId="0"/>
    <xf numFmtId="0" fontId="1" fillId="0" borderId="0" xfId="0" applyFont="1"/>
    <xf numFmtId="0" fontId="2" fillId="0" borderId="0" xfId="0" applyFont="1"/>
    <xf numFmtId="0" fontId="1" fillId="0" borderId="0" xfId="0" applyFont="1" applyAlignment="1">
      <alignment horizontal="right"/>
    </xf>
    <xf numFmtId="0" fontId="0" fillId="0" borderId="0" xfId="0" applyFont="1"/>
    <xf numFmtId="0" fontId="1" fillId="2" borderId="0" xfId="0" applyFont="1" applyFill="1"/>
    <xf numFmtId="0" fontId="3" fillId="0" borderId="0" xfId="1"/>
    <xf numFmtId="0" fontId="0" fillId="0" borderId="0" xfId="0" applyAlignment="1">
      <alignment horizontal="left"/>
    </xf>
    <xf numFmtId="164" fontId="0" fillId="0" borderId="0" xfId="0" applyNumberFormat="1"/>
    <xf numFmtId="0" fontId="0" fillId="0" borderId="0" xfId="0" applyNumberFormat="1"/>
    <xf numFmtId="165" fontId="0" fillId="0" borderId="0" xfId="2" applyNumberFormat="1" applyFont="1"/>
    <xf numFmtId="0" fontId="0" fillId="2" borderId="0" xfId="0" applyFill="1"/>
    <xf numFmtId="0" fontId="0" fillId="3" borderId="0" xfId="0" applyNumberFormat="1" applyFill="1"/>
    <xf numFmtId="11" fontId="0" fillId="3" borderId="0" xfId="0" applyNumberFormat="1" applyFill="1"/>
    <xf numFmtId="1" fontId="0" fillId="0" borderId="0" xfId="0" applyNumberFormat="1"/>
    <xf numFmtId="0" fontId="0" fillId="0" borderId="0" xfId="0" applyAlignment="1"/>
    <xf numFmtId="0" fontId="2" fillId="4" borderId="0" xfId="0" applyFont="1" applyFill="1"/>
    <xf numFmtId="0" fontId="0" fillId="4" borderId="0" xfId="0" applyFill="1"/>
    <xf numFmtId="0" fontId="5" fillId="0" borderId="0" xfId="0" applyFont="1" applyFill="1"/>
    <xf numFmtId="0" fontId="0" fillId="5" borderId="0" xfId="0" applyFill="1"/>
    <xf numFmtId="0" fontId="0" fillId="0" borderId="0" xfId="0" applyFont="1" applyAlignment="1">
      <alignment horizontal="right"/>
    </xf>
    <xf numFmtId="0" fontId="7" fillId="0" borderId="0" xfId="0" applyFont="1" applyAlignment="1">
      <alignment horizontal="right"/>
    </xf>
    <xf numFmtId="1" fontId="7" fillId="0" borderId="0" xfId="0" applyNumberFormat="1" applyFont="1"/>
    <xf numFmtId="0" fontId="7" fillId="0" borderId="0" xfId="0" applyFont="1"/>
    <xf numFmtId="164" fontId="7" fillId="0" borderId="0" xfId="0" applyNumberFormat="1" applyFont="1"/>
    <xf numFmtId="0" fontId="6" fillId="0" borderId="0" xfId="0" applyFont="1" applyAlignment="1">
      <alignment horizontal="right"/>
    </xf>
    <xf numFmtId="1" fontId="6" fillId="0" borderId="0" xfId="0" applyNumberFormat="1" applyFont="1"/>
    <xf numFmtId="0" fontId="6" fillId="0" borderId="0" xfId="0" applyFont="1"/>
    <xf numFmtId="2" fontId="6" fillId="0" borderId="0" xfId="0" applyNumberFormat="1" applyFont="1"/>
    <xf numFmtId="0" fontId="8"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9" fontId="0" fillId="4" borderId="9" xfId="0" applyNumberFormat="1" applyFill="1" applyBorder="1"/>
    <xf numFmtId="0" fontId="0" fillId="4" borderId="8" xfId="0" quotePrefix="1" applyFill="1" applyBorder="1"/>
    <xf numFmtId="0" fontId="0" fillId="4" borderId="10" xfId="0" applyFill="1" applyBorder="1"/>
    <xf numFmtId="9" fontId="0" fillId="4" borderId="11" xfId="0" applyNumberFormat="1" applyFill="1" applyBorder="1"/>
    <xf numFmtId="0" fontId="0" fillId="0" borderId="12" xfId="0" applyBorder="1"/>
    <xf numFmtId="0" fontId="0" fillId="0" borderId="13" xfId="0" applyBorder="1"/>
    <xf numFmtId="0" fontId="0" fillId="0" borderId="14" xfId="0" applyBorder="1"/>
    <xf numFmtId="0" fontId="0" fillId="0" borderId="0" xfId="0" applyAlignment="1">
      <alignment horizontal="center" wrapText="1"/>
    </xf>
    <xf numFmtId="0" fontId="10" fillId="2" borderId="0" xfId="0" applyFont="1" applyFill="1"/>
    <xf numFmtId="0" fontId="9" fillId="0" borderId="0" xfId="0" applyFont="1"/>
    <xf numFmtId="0" fontId="11" fillId="0" borderId="0" xfId="0" applyFont="1"/>
    <xf numFmtId="0" fontId="9" fillId="0" borderId="0" xfId="0" applyFont="1" applyFill="1"/>
    <xf numFmtId="0" fontId="9" fillId="0" borderId="0" xfId="0" applyFont="1" applyAlignment="1">
      <alignment horizontal="left"/>
    </xf>
    <xf numFmtId="0" fontId="6" fillId="4" borderId="0" xfId="0" applyFont="1" applyFill="1" applyAlignment="1">
      <alignment horizontal="center"/>
    </xf>
    <xf numFmtId="0" fontId="0" fillId="0" borderId="0" xfId="0"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11587</xdr:rowOff>
    </xdr:from>
    <xdr:to>
      <xdr:col>4</xdr:col>
      <xdr:colOff>265044</xdr:colOff>
      <xdr:row>47</xdr:row>
      <xdr:rowOff>143350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964587"/>
          <a:ext cx="4770783" cy="3560763"/>
        </a:xfrm>
        <a:prstGeom prst="rect">
          <a:avLst/>
        </a:prstGeom>
      </xdr:spPr>
    </xdr:pic>
    <xdr:clientData/>
  </xdr:twoCellAnchor>
  <xdr:twoCellAnchor editAs="oneCell">
    <xdr:from>
      <xdr:col>5</xdr:col>
      <xdr:colOff>82826</xdr:colOff>
      <xdr:row>29</xdr:row>
      <xdr:rowOff>91109</xdr:rowOff>
    </xdr:from>
    <xdr:to>
      <xdr:col>6</xdr:col>
      <xdr:colOff>74543</xdr:colOff>
      <xdr:row>32</xdr:row>
      <xdr:rowOff>43244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54217" y="4472609"/>
          <a:ext cx="753717" cy="5236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tic-content.springer.com/esm/art%3A10.1038%2Fs41467-019-10842-5/MediaObjects/41467_2019_10842_MOESM1_ESM.pdf" TargetMode="External"/><Relationship Id="rId1" Type="http://schemas.openxmlformats.org/officeDocument/2006/relationships/hyperlink" Target="https://www.nature.com/articles/s41467-019-10842-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ea.gov/data/gdp/gdp-state" TargetMode="External"/><Relationship Id="rId1" Type="http://schemas.openxmlformats.org/officeDocument/2006/relationships/hyperlink" Target="https://www.sciencedirect.com/science/article/pii/S0959652619307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selection activeCell="E18" sqref="E18"/>
    </sheetView>
  </sheetViews>
  <sheetFormatPr defaultColWidth="8.796875" defaultRowHeight="14.25" x14ac:dyDescent="0.45"/>
  <cols>
    <col min="1" max="1" width="11.1328125" customWidth="1"/>
    <col min="2" max="2" width="47.1328125" customWidth="1"/>
  </cols>
  <sheetData>
    <row r="1" spans="1:8" x14ac:dyDescent="0.45">
      <c r="A1" s="1" t="s">
        <v>79</v>
      </c>
    </row>
    <row r="2" spans="1:8" x14ac:dyDescent="0.45">
      <c r="A2" s="1" t="s">
        <v>80</v>
      </c>
    </row>
    <row r="3" spans="1:8" x14ac:dyDescent="0.45">
      <c r="A3" s="1" t="s">
        <v>83</v>
      </c>
    </row>
    <row r="5" spans="1:8" x14ac:dyDescent="0.45">
      <c r="A5" s="1" t="s">
        <v>0</v>
      </c>
      <c r="B5" s="5" t="s">
        <v>14</v>
      </c>
    </row>
    <row r="6" spans="1:8" x14ac:dyDescent="0.45">
      <c r="B6" t="s">
        <v>15</v>
      </c>
    </row>
    <row r="7" spans="1:8" x14ac:dyDescent="0.45">
      <c r="B7" s="7">
        <v>2019</v>
      </c>
    </row>
    <row r="8" spans="1:8" x14ac:dyDescent="0.45">
      <c r="B8" t="s">
        <v>17</v>
      </c>
    </row>
    <row r="9" spans="1:8" x14ac:dyDescent="0.45">
      <c r="B9" s="6" t="s">
        <v>16</v>
      </c>
    </row>
    <row r="10" spans="1:8" x14ac:dyDescent="0.45">
      <c r="B10" t="s">
        <v>18</v>
      </c>
    </row>
    <row r="11" spans="1:8" x14ac:dyDescent="0.45">
      <c r="B11" s="6" t="s">
        <v>19</v>
      </c>
    </row>
    <row r="12" spans="1:8" x14ac:dyDescent="0.45">
      <c r="B12" t="s">
        <v>20</v>
      </c>
    </row>
    <row r="14" spans="1:8" x14ac:dyDescent="0.45">
      <c r="B14" s="47" t="s">
        <v>131</v>
      </c>
      <c r="C14" s="50"/>
      <c r="D14" s="50"/>
      <c r="E14" s="50"/>
      <c r="F14" s="50"/>
      <c r="G14" s="50"/>
      <c r="H14" s="48"/>
    </row>
    <row r="15" spans="1:8" x14ac:dyDescent="0.45">
      <c r="B15" s="48" t="s">
        <v>132</v>
      </c>
      <c r="C15" s="48"/>
      <c r="D15" s="48"/>
      <c r="E15" s="48"/>
      <c r="F15" s="48"/>
      <c r="G15" s="48"/>
      <c r="H15" s="48"/>
    </row>
    <row r="16" spans="1:8" x14ac:dyDescent="0.45">
      <c r="B16" s="51">
        <v>2021</v>
      </c>
      <c r="C16" s="48"/>
      <c r="D16" s="48"/>
      <c r="E16" s="48"/>
      <c r="F16" s="48"/>
      <c r="G16" s="48"/>
      <c r="H16" s="48"/>
    </row>
    <row r="17" spans="1:8" x14ac:dyDescent="0.45">
      <c r="B17" s="48" t="s">
        <v>129</v>
      </c>
      <c r="C17" s="48"/>
      <c r="D17" s="48"/>
      <c r="E17" s="48"/>
      <c r="F17" s="48"/>
      <c r="G17" s="48"/>
      <c r="H17" s="48"/>
    </row>
    <row r="18" spans="1:8" x14ac:dyDescent="0.45">
      <c r="B18" s="49" t="s">
        <v>133</v>
      </c>
      <c r="C18" s="48"/>
      <c r="D18" s="48"/>
      <c r="E18" s="48"/>
      <c r="F18" s="48"/>
      <c r="G18" s="48"/>
      <c r="H18" s="48"/>
    </row>
    <row r="21" spans="1:8" x14ac:dyDescent="0.45">
      <c r="A21" s="1" t="s">
        <v>59</v>
      </c>
    </row>
    <row r="22" spans="1:8" x14ac:dyDescent="0.45">
      <c r="A22" t="s">
        <v>60</v>
      </c>
    </row>
    <row r="23" spans="1:8" x14ac:dyDescent="0.45">
      <c r="A23" t="s">
        <v>61</v>
      </c>
    </row>
    <row r="24" spans="1:8" x14ac:dyDescent="0.45">
      <c r="A24" t="s">
        <v>62</v>
      </c>
    </row>
    <row r="25" spans="1:8" x14ac:dyDescent="0.45">
      <c r="A25" t="s">
        <v>63</v>
      </c>
    </row>
    <row r="27" spans="1:8" x14ac:dyDescent="0.45">
      <c r="A27" t="s">
        <v>64</v>
      </c>
    </row>
    <row r="28" spans="1:8" x14ac:dyDescent="0.45">
      <c r="A28" t="s">
        <v>65</v>
      </c>
    </row>
    <row r="29" spans="1:8" x14ac:dyDescent="0.45">
      <c r="A29" t="s">
        <v>66</v>
      </c>
    </row>
    <row r="30" spans="1:8" x14ac:dyDescent="0.45">
      <c r="A30" t="s">
        <v>67</v>
      </c>
    </row>
    <row r="32" spans="1:8" x14ac:dyDescent="0.45">
      <c r="A32" s="1" t="s">
        <v>86</v>
      </c>
    </row>
    <row r="33" spans="1:1" x14ac:dyDescent="0.45">
      <c r="A33" t="s">
        <v>84</v>
      </c>
    </row>
    <row r="34" spans="1:1" x14ac:dyDescent="0.45">
      <c r="A34" t="s">
        <v>85</v>
      </c>
    </row>
  </sheetData>
  <hyperlinks>
    <hyperlink ref="B9" r:id="rId1"/>
    <hyperlink ref="B11"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26" zoomScale="115" zoomScaleNormal="115" workbookViewId="0">
      <selection activeCell="F21" sqref="F21"/>
    </sheetView>
  </sheetViews>
  <sheetFormatPr defaultColWidth="8.796875" defaultRowHeight="14.25" x14ac:dyDescent="0.45"/>
  <cols>
    <col min="1" max="1" width="33.33203125" customWidth="1"/>
    <col min="2" max="8" width="11.33203125" customWidth="1"/>
  </cols>
  <sheetData>
    <row r="1" spans="1:7" x14ac:dyDescent="0.45">
      <c r="A1" s="1" t="s">
        <v>13</v>
      </c>
    </row>
    <row r="2" spans="1:7" x14ac:dyDescent="0.45">
      <c r="A2" s="4" t="s">
        <v>12</v>
      </c>
    </row>
    <row r="3" spans="1:7" x14ac:dyDescent="0.45">
      <c r="A3" s="4" t="s">
        <v>11</v>
      </c>
    </row>
    <row r="4" spans="1:7" x14ac:dyDescent="0.45">
      <c r="A4" s="4"/>
    </row>
    <row r="5" spans="1:7" x14ac:dyDescent="0.45">
      <c r="A5" s="4" t="s">
        <v>25</v>
      </c>
    </row>
    <row r="7" spans="1:7" x14ac:dyDescent="0.45">
      <c r="A7" s="1" t="s">
        <v>7</v>
      </c>
    </row>
    <row r="8" spans="1:7" x14ac:dyDescent="0.45">
      <c r="A8" s="16" t="s">
        <v>82</v>
      </c>
      <c r="B8" s="17"/>
      <c r="C8" s="17"/>
      <c r="D8" s="17"/>
      <c r="E8" s="17"/>
      <c r="F8" s="17"/>
      <c r="G8" s="17"/>
    </row>
    <row r="9" spans="1:7" x14ac:dyDescent="0.45">
      <c r="A9" s="2" t="s">
        <v>6</v>
      </c>
      <c r="B9" s="3" t="s">
        <v>4</v>
      </c>
      <c r="C9" s="3" t="s">
        <v>5</v>
      </c>
    </row>
    <row r="10" spans="1:7" x14ac:dyDescent="0.45">
      <c r="A10" s="1" t="s">
        <v>1</v>
      </c>
      <c r="B10">
        <v>300</v>
      </c>
      <c r="C10">
        <v>350</v>
      </c>
    </row>
    <row r="11" spans="1:7" x14ac:dyDescent="0.45">
      <c r="A11" s="1" t="s">
        <v>2</v>
      </c>
      <c r="B11">
        <v>180</v>
      </c>
      <c r="C11">
        <v>200</v>
      </c>
    </row>
    <row r="12" spans="1:7" x14ac:dyDescent="0.45">
      <c r="A12" s="1" t="s">
        <v>3</v>
      </c>
      <c r="B12">
        <v>100</v>
      </c>
      <c r="C12">
        <v>50</v>
      </c>
    </row>
    <row r="14" spans="1:7" x14ac:dyDescent="0.45">
      <c r="A14" s="1" t="s">
        <v>8</v>
      </c>
    </row>
    <row r="15" spans="1:7" x14ac:dyDescent="0.45">
      <c r="A15" s="2" t="s">
        <v>9</v>
      </c>
      <c r="B15" s="3" t="s">
        <v>4</v>
      </c>
      <c r="C15" s="3" t="s">
        <v>5</v>
      </c>
    </row>
    <row r="16" spans="1:7" x14ac:dyDescent="0.45">
      <c r="A16" s="1" t="s">
        <v>1</v>
      </c>
      <c r="B16">
        <v>1.8</v>
      </c>
      <c r="C16">
        <v>1.1000000000000001</v>
      </c>
    </row>
    <row r="17" spans="1:10" x14ac:dyDescent="0.45">
      <c r="A17" s="1" t="s">
        <v>2</v>
      </c>
      <c r="B17">
        <v>1.3</v>
      </c>
      <c r="C17">
        <v>0.6</v>
      </c>
    </row>
    <row r="18" spans="1:10" x14ac:dyDescent="0.45">
      <c r="A18" s="1" t="s">
        <v>3</v>
      </c>
    </row>
    <row r="20" spans="1:10" x14ac:dyDescent="0.45">
      <c r="A20" s="1" t="s">
        <v>10</v>
      </c>
    </row>
    <row r="21" spans="1:10" x14ac:dyDescent="0.45">
      <c r="A21" s="2" t="s">
        <v>9</v>
      </c>
      <c r="B21" s="3" t="s">
        <v>4</v>
      </c>
      <c r="C21" s="3" t="s">
        <v>5</v>
      </c>
    </row>
    <row r="22" spans="1:10" x14ac:dyDescent="0.45">
      <c r="A22" s="1" t="s">
        <v>1</v>
      </c>
      <c r="B22">
        <v>8.1</v>
      </c>
      <c r="C22">
        <v>7.2</v>
      </c>
    </row>
    <row r="23" spans="1:10" x14ac:dyDescent="0.45">
      <c r="A23" s="1" t="s">
        <v>2</v>
      </c>
      <c r="B23">
        <v>5.3</v>
      </c>
      <c r="C23">
        <v>4.4000000000000004</v>
      </c>
    </row>
    <row r="24" spans="1:10" x14ac:dyDescent="0.45">
      <c r="A24" s="1" t="s">
        <v>3</v>
      </c>
    </row>
    <row r="26" spans="1:10" x14ac:dyDescent="0.45">
      <c r="A26" s="1" t="s">
        <v>21</v>
      </c>
    </row>
    <row r="27" spans="1:10" x14ac:dyDescent="0.45">
      <c r="A27" s="4" t="s">
        <v>22</v>
      </c>
      <c r="F27" s="52" t="s">
        <v>96</v>
      </c>
      <c r="G27" s="52"/>
      <c r="H27" s="52"/>
      <c r="I27" s="52"/>
      <c r="J27" s="52"/>
    </row>
    <row r="28" spans="1:10" x14ac:dyDescent="0.45">
      <c r="A28" s="4" t="s">
        <v>23</v>
      </c>
    </row>
    <row r="29" spans="1:10" x14ac:dyDescent="0.45">
      <c r="A29" s="4" t="s">
        <v>24</v>
      </c>
    </row>
    <row r="51" spans="1:8" x14ac:dyDescent="0.45">
      <c r="A51" s="5" t="s">
        <v>44</v>
      </c>
      <c r="B51" s="11"/>
      <c r="C51" s="11"/>
      <c r="D51" s="11"/>
      <c r="E51" s="11"/>
      <c r="F51" s="11"/>
      <c r="G51" s="11"/>
      <c r="H51" s="11"/>
    </row>
    <row r="52" spans="1:8" x14ac:dyDescent="0.45">
      <c r="A52" t="s">
        <v>26</v>
      </c>
    </row>
    <row r="53" spans="1:8" x14ac:dyDescent="0.45">
      <c r="A53" t="s">
        <v>27</v>
      </c>
    </row>
    <row r="54" spans="1:8" x14ac:dyDescent="0.45">
      <c r="A54" t="s">
        <v>28</v>
      </c>
    </row>
    <row r="55" spans="1:8" x14ac:dyDescent="0.45">
      <c r="A55" t="s">
        <v>29</v>
      </c>
    </row>
    <row r="57" spans="1:8" x14ac:dyDescent="0.45">
      <c r="B57">
        <v>2045</v>
      </c>
      <c r="C57">
        <v>2050</v>
      </c>
      <c r="D57">
        <v>2060</v>
      </c>
      <c r="E57">
        <v>2070</v>
      </c>
      <c r="F57">
        <v>2080</v>
      </c>
      <c r="G57">
        <v>2090</v>
      </c>
      <c r="H57">
        <v>2100</v>
      </c>
    </row>
    <row r="58" spans="1:8" x14ac:dyDescent="0.45">
      <c r="A58" t="s">
        <v>30</v>
      </c>
      <c r="B58">
        <v>0</v>
      </c>
      <c r="C58">
        <v>5</v>
      </c>
      <c r="D58">
        <v>20</v>
      </c>
      <c r="E58">
        <v>122</v>
      </c>
      <c r="F58">
        <v>388</v>
      </c>
      <c r="G58">
        <v>384</v>
      </c>
      <c r="H58">
        <v>379</v>
      </c>
    </row>
    <row r="59" spans="1:8" x14ac:dyDescent="0.45">
      <c r="A59" t="s">
        <v>31</v>
      </c>
      <c r="B59">
        <v>0</v>
      </c>
      <c r="C59">
        <v>0</v>
      </c>
      <c r="D59">
        <v>0</v>
      </c>
      <c r="E59">
        <v>5</v>
      </c>
      <c r="F59">
        <v>30</v>
      </c>
      <c r="G59">
        <v>35</v>
      </c>
      <c r="H59">
        <v>40</v>
      </c>
    </row>
    <row r="61" spans="1:8" x14ac:dyDescent="0.45">
      <c r="A61" t="s">
        <v>32</v>
      </c>
      <c r="B61">
        <v>420</v>
      </c>
    </row>
    <row r="63" spans="1:8" x14ac:dyDescent="0.45">
      <c r="B63">
        <v>2045</v>
      </c>
      <c r="C63">
        <v>2050</v>
      </c>
      <c r="D63">
        <v>2060</v>
      </c>
      <c r="E63">
        <v>2070</v>
      </c>
      <c r="F63">
        <v>2080</v>
      </c>
      <c r="G63">
        <v>2090</v>
      </c>
      <c r="H63">
        <v>2100</v>
      </c>
    </row>
    <row r="64" spans="1:8" x14ac:dyDescent="0.45">
      <c r="A64" t="s">
        <v>33</v>
      </c>
      <c r="B64" s="9">
        <f>B58/$B$61*30</f>
        <v>0</v>
      </c>
      <c r="C64" s="8">
        <f t="shared" ref="C64:H65" si="0">C58/$B$61*30</f>
        <v>0.3571428571428571</v>
      </c>
      <c r="D64" s="8">
        <f t="shared" si="0"/>
        <v>1.4285714285714284</v>
      </c>
      <c r="E64" s="8">
        <f t="shared" si="0"/>
        <v>8.7142857142857153</v>
      </c>
      <c r="F64" s="8">
        <f t="shared" si="0"/>
        <v>27.714285714285715</v>
      </c>
      <c r="G64" s="8">
        <f t="shared" si="0"/>
        <v>27.428571428571427</v>
      </c>
      <c r="H64" s="8">
        <f t="shared" si="0"/>
        <v>27.071428571428573</v>
      </c>
    </row>
    <row r="65" spans="1:8" x14ac:dyDescent="0.45">
      <c r="A65" t="s">
        <v>34</v>
      </c>
      <c r="B65" s="9">
        <f>B59/$B$61*30</f>
        <v>0</v>
      </c>
      <c r="C65" s="9">
        <f t="shared" si="0"/>
        <v>0</v>
      </c>
      <c r="D65" s="9">
        <f t="shared" si="0"/>
        <v>0</v>
      </c>
      <c r="E65" s="8">
        <f t="shared" si="0"/>
        <v>0.3571428571428571</v>
      </c>
      <c r="F65" s="8">
        <f t="shared" si="0"/>
        <v>2.1428571428571428</v>
      </c>
      <c r="G65" s="8">
        <f t="shared" si="0"/>
        <v>2.5</v>
      </c>
      <c r="H65" s="8">
        <f t="shared" si="0"/>
        <v>2.8571428571428568</v>
      </c>
    </row>
    <row r="67" spans="1:8" x14ac:dyDescent="0.45">
      <c r="A67" s="1" t="s">
        <v>35</v>
      </c>
    </row>
    <row r="68" spans="1:8" x14ac:dyDescent="0.45">
      <c r="A68" t="s">
        <v>36</v>
      </c>
    </row>
    <row r="69" spans="1:8" x14ac:dyDescent="0.45">
      <c r="A69" t="s">
        <v>37</v>
      </c>
    </row>
    <row r="70" spans="1:8" x14ac:dyDescent="0.45">
      <c r="A70" t="s">
        <v>38</v>
      </c>
    </row>
    <row r="72" spans="1:8" x14ac:dyDescent="0.45">
      <c r="A72" t="s">
        <v>39</v>
      </c>
      <c r="B72">
        <v>19.39</v>
      </c>
      <c r="C72" t="s">
        <v>41</v>
      </c>
      <c r="D72">
        <v>2017</v>
      </c>
    </row>
    <row r="73" spans="1:8" x14ac:dyDescent="0.45">
      <c r="A73" t="s">
        <v>40</v>
      </c>
      <c r="B73">
        <v>80</v>
      </c>
      <c r="C73" t="s">
        <v>42</v>
      </c>
      <c r="D73">
        <v>2017</v>
      </c>
    </row>
    <row r="74" spans="1:8" x14ac:dyDescent="0.45">
      <c r="A74" t="s">
        <v>43</v>
      </c>
      <c r="B74" s="10">
        <f>B72/B73</f>
        <v>0.24237500000000001</v>
      </c>
    </row>
    <row r="76" spans="1:8" x14ac:dyDescent="0.45">
      <c r="A76" s="5" t="s">
        <v>45</v>
      </c>
      <c r="B76" s="11"/>
      <c r="C76" s="11"/>
      <c r="D76" s="11"/>
      <c r="E76" s="11"/>
      <c r="F76" s="11"/>
      <c r="G76" s="11"/>
      <c r="H76" s="11"/>
    </row>
    <row r="77" spans="1:8" x14ac:dyDescent="0.45">
      <c r="B77">
        <v>2045</v>
      </c>
      <c r="C77">
        <v>2050</v>
      </c>
      <c r="D77">
        <v>2060</v>
      </c>
      <c r="E77">
        <v>2070</v>
      </c>
      <c r="F77">
        <v>2080</v>
      </c>
      <c r="G77">
        <v>2090</v>
      </c>
      <c r="H77">
        <v>2100</v>
      </c>
    </row>
    <row r="78" spans="1:8" x14ac:dyDescent="0.45">
      <c r="A78" t="s">
        <v>33</v>
      </c>
      <c r="B78" s="9">
        <f>B64*$B$74</f>
        <v>0</v>
      </c>
      <c r="C78" s="8">
        <f>C64*$B$74</f>
        <v>8.6562499999999987E-2</v>
      </c>
      <c r="D78" s="8">
        <f t="shared" ref="C78:H79" si="1">D64*$B$74</f>
        <v>0.34624999999999995</v>
      </c>
      <c r="E78" s="8">
        <f t="shared" si="1"/>
        <v>2.1121250000000003</v>
      </c>
      <c r="F78" s="8">
        <f t="shared" si="1"/>
        <v>6.7172500000000008</v>
      </c>
      <c r="G78" s="8">
        <f t="shared" si="1"/>
        <v>6.6479999999999997</v>
      </c>
      <c r="H78" s="8">
        <f t="shared" si="1"/>
        <v>6.5614375000000003</v>
      </c>
    </row>
    <row r="79" spans="1:8" x14ac:dyDescent="0.45">
      <c r="A79" t="s">
        <v>34</v>
      </c>
      <c r="B79" s="9">
        <f>B65*$B$74</f>
        <v>0</v>
      </c>
      <c r="C79" s="9">
        <f t="shared" si="1"/>
        <v>0</v>
      </c>
      <c r="D79" s="9">
        <f t="shared" si="1"/>
        <v>0</v>
      </c>
      <c r="E79" s="8">
        <f t="shared" si="1"/>
        <v>8.6562499999999987E-2</v>
      </c>
      <c r="F79" s="8">
        <f t="shared" si="1"/>
        <v>0.51937500000000003</v>
      </c>
      <c r="G79" s="8">
        <f t="shared" si="1"/>
        <v>0.60593750000000002</v>
      </c>
      <c r="H79" s="8">
        <f t="shared" si="1"/>
        <v>0.69249999999999989</v>
      </c>
    </row>
    <row r="81" spans="1:8" x14ac:dyDescent="0.45">
      <c r="A81" t="s">
        <v>46</v>
      </c>
    </row>
    <row r="82" spans="1:8" x14ac:dyDescent="0.45">
      <c r="B82">
        <v>2045</v>
      </c>
      <c r="C82">
        <v>2050</v>
      </c>
      <c r="D82">
        <v>2060</v>
      </c>
      <c r="E82">
        <v>2070</v>
      </c>
      <c r="F82">
        <v>2080</v>
      </c>
      <c r="G82">
        <v>2090</v>
      </c>
      <c r="H82">
        <v>2100</v>
      </c>
    </row>
    <row r="83" spans="1:8" x14ac:dyDescent="0.45">
      <c r="A83" t="s">
        <v>47</v>
      </c>
      <c r="B83" s="12">
        <f>B78*10^9</f>
        <v>0</v>
      </c>
      <c r="C83" s="13">
        <f t="shared" ref="C83:H84" si="2">C78*10^9</f>
        <v>86562499.999999985</v>
      </c>
      <c r="D83" s="13">
        <f t="shared" si="2"/>
        <v>346249999.99999994</v>
      </c>
      <c r="E83" s="13">
        <f t="shared" si="2"/>
        <v>2112125000.0000002</v>
      </c>
      <c r="F83" s="13">
        <f t="shared" si="2"/>
        <v>6717250000.000001</v>
      </c>
      <c r="G83" s="13">
        <f t="shared" si="2"/>
        <v>6648000000</v>
      </c>
      <c r="H83" s="13">
        <f t="shared" si="2"/>
        <v>6561437500</v>
      </c>
    </row>
    <row r="84" spans="1:8" x14ac:dyDescent="0.45">
      <c r="A84" t="s">
        <v>48</v>
      </c>
      <c r="B84" s="12">
        <f>B79*10^9</f>
        <v>0</v>
      </c>
      <c r="C84" s="12">
        <f t="shared" si="2"/>
        <v>0</v>
      </c>
      <c r="D84" s="12">
        <f t="shared" si="2"/>
        <v>0</v>
      </c>
      <c r="E84" s="13">
        <f t="shared" si="2"/>
        <v>86562499.999999985</v>
      </c>
      <c r="F84" s="13">
        <f t="shared" si="2"/>
        <v>519375000.00000006</v>
      </c>
      <c r="G84" s="13">
        <f t="shared" si="2"/>
        <v>605937500</v>
      </c>
      <c r="H84" s="13">
        <f t="shared" si="2"/>
        <v>692499999.99999988</v>
      </c>
    </row>
    <row r="86" spans="1:8" x14ac:dyDescent="0.45">
      <c r="A86" s="5" t="s">
        <v>52</v>
      </c>
    </row>
    <row r="87" spans="1:8" x14ac:dyDescent="0.45">
      <c r="A87" t="s">
        <v>50</v>
      </c>
    </row>
    <row r="88" spans="1:8" x14ac:dyDescent="0.45">
      <c r="A88" t="s">
        <v>51</v>
      </c>
    </row>
    <row r="89" spans="1:8" x14ac:dyDescent="0.45">
      <c r="A89" t="s">
        <v>53</v>
      </c>
    </row>
    <row r="90" spans="1:8" x14ac:dyDescent="0.45">
      <c r="A90" t="s">
        <v>54</v>
      </c>
    </row>
    <row r="92" spans="1:8" x14ac:dyDescent="0.45">
      <c r="A92" t="s">
        <v>55</v>
      </c>
      <c r="B92">
        <v>947086</v>
      </c>
    </row>
    <row r="94" spans="1:8" x14ac:dyDescent="0.45">
      <c r="A94" t="s">
        <v>81</v>
      </c>
    </row>
  </sheetData>
  <mergeCells count="1">
    <mergeCell ref="F27:J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8" zoomScale="115" zoomScaleNormal="115" workbookViewId="0">
      <selection activeCell="E41" sqref="E41"/>
    </sheetView>
  </sheetViews>
  <sheetFormatPr defaultColWidth="8.796875" defaultRowHeight="14.25" x14ac:dyDescent="0.45"/>
  <cols>
    <col min="1" max="1" width="46.33203125" customWidth="1"/>
    <col min="2" max="8" width="11.33203125" customWidth="1"/>
  </cols>
  <sheetData>
    <row r="1" spans="1:10" x14ac:dyDescent="0.45">
      <c r="A1" s="4" t="s">
        <v>108</v>
      </c>
    </row>
    <row r="2" spans="1:10" x14ac:dyDescent="0.45">
      <c r="A2" s="6" t="s">
        <v>91</v>
      </c>
    </row>
    <row r="3" spans="1:10" x14ac:dyDescent="0.45">
      <c r="A3" s="4" t="s">
        <v>92</v>
      </c>
    </row>
    <row r="4" spans="1:10" x14ac:dyDescent="0.45">
      <c r="A4" s="4" t="s">
        <v>93</v>
      </c>
      <c r="J4" s="6"/>
    </row>
    <row r="5" spans="1:10" x14ac:dyDescent="0.45">
      <c r="A5" s="4" t="s">
        <v>94</v>
      </c>
    </row>
    <row r="6" spans="1:10" x14ac:dyDescent="0.45">
      <c r="A6" s="4"/>
    </row>
    <row r="7" spans="1:10" x14ac:dyDescent="0.45">
      <c r="A7" s="4" t="s">
        <v>95</v>
      </c>
    </row>
    <row r="8" spans="1:10" x14ac:dyDescent="0.45">
      <c r="A8" s="20" t="s">
        <v>97</v>
      </c>
      <c r="B8" t="s">
        <v>100</v>
      </c>
    </row>
    <row r="9" spans="1:10" x14ac:dyDescent="0.45">
      <c r="A9" s="20" t="s">
        <v>98</v>
      </c>
      <c r="B9" t="s">
        <v>99</v>
      </c>
    </row>
    <row r="10" spans="1:10" x14ac:dyDescent="0.45">
      <c r="A10" s="4"/>
      <c r="J10" s="6"/>
    </row>
    <row r="11" spans="1:10" x14ac:dyDescent="0.45">
      <c r="A11" s="4" t="s">
        <v>109</v>
      </c>
      <c r="J11" s="6"/>
    </row>
    <row r="12" spans="1:10" x14ac:dyDescent="0.45">
      <c r="A12" s="4" t="s">
        <v>110</v>
      </c>
      <c r="J12" s="6"/>
    </row>
    <row r="13" spans="1:10" x14ac:dyDescent="0.45">
      <c r="A13" s="4" t="s">
        <v>111</v>
      </c>
      <c r="J13" s="6"/>
    </row>
    <row r="14" spans="1:10" x14ac:dyDescent="0.45">
      <c r="A14" s="4" t="s">
        <v>103</v>
      </c>
      <c r="J14" s="6"/>
    </row>
    <row r="15" spans="1:10" x14ac:dyDescent="0.45">
      <c r="A15" s="4" t="s">
        <v>112</v>
      </c>
      <c r="J15" s="6"/>
    </row>
    <row r="16" spans="1:10" x14ac:dyDescent="0.45">
      <c r="A16" s="4" t="s">
        <v>101</v>
      </c>
      <c r="J16" s="6"/>
    </row>
    <row r="17" spans="1:10" x14ac:dyDescent="0.45">
      <c r="A17" s="4"/>
      <c r="J17" s="6"/>
    </row>
    <row r="18" spans="1:10" x14ac:dyDescent="0.45">
      <c r="B18" s="1" t="s">
        <v>106</v>
      </c>
      <c r="J18" s="6"/>
    </row>
    <row r="19" spans="1:10" x14ac:dyDescent="0.45">
      <c r="B19" s="1"/>
      <c r="J19" s="6"/>
    </row>
    <row r="20" spans="1:10" x14ac:dyDescent="0.45">
      <c r="A20" s="4"/>
      <c r="B20">
        <v>2020</v>
      </c>
      <c r="C20">
        <v>2030</v>
      </c>
      <c r="D20">
        <v>2040</v>
      </c>
      <c r="E20">
        <v>2050</v>
      </c>
      <c r="J20" s="6"/>
    </row>
    <row r="21" spans="1:10" x14ac:dyDescent="0.45">
      <c r="A21" s="21" t="s">
        <v>114</v>
      </c>
      <c r="B21" s="22">
        <f>815*(1.33*0.91)</f>
        <v>986.39450000000011</v>
      </c>
      <c r="C21" s="22">
        <f>378*(1.33*0.91)</f>
        <v>457.49340000000007</v>
      </c>
      <c r="D21" s="22">
        <f>265*(1.33*0.91)</f>
        <v>320.72950000000003</v>
      </c>
      <c r="E21" s="22">
        <f>222*(1.33*0.91)</f>
        <v>268.68660000000006</v>
      </c>
      <c r="J21" s="6"/>
    </row>
    <row r="22" spans="1:10" x14ac:dyDescent="0.45">
      <c r="A22" s="25" t="s">
        <v>113</v>
      </c>
      <c r="B22" s="26">
        <f>B21</f>
        <v>986.39450000000011</v>
      </c>
      <c r="C22" s="26">
        <f>B21</f>
        <v>986.39450000000011</v>
      </c>
      <c r="D22" s="26">
        <f>B21</f>
        <v>986.39450000000011</v>
      </c>
      <c r="E22" s="26">
        <f>B21</f>
        <v>986.39450000000011</v>
      </c>
      <c r="J22" s="6"/>
    </row>
    <row r="23" spans="1:10" x14ac:dyDescent="0.45">
      <c r="J23" s="6"/>
    </row>
    <row r="24" spans="1:10" x14ac:dyDescent="0.45">
      <c r="A24" s="20" t="s">
        <v>104</v>
      </c>
      <c r="B24" s="14">
        <v>1535</v>
      </c>
      <c r="C24" s="14">
        <v>1458</v>
      </c>
      <c r="D24" s="14">
        <v>1385</v>
      </c>
      <c r="E24" s="14">
        <v>1316</v>
      </c>
      <c r="F24" s="8"/>
      <c r="G24" s="8"/>
      <c r="H24" s="8"/>
      <c r="J24" s="6"/>
    </row>
    <row r="25" spans="1:10" x14ac:dyDescent="0.45">
      <c r="A25" s="20" t="s">
        <v>105</v>
      </c>
      <c r="B25" s="14">
        <f>B24*3412</f>
        <v>5237420</v>
      </c>
      <c r="C25" s="14">
        <f>C24*3412</f>
        <v>4974696</v>
      </c>
      <c r="D25" s="14">
        <f>D24*3412</f>
        <v>4725620</v>
      </c>
      <c r="E25" s="14">
        <f>E24*3412</f>
        <v>4490192</v>
      </c>
      <c r="F25" s="8"/>
      <c r="G25" s="8"/>
      <c r="H25" s="8"/>
      <c r="J25" s="6"/>
    </row>
    <row r="26" spans="1:10" x14ac:dyDescent="0.45">
      <c r="A26" s="25" t="s">
        <v>115</v>
      </c>
      <c r="B26" s="14">
        <f>B25</f>
        <v>5237420</v>
      </c>
      <c r="C26" s="14">
        <f>B25</f>
        <v>5237420</v>
      </c>
      <c r="D26" s="14">
        <f>B25</f>
        <v>5237420</v>
      </c>
      <c r="E26" s="14">
        <f>B25</f>
        <v>5237420</v>
      </c>
      <c r="F26" s="8"/>
      <c r="G26" s="8"/>
      <c r="H26" s="8"/>
      <c r="J26" s="6"/>
    </row>
    <row r="27" spans="1:10" x14ac:dyDescent="0.45">
      <c r="A27" s="25"/>
      <c r="B27" s="14"/>
      <c r="C27" s="14"/>
      <c r="D27" s="14"/>
      <c r="E27" s="14"/>
      <c r="J27" s="6"/>
    </row>
    <row r="28" spans="1:10" x14ac:dyDescent="0.45">
      <c r="A28" s="21" t="s">
        <v>102</v>
      </c>
      <c r="B28" s="24">
        <v>1.5</v>
      </c>
      <c r="C28" s="22">
        <v>236.5</v>
      </c>
      <c r="D28" s="22">
        <v>2395.5</v>
      </c>
      <c r="E28" s="22">
        <v>7678</v>
      </c>
      <c r="F28" s="23"/>
      <c r="G28" s="23"/>
      <c r="J28" s="6"/>
    </row>
    <row r="29" spans="1:10" x14ac:dyDescent="0.45">
      <c r="A29" s="20"/>
      <c r="B29" s="14"/>
      <c r="C29" s="14"/>
      <c r="D29" s="14"/>
      <c r="E29" s="14"/>
      <c r="J29" s="6"/>
    </row>
    <row r="30" spans="1:10" x14ac:dyDescent="0.45">
      <c r="B30" s="1" t="s">
        <v>35</v>
      </c>
    </row>
    <row r="31" spans="1:10" x14ac:dyDescent="0.45">
      <c r="B31" t="s">
        <v>36</v>
      </c>
    </row>
    <row r="32" spans="1:10" x14ac:dyDescent="0.45">
      <c r="B32" t="s">
        <v>37</v>
      </c>
    </row>
    <row r="33" spans="1:7" x14ac:dyDescent="0.45">
      <c r="B33" t="s">
        <v>38</v>
      </c>
    </row>
    <row r="35" spans="1:7" x14ac:dyDescent="0.45">
      <c r="B35" t="s">
        <v>88</v>
      </c>
      <c r="C35" s="19">
        <v>1.6688000000000001</v>
      </c>
      <c r="D35" t="s">
        <v>41</v>
      </c>
      <c r="E35">
        <v>2017</v>
      </c>
      <c r="G35" s="18" t="s">
        <v>87</v>
      </c>
    </row>
    <row r="36" spans="1:7" x14ac:dyDescent="0.45">
      <c r="B36" t="s">
        <v>40</v>
      </c>
      <c r="C36">
        <v>80</v>
      </c>
      <c r="D36" t="s">
        <v>42</v>
      </c>
      <c r="E36">
        <v>2017</v>
      </c>
      <c r="G36" s="6" t="s">
        <v>90</v>
      </c>
    </row>
    <row r="37" spans="1:7" x14ac:dyDescent="0.45">
      <c r="B37" t="s">
        <v>89</v>
      </c>
      <c r="C37" s="10">
        <f>C35/C36</f>
        <v>2.086E-2</v>
      </c>
    </row>
    <row r="39" spans="1:7" x14ac:dyDescent="0.45">
      <c r="A39" s="25" t="s">
        <v>107</v>
      </c>
      <c r="B39" s="28">
        <f>B28*$C$37</f>
        <v>3.1289999999999998E-2</v>
      </c>
      <c r="C39" s="28">
        <f>C28*$C$37</f>
        <v>4.9333900000000002</v>
      </c>
      <c r="D39" s="28">
        <f>D28*$C$37</f>
        <v>49.970129999999997</v>
      </c>
      <c r="E39" s="28">
        <f>E28*$C$37</f>
        <v>160.16308000000001</v>
      </c>
      <c r="F39" s="27"/>
      <c r="G39" s="27"/>
    </row>
    <row r="41" spans="1:7" x14ac:dyDescent="0.45">
      <c r="A41" s="25" t="s">
        <v>128</v>
      </c>
      <c r="B41" s="28">
        <f>B39</f>
        <v>3.1289999999999998E-2</v>
      </c>
      <c r="C41" s="27">
        <f>'WISdom Comparison'!E18</f>
        <v>145.24144314341501</v>
      </c>
      <c r="D41" s="27">
        <f>'WISdom Comparison'!G18</f>
        <v>491.46340172828695</v>
      </c>
      <c r="E41" s="27">
        <f>'WISdom Comparison'!N5</f>
        <v>900</v>
      </c>
      <c r="F41" s="27"/>
    </row>
    <row r="42" spans="1:7" ht="49.05" customHeight="1" x14ac:dyDescent="0.45">
      <c r="B42" s="46" t="s">
        <v>127</v>
      </c>
      <c r="C42" s="53" t="s">
        <v>126</v>
      </c>
      <c r="D42" s="53"/>
      <c r="E42" s="53"/>
    </row>
  </sheetData>
  <mergeCells count="1">
    <mergeCell ref="C42:E42"/>
  </mergeCells>
  <hyperlinks>
    <hyperlink ref="A2" r:id="rId1"/>
    <hyperlink ref="G3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75"/>
  <sheetViews>
    <sheetView workbookViewId="0">
      <selection activeCell="N11" sqref="N11"/>
    </sheetView>
  </sheetViews>
  <sheetFormatPr defaultColWidth="10.6640625" defaultRowHeight="14.25" x14ac:dyDescent="0.45"/>
  <sheetData>
    <row r="3" spans="1:14" ht="15.75" x14ac:dyDescent="0.5">
      <c r="A3" s="29" t="s">
        <v>116</v>
      </c>
    </row>
    <row r="4" spans="1:14" ht="14.65" thickBot="1" x14ac:dyDescent="0.5">
      <c r="A4" s="30" t="s">
        <v>117</v>
      </c>
      <c r="B4" s="31">
        <v>2018</v>
      </c>
      <c r="C4" s="31">
        <v>2020</v>
      </c>
      <c r="D4" s="31">
        <v>2025</v>
      </c>
      <c r="E4" s="31">
        <v>2030</v>
      </c>
      <c r="F4" s="31">
        <v>2035</v>
      </c>
      <c r="G4" s="31">
        <v>2040</v>
      </c>
      <c r="H4" s="31">
        <v>2045</v>
      </c>
      <c r="I4" s="32">
        <v>2050</v>
      </c>
    </row>
    <row r="5" spans="1:14" x14ac:dyDescent="0.45">
      <c r="A5" s="33">
        <v>57</v>
      </c>
      <c r="B5">
        <v>0</v>
      </c>
      <c r="C5">
        <v>0</v>
      </c>
      <c r="D5">
        <v>3.954062</v>
      </c>
      <c r="E5">
        <v>105.711485</v>
      </c>
      <c r="F5">
        <v>1591456.8112049999</v>
      </c>
      <c r="G5">
        <v>1517901.181513</v>
      </c>
      <c r="H5">
        <v>2563917.6952379998</v>
      </c>
      <c r="I5" s="34">
        <v>6830487.0229700003</v>
      </c>
      <c r="M5" s="35" t="s">
        <v>118</v>
      </c>
      <c r="N5" s="36">
        <v>900</v>
      </c>
    </row>
    <row r="6" spans="1:14" x14ac:dyDescent="0.45">
      <c r="A6" s="33">
        <v>58</v>
      </c>
      <c r="B6">
        <v>0</v>
      </c>
      <c r="C6">
        <v>0</v>
      </c>
      <c r="D6">
        <v>3.37479</v>
      </c>
      <c r="E6">
        <v>197.07843099999999</v>
      </c>
      <c r="F6">
        <v>3105330.1938379998</v>
      </c>
      <c r="G6">
        <v>3783561.6263310001</v>
      </c>
      <c r="H6">
        <v>4219025.9008400002</v>
      </c>
      <c r="I6" s="34">
        <v>4674180.7977590002</v>
      </c>
      <c r="M6" s="37"/>
      <c r="N6" s="38"/>
    </row>
    <row r="7" spans="1:14" x14ac:dyDescent="0.45">
      <c r="A7" s="33">
        <v>59</v>
      </c>
      <c r="B7">
        <v>0</v>
      </c>
      <c r="C7">
        <v>0</v>
      </c>
      <c r="D7">
        <v>4.753501</v>
      </c>
      <c r="E7">
        <v>2976218.4431369998</v>
      </c>
      <c r="F7">
        <v>22265759.250978</v>
      </c>
      <c r="G7">
        <v>32119904.470029999</v>
      </c>
      <c r="H7">
        <v>50837868.053783</v>
      </c>
      <c r="I7" s="34">
        <v>62238866.736135997</v>
      </c>
      <c r="M7" s="37" t="s">
        <v>119</v>
      </c>
      <c r="N7" s="39">
        <f>I18/N5</f>
        <v>0.99793772504886802</v>
      </c>
    </row>
    <row r="8" spans="1:14" x14ac:dyDescent="0.45">
      <c r="A8" s="33">
        <v>60</v>
      </c>
      <c r="B8">
        <v>0</v>
      </c>
      <c r="C8">
        <v>0</v>
      </c>
      <c r="D8">
        <v>3.32605</v>
      </c>
      <c r="E8">
        <v>1009516.141737</v>
      </c>
      <c r="F8">
        <v>812831.09579799999</v>
      </c>
      <c r="G8">
        <v>1125331.456582</v>
      </c>
      <c r="H8">
        <v>2549944.0605040002</v>
      </c>
      <c r="I8" s="34">
        <v>4387438.1859940002</v>
      </c>
      <c r="M8" s="37" t="s">
        <v>120</v>
      </c>
      <c r="N8" s="39">
        <f>I56/N5</f>
        <v>0.39832405326673209</v>
      </c>
    </row>
    <row r="9" spans="1:14" x14ac:dyDescent="0.45">
      <c r="A9" s="33">
        <v>61</v>
      </c>
      <c r="B9">
        <v>0</v>
      </c>
      <c r="C9">
        <v>0</v>
      </c>
      <c r="D9">
        <v>6.8789920000000002</v>
      </c>
      <c r="E9">
        <v>42729147.647059001</v>
      </c>
      <c r="F9">
        <v>77309995.774790004</v>
      </c>
      <c r="G9">
        <v>152023134.85770199</v>
      </c>
      <c r="H9">
        <v>244754363.820728</v>
      </c>
      <c r="I9" s="34">
        <v>300895180.35070002</v>
      </c>
      <c r="M9" s="40" t="s">
        <v>121</v>
      </c>
      <c r="N9" s="39">
        <f>I38/N5</f>
        <v>0.38194024561593554</v>
      </c>
    </row>
    <row r="10" spans="1:14" ht="14.65" thickBot="1" x14ac:dyDescent="0.5">
      <c r="A10" s="33">
        <v>62</v>
      </c>
      <c r="B10">
        <v>0</v>
      </c>
      <c r="C10">
        <v>0</v>
      </c>
      <c r="D10">
        <v>4.0123249999999997</v>
      </c>
      <c r="E10">
        <v>745648.34285699995</v>
      </c>
      <c r="F10">
        <v>11025907.660505001</v>
      </c>
      <c r="G10">
        <v>23971349.999999002</v>
      </c>
      <c r="H10">
        <v>35121428.087394997</v>
      </c>
      <c r="I10" s="34">
        <v>45207090.936694004</v>
      </c>
      <c r="M10" s="41" t="s">
        <v>122</v>
      </c>
      <c r="N10" s="42">
        <f>I75/N5</f>
        <v>0.24070712030377109</v>
      </c>
    </row>
    <row r="11" spans="1:14" x14ac:dyDescent="0.45">
      <c r="A11" s="33">
        <v>63</v>
      </c>
      <c r="B11">
        <v>0</v>
      </c>
      <c r="C11">
        <v>0</v>
      </c>
      <c r="D11">
        <v>5.7574230000000002</v>
      </c>
      <c r="E11">
        <v>43476207.221286997</v>
      </c>
      <c r="F11">
        <v>102426825.06890599</v>
      </c>
      <c r="G11">
        <v>146030241.33333001</v>
      </c>
      <c r="H11">
        <v>169483554.68907699</v>
      </c>
      <c r="I11" s="34">
        <v>248690343.28795701</v>
      </c>
    </row>
    <row r="12" spans="1:14" x14ac:dyDescent="0.45">
      <c r="A12" s="33">
        <v>64</v>
      </c>
      <c r="B12">
        <v>0</v>
      </c>
      <c r="C12">
        <v>0</v>
      </c>
      <c r="D12">
        <v>4.8285710000000002</v>
      </c>
      <c r="E12">
        <v>7386985.2078440003</v>
      </c>
      <c r="F12">
        <v>18413348.710363001</v>
      </c>
      <c r="G12">
        <v>27747594.559664</v>
      </c>
      <c r="H12">
        <v>29357395.093557</v>
      </c>
      <c r="I12" s="34">
        <v>50124115.609523997</v>
      </c>
    </row>
    <row r="13" spans="1:14" x14ac:dyDescent="0.45">
      <c r="A13" s="33">
        <v>65</v>
      </c>
      <c r="B13">
        <v>0</v>
      </c>
      <c r="C13">
        <v>0</v>
      </c>
      <c r="D13">
        <v>3.464426</v>
      </c>
      <c r="E13">
        <v>556742.56806700001</v>
      </c>
      <c r="F13">
        <v>775152.412885</v>
      </c>
      <c r="G13">
        <v>869540.83081199997</v>
      </c>
      <c r="H13">
        <v>1243224.059384</v>
      </c>
      <c r="I13" s="34">
        <v>1522402.5288509999</v>
      </c>
    </row>
    <row r="14" spans="1:14" x14ac:dyDescent="0.45">
      <c r="A14" s="33">
        <v>66</v>
      </c>
      <c r="B14">
        <v>0</v>
      </c>
      <c r="C14">
        <v>0</v>
      </c>
      <c r="D14">
        <v>4.1787109999999998</v>
      </c>
      <c r="E14">
        <v>650031.87002799998</v>
      </c>
      <c r="F14">
        <v>2448095.5904760002</v>
      </c>
      <c r="G14">
        <v>2414335.2845939999</v>
      </c>
      <c r="H14">
        <v>3536935.5322130001</v>
      </c>
      <c r="I14" s="34">
        <v>8966389.9719900005</v>
      </c>
    </row>
    <row r="15" spans="1:14" x14ac:dyDescent="0.45">
      <c r="A15" s="33">
        <v>67</v>
      </c>
      <c r="B15">
        <v>0</v>
      </c>
      <c r="C15">
        <v>0</v>
      </c>
      <c r="D15">
        <v>4.2700279999999999</v>
      </c>
      <c r="E15">
        <v>335.85546199999999</v>
      </c>
      <c r="F15">
        <v>620.210644</v>
      </c>
      <c r="G15">
        <v>1003.0095240000001</v>
      </c>
      <c r="H15">
        <v>1157.0431369999999</v>
      </c>
      <c r="I15" s="34">
        <v>86219.542856999993</v>
      </c>
    </row>
    <row r="16" spans="1:14" x14ac:dyDescent="0.45">
      <c r="A16" s="33">
        <v>68</v>
      </c>
      <c r="B16">
        <v>0</v>
      </c>
      <c r="C16">
        <v>0</v>
      </c>
      <c r="D16">
        <v>5.462745</v>
      </c>
      <c r="E16">
        <v>45710307.056020997</v>
      </c>
      <c r="F16">
        <v>64615616.810644001</v>
      </c>
      <c r="G16">
        <v>99859503.118205994</v>
      </c>
      <c r="H16">
        <v>143953914.12829101</v>
      </c>
      <c r="I16" s="34">
        <v>164521237.57254899</v>
      </c>
    </row>
    <row r="17" spans="1:9" x14ac:dyDescent="0.45">
      <c r="A17" s="33"/>
      <c r="I17" s="34"/>
    </row>
    <row r="18" spans="1:9" x14ac:dyDescent="0.45">
      <c r="A18" s="43"/>
      <c r="B18" s="44"/>
      <c r="C18" s="44" t="s">
        <v>123</v>
      </c>
      <c r="D18" s="44">
        <f>SUM(D5:D16)/1000000</f>
        <v>5.4261624000000015E-5</v>
      </c>
      <c r="E18" s="44">
        <f t="shared" ref="E18:I18" si="0">SUM(E5:E16)/1000000</f>
        <v>145.24144314341501</v>
      </c>
      <c r="F18" s="44">
        <f t="shared" si="0"/>
        <v>304.79093959103204</v>
      </c>
      <c r="G18" s="44">
        <f t="shared" si="0"/>
        <v>491.46340172828695</v>
      </c>
      <c r="H18" s="44">
        <f t="shared" si="0"/>
        <v>687.62272816414691</v>
      </c>
      <c r="I18" s="45">
        <f t="shared" si="0"/>
        <v>898.14395254398119</v>
      </c>
    </row>
    <row r="23" spans="1:9" ht="15.75" x14ac:dyDescent="0.5">
      <c r="A23" s="29" t="s">
        <v>124</v>
      </c>
    </row>
    <row r="24" spans="1:9" x14ac:dyDescent="0.45">
      <c r="A24" s="30" t="s">
        <v>117</v>
      </c>
      <c r="B24" s="31">
        <v>2018</v>
      </c>
      <c r="C24" s="31">
        <v>2020</v>
      </c>
      <c r="D24" s="31">
        <v>2025</v>
      </c>
      <c r="E24" s="31">
        <v>2030</v>
      </c>
      <c r="F24" s="31">
        <v>2035</v>
      </c>
      <c r="G24" s="31">
        <v>2040</v>
      </c>
      <c r="H24" s="31">
        <v>2045</v>
      </c>
      <c r="I24" s="32">
        <v>2050</v>
      </c>
    </row>
    <row r="25" spans="1:9" x14ac:dyDescent="0.45">
      <c r="A25" s="33">
        <v>57</v>
      </c>
      <c r="B25">
        <v>0</v>
      </c>
      <c r="C25">
        <v>0</v>
      </c>
      <c r="D25">
        <v>7.3820730000000001</v>
      </c>
      <c r="E25">
        <v>38.191597000000002</v>
      </c>
      <c r="F25">
        <v>4001603.020728</v>
      </c>
      <c r="G25">
        <v>7182955.5372550003</v>
      </c>
      <c r="H25">
        <v>7783082.7322129998</v>
      </c>
      <c r="I25" s="34">
        <v>6845039.8610650003</v>
      </c>
    </row>
    <row r="26" spans="1:9" x14ac:dyDescent="0.45">
      <c r="A26" s="33">
        <v>58</v>
      </c>
      <c r="B26">
        <v>0</v>
      </c>
      <c r="C26">
        <v>0</v>
      </c>
      <c r="D26">
        <v>6.7574230000000002</v>
      </c>
      <c r="E26">
        <v>53.941175999999999</v>
      </c>
      <c r="F26">
        <v>10333936.346218999</v>
      </c>
      <c r="G26">
        <v>14066022.42465</v>
      </c>
      <c r="H26">
        <v>15562470.968627</v>
      </c>
      <c r="I26" s="34">
        <v>14300811.992156001</v>
      </c>
    </row>
    <row r="27" spans="1:9" x14ac:dyDescent="0.45">
      <c r="A27" s="33">
        <v>59</v>
      </c>
      <c r="B27">
        <v>0</v>
      </c>
      <c r="C27">
        <v>0</v>
      </c>
      <c r="D27">
        <v>6.2677870000000002</v>
      </c>
      <c r="E27">
        <v>3307537.3697480001</v>
      </c>
      <c r="F27">
        <v>17244899.894118</v>
      </c>
      <c r="G27">
        <v>23888952.902520999</v>
      </c>
      <c r="H27">
        <v>31088684.356862001</v>
      </c>
      <c r="I27" s="34">
        <v>30059435.90196</v>
      </c>
    </row>
    <row r="28" spans="1:9" x14ac:dyDescent="0.45">
      <c r="A28" s="33">
        <v>60</v>
      </c>
      <c r="B28">
        <v>0</v>
      </c>
      <c r="C28">
        <v>0</v>
      </c>
      <c r="D28">
        <v>6.3882349999999999</v>
      </c>
      <c r="E28">
        <v>1027463.277311</v>
      </c>
      <c r="F28">
        <v>16356081.688515</v>
      </c>
      <c r="G28">
        <v>34866451.422968</v>
      </c>
      <c r="H28">
        <v>38572143.203360997</v>
      </c>
      <c r="I28" s="34">
        <v>37688285.557421997</v>
      </c>
    </row>
    <row r="29" spans="1:9" x14ac:dyDescent="0.45">
      <c r="A29" s="33">
        <v>61</v>
      </c>
      <c r="B29">
        <v>0</v>
      </c>
      <c r="C29">
        <v>0</v>
      </c>
      <c r="D29">
        <v>11.305882</v>
      </c>
      <c r="E29">
        <v>31014509.842576999</v>
      </c>
      <c r="F29">
        <v>32682534.412884001</v>
      </c>
      <c r="G29">
        <v>45568900.569187999</v>
      </c>
      <c r="H29">
        <v>61667673.468909003</v>
      </c>
      <c r="I29" s="34">
        <v>82532728.135573998</v>
      </c>
    </row>
    <row r="30" spans="1:9" x14ac:dyDescent="0.45">
      <c r="A30" s="33">
        <v>62</v>
      </c>
      <c r="B30">
        <v>0</v>
      </c>
      <c r="C30">
        <v>0</v>
      </c>
      <c r="D30">
        <v>7.7607840000000001</v>
      </c>
      <c r="E30">
        <v>241.44313700000001</v>
      </c>
      <c r="F30">
        <v>243.607843</v>
      </c>
      <c r="G30">
        <v>795436.81960799999</v>
      </c>
      <c r="H30">
        <v>4777854.862745</v>
      </c>
      <c r="I30" s="34">
        <v>9708400.4649860002</v>
      </c>
    </row>
    <row r="31" spans="1:9" x14ac:dyDescent="0.45">
      <c r="A31" s="33">
        <v>63</v>
      </c>
      <c r="B31">
        <v>0</v>
      </c>
      <c r="C31">
        <v>0</v>
      </c>
      <c r="D31">
        <v>8.8364150000000006</v>
      </c>
      <c r="E31">
        <v>35325452.369186997</v>
      </c>
      <c r="F31">
        <v>38617798.630252004</v>
      </c>
      <c r="G31">
        <v>48781842.741177</v>
      </c>
      <c r="H31">
        <v>59469489.578153998</v>
      </c>
      <c r="I31" s="34">
        <v>75580154.443139002</v>
      </c>
    </row>
    <row r="32" spans="1:9" x14ac:dyDescent="0.45">
      <c r="A32" s="33">
        <v>64</v>
      </c>
      <c r="B32">
        <v>0</v>
      </c>
      <c r="C32">
        <v>0</v>
      </c>
      <c r="D32">
        <v>8.2616250000000004</v>
      </c>
      <c r="E32">
        <v>4991715.6229689997</v>
      </c>
      <c r="F32">
        <v>8595394.9535019994</v>
      </c>
      <c r="G32">
        <v>17642048.391596001</v>
      </c>
      <c r="H32">
        <v>20026522.539494999</v>
      </c>
      <c r="I32" s="34">
        <v>24058447.794397</v>
      </c>
    </row>
    <row r="33" spans="1:9" x14ac:dyDescent="0.45">
      <c r="A33" s="33">
        <v>65</v>
      </c>
      <c r="B33">
        <v>0</v>
      </c>
      <c r="C33">
        <v>0</v>
      </c>
      <c r="D33">
        <v>5.8498599999999996</v>
      </c>
      <c r="E33">
        <v>445349.23193299997</v>
      </c>
      <c r="F33">
        <v>167159.73613400001</v>
      </c>
      <c r="G33">
        <v>2293850.081793</v>
      </c>
      <c r="H33">
        <v>4272649.6717090001</v>
      </c>
      <c r="I33" s="34">
        <v>4646960.9086830001</v>
      </c>
    </row>
    <row r="34" spans="1:9" x14ac:dyDescent="0.45">
      <c r="A34" s="33">
        <v>66</v>
      </c>
      <c r="B34">
        <v>0</v>
      </c>
      <c r="C34">
        <v>0</v>
      </c>
      <c r="D34">
        <v>6.4336130000000002</v>
      </c>
      <c r="E34">
        <v>523412.22521</v>
      </c>
      <c r="F34">
        <v>727874.01736699999</v>
      </c>
      <c r="G34">
        <v>6881401.184874</v>
      </c>
      <c r="H34">
        <v>7438422.1344539998</v>
      </c>
      <c r="I34" s="34">
        <v>7378996.1658269996</v>
      </c>
    </row>
    <row r="35" spans="1:9" x14ac:dyDescent="0.45">
      <c r="A35" s="33">
        <v>67</v>
      </c>
      <c r="B35">
        <v>0</v>
      </c>
      <c r="C35">
        <v>0</v>
      </c>
      <c r="D35">
        <v>7.2078430000000004</v>
      </c>
      <c r="E35">
        <v>45.039776000000003</v>
      </c>
      <c r="F35">
        <v>52.206161999999999</v>
      </c>
      <c r="G35">
        <v>584.07114799999999</v>
      </c>
      <c r="H35">
        <v>554831.87226900004</v>
      </c>
      <c r="I35" s="34">
        <v>746345.477311</v>
      </c>
    </row>
    <row r="36" spans="1:9" x14ac:dyDescent="0.45">
      <c r="A36" s="33">
        <v>68</v>
      </c>
      <c r="B36">
        <v>0</v>
      </c>
      <c r="C36">
        <v>0</v>
      </c>
      <c r="D36">
        <v>9.2084030000000006</v>
      </c>
      <c r="E36">
        <v>26125619.179830998</v>
      </c>
      <c r="F36">
        <v>29864735.028572001</v>
      </c>
      <c r="G36">
        <v>33822850.52493</v>
      </c>
      <c r="H36">
        <v>44299500.822968997</v>
      </c>
      <c r="I36" s="34">
        <v>50200614.351822004</v>
      </c>
    </row>
    <row r="37" spans="1:9" x14ac:dyDescent="0.45">
      <c r="A37" s="33"/>
      <c r="I37" s="34"/>
    </row>
    <row r="38" spans="1:9" x14ac:dyDescent="0.45">
      <c r="A38" s="43"/>
      <c r="B38" s="44"/>
      <c r="C38" s="44" t="s">
        <v>123</v>
      </c>
      <c r="D38" s="44">
        <f>SUM(D25:D36)/1000000</f>
        <v>9.1659942999999997E-5</v>
      </c>
      <c r="E38" s="44">
        <f t="shared" ref="E38:I38" si="1">SUM(E25:E36)/1000000</f>
        <v>102.76143773445199</v>
      </c>
      <c r="F38" s="44">
        <f t="shared" si="1"/>
        <v>158.59231354229598</v>
      </c>
      <c r="G38" s="44">
        <f t="shared" si="1"/>
        <v>235.79129667170801</v>
      </c>
      <c r="H38" s="44">
        <f t="shared" si="1"/>
        <v>295.51332621176704</v>
      </c>
      <c r="I38" s="45">
        <f t="shared" si="1"/>
        <v>343.74622105434196</v>
      </c>
    </row>
    <row r="41" spans="1:9" ht="15.75" x14ac:dyDescent="0.5">
      <c r="A41" s="29" t="s">
        <v>125</v>
      </c>
    </row>
    <row r="42" spans="1:9" x14ac:dyDescent="0.45">
      <c r="A42" s="30" t="s">
        <v>117</v>
      </c>
      <c r="B42" s="31">
        <v>2018</v>
      </c>
      <c r="C42" s="31">
        <v>2020</v>
      </c>
      <c r="D42" s="31">
        <v>2025</v>
      </c>
      <c r="E42" s="31">
        <v>2030</v>
      </c>
      <c r="F42" s="31">
        <v>2035</v>
      </c>
      <c r="G42" s="31">
        <v>2040</v>
      </c>
      <c r="H42" s="31">
        <v>2045</v>
      </c>
      <c r="I42" s="32">
        <v>2050</v>
      </c>
    </row>
    <row r="43" spans="1:9" x14ac:dyDescent="0.45">
      <c r="A43" s="33">
        <v>57</v>
      </c>
      <c r="B43">
        <v>0</v>
      </c>
      <c r="C43">
        <v>0</v>
      </c>
      <c r="D43">
        <v>6.5383750000000003</v>
      </c>
      <c r="E43">
        <v>69.826891000000003</v>
      </c>
      <c r="F43">
        <v>763428.62913200003</v>
      </c>
      <c r="G43">
        <v>828315.97198899998</v>
      </c>
      <c r="H43">
        <v>949324.73669499997</v>
      </c>
      <c r="I43" s="34">
        <v>1862933.9714289999</v>
      </c>
    </row>
    <row r="44" spans="1:9" x14ac:dyDescent="0.45">
      <c r="A44" s="33">
        <v>58</v>
      </c>
      <c r="B44">
        <v>0</v>
      </c>
      <c r="C44">
        <v>0</v>
      </c>
      <c r="D44">
        <v>6.0823530000000003</v>
      </c>
      <c r="E44">
        <v>96.357422999999997</v>
      </c>
      <c r="F44">
        <v>3481567.3770309999</v>
      </c>
      <c r="G44">
        <v>4001096.0117649999</v>
      </c>
      <c r="H44">
        <v>4202422.6431379998</v>
      </c>
      <c r="I44" s="34">
        <v>3957208.3316529999</v>
      </c>
    </row>
    <row r="45" spans="1:9" x14ac:dyDescent="0.45">
      <c r="A45" s="33">
        <v>59</v>
      </c>
      <c r="B45">
        <v>0</v>
      </c>
      <c r="C45">
        <v>0</v>
      </c>
      <c r="D45">
        <v>6.1641459999999997</v>
      </c>
      <c r="E45">
        <v>3307305.0537820002</v>
      </c>
      <c r="F45">
        <v>15095457.921006</v>
      </c>
      <c r="G45">
        <v>25544234.305879999</v>
      </c>
      <c r="H45">
        <v>33508193.137258001</v>
      </c>
      <c r="I45" s="34">
        <v>38931132.097482003</v>
      </c>
    </row>
    <row r="46" spans="1:9" x14ac:dyDescent="0.45">
      <c r="A46" s="33">
        <v>60</v>
      </c>
      <c r="B46">
        <v>0</v>
      </c>
      <c r="C46">
        <v>0</v>
      </c>
      <c r="D46">
        <v>5.1478989999999998</v>
      </c>
      <c r="E46">
        <v>1027492.8941180001</v>
      </c>
      <c r="F46">
        <v>883116.89691899996</v>
      </c>
      <c r="G46">
        <v>1065730.3232489999</v>
      </c>
      <c r="H46">
        <v>2845998.6005600002</v>
      </c>
      <c r="I46" s="34">
        <v>4646015.2532209996</v>
      </c>
    </row>
    <row r="47" spans="1:9" x14ac:dyDescent="0.45">
      <c r="A47" s="33">
        <v>61</v>
      </c>
      <c r="B47">
        <v>0</v>
      </c>
      <c r="C47">
        <v>0</v>
      </c>
      <c r="D47">
        <v>9.5260499999999997</v>
      </c>
      <c r="E47">
        <v>31016283.706441998</v>
      </c>
      <c r="F47">
        <v>37024251.885715</v>
      </c>
      <c r="G47">
        <v>60637497.631373003</v>
      </c>
      <c r="H47">
        <v>83276437.262746006</v>
      </c>
      <c r="I47" s="34">
        <v>99672243.385434002</v>
      </c>
    </row>
    <row r="48" spans="1:9" x14ac:dyDescent="0.45">
      <c r="A48" s="33">
        <v>62</v>
      </c>
      <c r="B48">
        <v>0</v>
      </c>
      <c r="C48">
        <v>0</v>
      </c>
      <c r="D48">
        <v>6.6493000000000002</v>
      </c>
      <c r="E48">
        <v>444.28515399999998</v>
      </c>
      <c r="F48">
        <v>11689153.732772</v>
      </c>
      <c r="G48">
        <v>13190773.731651001</v>
      </c>
      <c r="H48">
        <v>18519872.080109999</v>
      </c>
      <c r="I48" s="34">
        <v>25546460.631933</v>
      </c>
    </row>
    <row r="49" spans="1:9" x14ac:dyDescent="0.45">
      <c r="A49" s="33">
        <v>63</v>
      </c>
      <c r="B49">
        <v>0</v>
      </c>
      <c r="C49">
        <v>0</v>
      </c>
      <c r="D49">
        <v>8.3551819999999992</v>
      </c>
      <c r="E49">
        <v>35323816.716527</v>
      </c>
      <c r="F49">
        <v>55834503.332773998</v>
      </c>
      <c r="G49">
        <v>75418434.518767998</v>
      </c>
      <c r="H49">
        <v>91563060.282350004</v>
      </c>
      <c r="I49" s="34">
        <v>99930551.828009993</v>
      </c>
    </row>
    <row r="50" spans="1:9" x14ac:dyDescent="0.45">
      <c r="A50" s="33">
        <v>64</v>
      </c>
      <c r="B50">
        <v>0</v>
      </c>
      <c r="C50">
        <v>0</v>
      </c>
      <c r="D50">
        <v>7.6173669999999998</v>
      </c>
      <c r="E50">
        <v>4991878.0515409997</v>
      </c>
      <c r="F50">
        <v>12622854.157982999</v>
      </c>
      <c r="G50">
        <v>17114712.411763001</v>
      </c>
      <c r="H50">
        <v>19611477.870026</v>
      </c>
      <c r="I50" s="34">
        <v>25137019.337815002</v>
      </c>
    </row>
    <row r="51" spans="1:9" x14ac:dyDescent="0.45">
      <c r="A51" s="33">
        <v>65</v>
      </c>
      <c r="B51">
        <v>0</v>
      </c>
      <c r="C51">
        <v>0</v>
      </c>
      <c r="D51">
        <v>4.8448180000000001</v>
      </c>
      <c r="E51">
        <v>445326.44649900001</v>
      </c>
      <c r="F51">
        <v>899164.79159699997</v>
      </c>
      <c r="G51">
        <v>1143689.228011</v>
      </c>
      <c r="H51">
        <v>1304622.3876749999</v>
      </c>
      <c r="I51" s="34">
        <v>1400632.9277309999</v>
      </c>
    </row>
    <row r="52" spans="1:9" x14ac:dyDescent="0.45">
      <c r="A52" s="33">
        <v>66</v>
      </c>
      <c r="B52">
        <v>0</v>
      </c>
      <c r="C52">
        <v>0</v>
      </c>
      <c r="D52">
        <v>5.7305320000000002</v>
      </c>
      <c r="E52">
        <v>523697.62296900002</v>
      </c>
      <c r="F52">
        <v>2285089.1703079999</v>
      </c>
      <c r="G52">
        <v>2296804.2694680002</v>
      </c>
      <c r="H52">
        <v>2658726.5697479998</v>
      </c>
      <c r="I52" s="34">
        <v>3747645.342857</v>
      </c>
    </row>
    <row r="53" spans="1:9" x14ac:dyDescent="0.45">
      <c r="A53" s="33">
        <v>67</v>
      </c>
      <c r="B53">
        <v>0</v>
      </c>
      <c r="C53">
        <v>0</v>
      </c>
      <c r="D53">
        <v>6.0425769999999996</v>
      </c>
      <c r="E53">
        <v>82.439216000000002</v>
      </c>
      <c r="F53">
        <v>221.253221</v>
      </c>
      <c r="G53">
        <v>255.01008400000001</v>
      </c>
      <c r="H53">
        <v>341.45994400000001</v>
      </c>
      <c r="I53" s="34">
        <v>418.83417400000002</v>
      </c>
    </row>
    <row r="54" spans="1:9" x14ac:dyDescent="0.45">
      <c r="A54" s="33">
        <v>68</v>
      </c>
      <c r="B54">
        <v>0</v>
      </c>
      <c r="C54">
        <v>0</v>
      </c>
      <c r="D54">
        <v>8.2061620000000008</v>
      </c>
      <c r="E54">
        <v>26125188.453221001</v>
      </c>
      <c r="F54">
        <v>42213636.920449004</v>
      </c>
      <c r="G54">
        <v>53999882.244259</v>
      </c>
      <c r="H54">
        <v>54653695.982074</v>
      </c>
      <c r="I54" s="34">
        <v>53659385.998319998</v>
      </c>
    </row>
    <row r="55" spans="1:9" x14ac:dyDescent="0.45">
      <c r="A55" s="33"/>
      <c r="I55" s="34"/>
    </row>
    <row r="56" spans="1:9" x14ac:dyDescent="0.45">
      <c r="A56" s="43"/>
      <c r="B56" s="44"/>
      <c r="C56" s="44" t="s">
        <v>123</v>
      </c>
      <c r="D56" s="44">
        <f>SUM(D43:D54)/1000000</f>
        <v>8.0904760999999991E-5</v>
      </c>
      <c r="E56" s="44">
        <f t="shared" ref="E56:I56" si="2">SUM(E43:E54)/1000000</f>
        <v>102.76168185378302</v>
      </c>
      <c r="F56" s="44">
        <f t="shared" si="2"/>
        <v>182.79244606890703</v>
      </c>
      <c r="G56" s="44">
        <f t="shared" si="2"/>
        <v>255.24142565826003</v>
      </c>
      <c r="H56" s="44">
        <f t="shared" si="2"/>
        <v>313.09417301232406</v>
      </c>
      <c r="I56" s="45">
        <f t="shared" si="2"/>
        <v>358.4916479400589</v>
      </c>
    </row>
    <row r="60" spans="1:9" ht="15.75" x14ac:dyDescent="0.5">
      <c r="A60" s="29" t="s">
        <v>130</v>
      </c>
    </row>
    <row r="61" spans="1:9" x14ac:dyDescent="0.45">
      <c r="A61" s="30" t="s">
        <v>117</v>
      </c>
      <c r="B61" s="31">
        <v>2018</v>
      </c>
      <c r="C61" s="31">
        <v>2020</v>
      </c>
      <c r="D61" s="31">
        <v>2025</v>
      </c>
      <c r="E61" s="31">
        <v>2030</v>
      </c>
      <c r="F61" s="31">
        <v>2035</v>
      </c>
      <c r="G61" s="31">
        <v>2040</v>
      </c>
      <c r="H61" s="31">
        <v>2045</v>
      </c>
      <c r="I61" s="32">
        <v>2050</v>
      </c>
    </row>
    <row r="62" spans="1:9" x14ac:dyDescent="0.45">
      <c r="A62" s="33">
        <v>57</v>
      </c>
      <c r="B62">
        <v>0</v>
      </c>
      <c r="C62">
        <v>0</v>
      </c>
      <c r="D62">
        <v>242065.04481799999</v>
      </c>
      <c r="E62">
        <v>970202.96470600006</v>
      </c>
      <c r="F62">
        <v>938589.58263299998</v>
      </c>
      <c r="G62">
        <v>825068.78599400003</v>
      </c>
      <c r="H62">
        <v>834255.141176</v>
      </c>
      <c r="I62" s="34">
        <v>914694.83809500001</v>
      </c>
    </row>
    <row r="63" spans="1:9" x14ac:dyDescent="0.45">
      <c r="A63" s="33">
        <v>58</v>
      </c>
      <c r="B63">
        <v>0</v>
      </c>
      <c r="C63">
        <v>0</v>
      </c>
      <c r="D63">
        <v>69.771989000000005</v>
      </c>
      <c r="E63">
        <v>924232.57030799997</v>
      </c>
      <c r="F63">
        <v>931016.74229700002</v>
      </c>
      <c r="G63">
        <v>1678827.998319</v>
      </c>
      <c r="H63">
        <v>3442026.691877</v>
      </c>
      <c r="I63" s="34">
        <v>3644180.1182070002</v>
      </c>
    </row>
    <row r="64" spans="1:9" x14ac:dyDescent="0.45">
      <c r="A64" s="33">
        <v>59</v>
      </c>
      <c r="B64">
        <v>0</v>
      </c>
      <c r="C64">
        <v>0</v>
      </c>
      <c r="D64">
        <v>11.699719999999999</v>
      </c>
      <c r="E64">
        <v>73.925489999999996</v>
      </c>
      <c r="F64">
        <v>8652332.841457</v>
      </c>
      <c r="G64">
        <v>16542905.55294</v>
      </c>
      <c r="H64">
        <v>27007369.739498001</v>
      </c>
      <c r="I64" s="34">
        <v>28213529.764706001</v>
      </c>
    </row>
    <row r="65" spans="1:9" x14ac:dyDescent="0.45">
      <c r="A65" s="33">
        <v>60</v>
      </c>
      <c r="B65">
        <v>0</v>
      </c>
      <c r="C65">
        <v>0</v>
      </c>
      <c r="D65">
        <v>41.394958000000003</v>
      </c>
      <c r="E65">
        <v>2434755.4420170002</v>
      </c>
      <c r="F65">
        <v>2207170.5574230002</v>
      </c>
      <c r="G65">
        <v>2146983.5411769999</v>
      </c>
      <c r="H65">
        <v>2447144.6168069998</v>
      </c>
      <c r="I65" s="34">
        <v>3911836.9327730001</v>
      </c>
    </row>
    <row r="66" spans="1:9" x14ac:dyDescent="0.45">
      <c r="A66" s="33">
        <v>61</v>
      </c>
      <c r="B66">
        <v>0</v>
      </c>
      <c r="C66">
        <v>0</v>
      </c>
      <c r="D66">
        <v>642699.90476199996</v>
      </c>
      <c r="E66">
        <v>11728533.724370001</v>
      </c>
      <c r="F66">
        <v>27396226.019609999</v>
      </c>
      <c r="G66">
        <v>40214022.329411998</v>
      </c>
      <c r="H66">
        <v>50847552.855465002</v>
      </c>
      <c r="I66" s="34">
        <v>51858623.841459997</v>
      </c>
    </row>
    <row r="67" spans="1:9" x14ac:dyDescent="0.45">
      <c r="A67" s="33">
        <v>62</v>
      </c>
      <c r="B67">
        <v>0</v>
      </c>
      <c r="C67">
        <v>0</v>
      </c>
      <c r="D67">
        <v>379973.508684</v>
      </c>
      <c r="E67">
        <v>1098815.243697</v>
      </c>
      <c r="F67">
        <v>7368601.3680670001</v>
      </c>
      <c r="G67">
        <v>17455982.488513999</v>
      </c>
      <c r="H67">
        <v>20769878.636973001</v>
      </c>
      <c r="I67" s="34">
        <v>22296946.547897998</v>
      </c>
    </row>
    <row r="68" spans="1:9" x14ac:dyDescent="0.45">
      <c r="A68" s="33">
        <v>63</v>
      </c>
      <c r="B68">
        <v>0</v>
      </c>
      <c r="C68">
        <v>0</v>
      </c>
      <c r="D68">
        <v>560629.88459399994</v>
      </c>
      <c r="E68">
        <v>21785330.455460999</v>
      </c>
      <c r="F68">
        <v>42524999.797201</v>
      </c>
      <c r="G68">
        <v>50690083.956303</v>
      </c>
      <c r="H68">
        <v>49803853.781515002</v>
      </c>
      <c r="I68" s="34">
        <v>53547839.738376997</v>
      </c>
    </row>
    <row r="69" spans="1:9" x14ac:dyDescent="0.45">
      <c r="A69" s="33">
        <v>64</v>
      </c>
      <c r="B69">
        <v>0</v>
      </c>
      <c r="C69">
        <v>0</v>
      </c>
      <c r="D69">
        <v>19422.031373000002</v>
      </c>
      <c r="E69">
        <v>3243723.3624649998</v>
      </c>
      <c r="F69">
        <v>8088609.2056029998</v>
      </c>
      <c r="G69">
        <v>12756112.418486999</v>
      </c>
      <c r="H69">
        <v>12636367.027450001</v>
      </c>
      <c r="I69" s="34">
        <v>12779147.456021</v>
      </c>
    </row>
    <row r="70" spans="1:9" x14ac:dyDescent="0.45">
      <c r="A70" s="33">
        <v>65</v>
      </c>
      <c r="B70">
        <v>0</v>
      </c>
      <c r="C70">
        <v>0</v>
      </c>
      <c r="D70">
        <v>43755.387114999998</v>
      </c>
      <c r="E70">
        <v>693534.18431399995</v>
      </c>
      <c r="F70">
        <v>710977.73389399995</v>
      </c>
      <c r="G70">
        <v>599639.79551800003</v>
      </c>
      <c r="H70">
        <v>671616.39887999999</v>
      </c>
      <c r="I70" s="34">
        <v>751997.55238100002</v>
      </c>
    </row>
    <row r="71" spans="1:9" x14ac:dyDescent="0.45">
      <c r="A71" s="33">
        <v>66</v>
      </c>
      <c r="B71">
        <v>0</v>
      </c>
      <c r="C71">
        <v>0</v>
      </c>
      <c r="D71">
        <v>323996.81680700002</v>
      </c>
      <c r="E71">
        <v>1282469.0095240001</v>
      </c>
      <c r="F71">
        <v>1819438.229692</v>
      </c>
      <c r="G71">
        <v>1818329.461625</v>
      </c>
      <c r="H71">
        <v>1700369.8767510001</v>
      </c>
      <c r="I71" s="34">
        <v>2116749.059384</v>
      </c>
    </row>
    <row r="72" spans="1:9" x14ac:dyDescent="0.45">
      <c r="A72" s="33">
        <v>67</v>
      </c>
      <c r="B72">
        <v>0</v>
      </c>
      <c r="C72">
        <v>0</v>
      </c>
      <c r="D72">
        <v>304853.65042000002</v>
      </c>
      <c r="E72">
        <v>947713.93501400005</v>
      </c>
      <c r="F72">
        <v>688017.91372499999</v>
      </c>
      <c r="G72">
        <v>603974.81400599994</v>
      </c>
      <c r="H72">
        <v>619165.26050400001</v>
      </c>
      <c r="I72" s="34">
        <v>585109.32941200002</v>
      </c>
    </row>
    <row r="73" spans="1:9" x14ac:dyDescent="0.45">
      <c r="A73" s="33">
        <v>68</v>
      </c>
      <c r="B73">
        <v>0</v>
      </c>
      <c r="C73">
        <v>0</v>
      </c>
      <c r="D73">
        <v>41.519888000000002</v>
      </c>
      <c r="E73">
        <v>16256871.269466</v>
      </c>
      <c r="F73">
        <v>24570016.856582999</v>
      </c>
      <c r="G73">
        <v>28912291.346779</v>
      </c>
      <c r="H73">
        <v>34774017.683475003</v>
      </c>
      <c r="I73" s="34">
        <v>36015753.094679996</v>
      </c>
    </row>
    <row r="74" spans="1:9" x14ac:dyDescent="0.45">
      <c r="A74" s="33"/>
      <c r="I74" s="34"/>
    </row>
    <row r="75" spans="1:9" x14ac:dyDescent="0.45">
      <c r="A75" s="43"/>
      <c r="B75" s="44"/>
      <c r="C75" s="44" t="s">
        <v>123</v>
      </c>
      <c r="D75" s="44">
        <f>SUM(D62:D73)/1000000</f>
        <v>2.5175606151279997</v>
      </c>
      <c r="E75" s="44">
        <f t="shared" ref="E75:I75" si="3">SUM(E62:E73)/1000000</f>
        <v>61.366256086832003</v>
      </c>
      <c r="F75" s="44">
        <f t="shared" si="3"/>
        <v>125.89599684818502</v>
      </c>
      <c r="G75" s="44">
        <f t="shared" si="3"/>
        <v>174.24422248907402</v>
      </c>
      <c r="H75" s="44">
        <f t="shared" si="3"/>
        <v>205.55361771037101</v>
      </c>
      <c r="I75" s="45">
        <f t="shared" si="3"/>
        <v>216.63640827339398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election activeCell="AI2" sqref="AI2"/>
    </sheetView>
  </sheetViews>
  <sheetFormatPr defaultColWidth="8.796875" defaultRowHeight="14.25" x14ac:dyDescent="0.45"/>
  <cols>
    <col min="1" max="1" width="19.796875" customWidth="1"/>
    <col min="2" max="2" width="9.1328125" customWidth="1"/>
    <col min="12" max="14" width="10.1328125" bestFit="1" customWidth="1"/>
    <col min="15" max="15" width="10.6640625" bestFit="1" customWidth="1"/>
    <col min="16" max="24" width="10.1328125" bestFit="1" customWidth="1"/>
    <col min="25" max="25" width="11.6640625" bestFit="1" customWidth="1"/>
    <col min="26" max="32" width="10.1328125" bestFit="1" customWidth="1"/>
    <col min="33" max="34" width="12" bestFit="1" customWidth="1"/>
    <col min="35" max="35" width="10" bestFit="1" customWidth="1"/>
  </cols>
  <sheetData>
    <row r="1" spans="1:35" x14ac:dyDescent="0.45">
      <c r="A1" s="2" t="s">
        <v>49</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78</v>
      </c>
      <c r="B2">
        <v>0</v>
      </c>
      <c r="C2">
        <v>0</v>
      </c>
      <c r="D2" s="14">
        <v>0</v>
      </c>
      <c r="E2" s="14">
        <f>'Texas Data'!B41*1000000</f>
        <v>31290</v>
      </c>
      <c r="F2" s="14">
        <f>0.9*E2+0.1*O2</f>
        <v>14552305.3143415</v>
      </c>
      <c r="G2" s="14">
        <f>0.8*E2+0.2*O2</f>
        <v>29073320.628683001</v>
      </c>
      <c r="H2" s="14">
        <f>0.7*E2+0.3*O2</f>
        <v>43594335.943024501</v>
      </c>
      <c r="I2" s="14">
        <f>0.6*E2+0.4*O2</f>
        <v>58115351.257366002</v>
      </c>
      <c r="J2" s="14">
        <f>0.5*E2+0.5*O2</f>
        <v>72636366.571707502</v>
      </c>
      <c r="K2" s="14">
        <f>0.4*E2+0.6*O2</f>
        <v>87157381.886049002</v>
      </c>
      <c r="L2" s="14">
        <f>0.3*E2+0.7*O2</f>
        <v>101678397.2003905</v>
      </c>
      <c r="M2" s="14">
        <f>0.2*E2+0.8*O2</f>
        <v>116199412.514732</v>
      </c>
      <c r="N2" s="14">
        <f>0.1*E2+0.9*O2</f>
        <v>130720427.8290735</v>
      </c>
      <c r="O2" s="14">
        <f>'Texas Data'!C41*1000000</f>
        <v>145241443.143415</v>
      </c>
      <c r="P2" s="14">
        <f>0.9*O2+0.1*Y2</f>
        <v>179863639.00190222</v>
      </c>
      <c r="Q2" s="14">
        <f>0.8*O2+0.2*Y2</f>
        <v>214485834.86038941</v>
      </c>
      <c r="R2" s="14">
        <f>0.7*O2+0.3*Y2</f>
        <v>249108030.7188766</v>
      </c>
      <c r="S2" s="14">
        <f>0.6*O2+0.4*Y2</f>
        <v>283730226.57736385</v>
      </c>
      <c r="T2" s="14">
        <f>0.5*O2+0.5*Y2</f>
        <v>318352422.43585098</v>
      </c>
      <c r="U2" s="14">
        <f>0.4*O2+0.6*Y2</f>
        <v>352974618.29433817</v>
      </c>
      <c r="V2" s="14">
        <f>0.3*O2+0.7*Y2</f>
        <v>387596814.15282536</v>
      </c>
      <c r="W2" s="14">
        <f>0.2*O2+0.8*Y2</f>
        <v>422219010.0113126</v>
      </c>
      <c r="X2" s="14">
        <f>0.1*O2+0.9*Y2</f>
        <v>456841205.86979979</v>
      </c>
      <c r="Y2" s="14">
        <f>'Texas Data'!D41*1000000</f>
        <v>491463401.72828698</v>
      </c>
      <c r="Z2" s="14">
        <f>0.9*Y2+0.1*AI2</f>
        <v>532317061.55545831</v>
      </c>
      <c r="AA2" s="14">
        <f>0.8*Y2+0.2*AI2</f>
        <v>573170721.38262963</v>
      </c>
      <c r="AB2" s="14">
        <f>0.7*Y2+0.3*AI2</f>
        <v>614024381.20980084</v>
      </c>
      <c r="AC2" s="14">
        <f>0.6*Y2+0.4*AI2</f>
        <v>654878041.03697217</v>
      </c>
      <c r="AD2" s="14">
        <f>0.5*Y2+0.5*AI2</f>
        <v>695731700.86414349</v>
      </c>
      <c r="AE2" s="14">
        <f>0.4*Y2+0.6*AI2</f>
        <v>736585360.69131482</v>
      </c>
      <c r="AF2" s="14">
        <f>0.3*Y2+0.7*AI2</f>
        <v>777439020.51848602</v>
      </c>
      <c r="AG2" s="14">
        <f>0.2*Y2+0.8*AI2</f>
        <v>818292680.34565735</v>
      </c>
      <c r="AH2" s="14">
        <f>0.1*Y2+0.9*AI2</f>
        <v>859146340.17282867</v>
      </c>
      <c r="AI2">
        <f>'Texas Data'!E41*1000000</f>
        <v>900000000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11"/>
  <sheetViews>
    <sheetView workbookViewId="0">
      <selection activeCell="G38" sqref="G38"/>
    </sheetView>
  </sheetViews>
  <sheetFormatPr defaultColWidth="8.796875" defaultRowHeight="14.25" x14ac:dyDescent="0.45"/>
  <cols>
    <col min="1" max="1" width="24.6640625" customWidth="1"/>
    <col min="2" max="2" width="9.1328125" customWidth="1"/>
  </cols>
  <sheetData>
    <row r="1" spans="1:35" x14ac:dyDescent="0.45">
      <c r="A1" s="2" t="s">
        <v>56</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s="15" t="s">
        <v>68</v>
      </c>
      <c r="B2" s="14">
        <f t="shared" ref="B2:C2" si="0">C2</f>
        <v>5237420</v>
      </c>
      <c r="C2" s="14">
        <f t="shared" si="0"/>
        <v>5237420</v>
      </c>
      <c r="D2" s="14">
        <f>E2</f>
        <v>5237420</v>
      </c>
      <c r="E2" s="14">
        <f>'Texas Data'!B26</f>
        <v>5237420</v>
      </c>
      <c r="F2" s="14">
        <f>0.9*E2+0.1*O2</f>
        <v>5237420</v>
      </c>
      <c r="G2" s="14">
        <f>0.8*E2+0.2*O2</f>
        <v>5237420</v>
      </c>
      <c r="H2" s="14">
        <f>0.7*E2+0.3*O2</f>
        <v>5237420</v>
      </c>
      <c r="I2" s="14">
        <f>0.6*E2+0.4*O2</f>
        <v>5237420</v>
      </c>
      <c r="J2" s="14">
        <f>0.5*E2+0.5*O2</f>
        <v>5237420</v>
      </c>
      <c r="K2" s="14">
        <f>0.4*E2+0.6*O2</f>
        <v>5237420</v>
      </c>
      <c r="L2" s="14">
        <f>0.3*E2+0.7*O2</f>
        <v>5237420</v>
      </c>
      <c r="M2" s="14">
        <f>0.2*E2+0.8*O2</f>
        <v>5237420</v>
      </c>
      <c r="N2" s="14">
        <f>0.1*E2+0.9*O2</f>
        <v>5237420</v>
      </c>
      <c r="O2" s="14">
        <f>'Texas Data'!C26</f>
        <v>5237420</v>
      </c>
      <c r="P2" s="14">
        <f>0.9*O2+0.1*Y2</f>
        <v>5237420</v>
      </c>
      <c r="Q2" s="14">
        <f>0.8*O2+0.2*Y2</f>
        <v>5237420</v>
      </c>
      <c r="R2" s="14">
        <f>0.7*O2+0.3*Y2</f>
        <v>5237420</v>
      </c>
      <c r="S2" s="14">
        <f>0.6*O2+0.4*Y2</f>
        <v>5237420</v>
      </c>
      <c r="T2" s="14">
        <f>0.5*O2+0.5*Y2</f>
        <v>5237420</v>
      </c>
      <c r="U2" s="14">
        <f>0.4*O2+0.6*Y2</f>
        <v>5237420</v>
      </c>
      <c r="V2" s="14">
        <f>0.3*O2+0.7*Y2</f>
        <v>5237420</v>
      </c>
      <c r="W2" s="14">
        <f>0.2*O2+0.8*Y2</f>
        <v>5237420</v>
      </c>
      <c r="X2" s="14">
        <f>0.1*O2+0.9*Y2</f>
        <v>5237420</v>
      </c>
      <c r="Y2" s="14">
        <f>'Texas Data'!D26</f>
        <v>5237420</v>
      </c>
      <c r="Z2" s="14">
        <f>0.9*Y2+0.1*AI2</f>
        <v>5237420</v>
      </c>
      <c r="AA2" s="14">
        <f>0.8*Y2+0.2*AI2</f>
        <v>5237420</v>
      </c>
      <c r="AB2" s="14">
        <f>0.7*Y2+0.3*AI2</f>
        <v>5237420</v>
      </c>
      <c r="AC2" s="14">
        <f>0.6*Y2+0.4*AI2</f>
        <v>5237420</v>
      </c>
      <c r="AD2" s="14">
        <f>0.5*Y2+0.5*AI2</f>
        <v>5237420</v>
      </c>
      <c r="AE2" s="14">
        <f>0.4*Y2+0.6*AI2</f>
        <v>5237420</v>
      </c>
      <c r="AF2" s="14">
        <f>0.3*Y2+0.7*AI2</f>
        <v>5237420</v>
      </c>
      <c r="AG2" s="14">
        <f>0.2*Y2+0.8*AI2</f>
        <v>5237420</v>
      </c>
      <c r="AH2" s="14">
        <f>0.1*Y2+0.9*AI2</f>
        <v>5237420</v>
      </c>
      <c r="AI2" s="14">
        <f>'Texas Data'!E26</f>
        <v>5237420</v>
      </c>
    </row>
    <row r="3" spans="1:35" x14ac:dyDescent="0.45">
      <c r="A3" s="15" t="s">
        <v>69</v>
      </c>
      <c r="B3">
        <v>0</v>
      </c>
      <c r="C3" s="14">
        <f t="shared" ref="C3:R11" si="1">$B3</f>
        <v>0</v>
      </c>
      <c r="D3" s="14">
        <f t="shared" si="1"/>
        <v>0</v>
      </c>
      <c r="E3" s="14">
        <f t="shared" si="1"/>
        <v>0</v>
      </c>
      <c r="F3" s="14">
        <f t="shared" si="1"/>
        <v>0</v>
      </c>
      <c r="G3" s="14">
        <f t="shared" si="1"/>
        <v>0</v>
      </c>
      <c r="H3" s="14">
        <f t="shared" si="1"/>
        <v>0</v>
      </c>
      <c r="I3" s="14">
        <f t="shared" si="1"/>
        <v>0</v>
      </c>
      <c r="J3" s="14">
        <f t="shared" si="1"/>
        <v>0</v>
      </c>
      <c r="K3" s="14">
        <f t="shared" si="1"/>
        <v>0</v>
      </c>
      <c r="L3" s="14">
        <f t="shared" si="1"/>
        <v>0</v>
      </c>
      <c r="M3" s="14">
        <f t="shared" si="1"/>
        <v>0</v>
      </c>
      <c r="N3" s="14">
        <f t="shared" si="1"/>
        <v>0</v>
      </c>
      <c r="O3" s="14">
        <f t="shared" si="1"/>
        <v>0</v>
      </c>
      <c r="P3" s="14">
        <f t="shared" si="1"/>
        <v>0</v>
      </c>
      <c r="Q3" s="14">
        <f t="shared" si="1"/>
        <v>0</v>
      </c>
      <c r="R3" s="14">
        <f t="shared" si="1"/>
        <v>0</v>
      </c>
      <c r="S3" s="14">
        <f t="shared" ref="D3:AI10" si="2">$B3</f>
        <v>0</v>
      </c>
      <c r="T3" s="14">
        <f t="shared" si="2"/>
        <v>0</v>
      </c>
      <c r="U3" s="14">
        <f t="shared" si="2"/>
        <v>0</v>
      </c>
      <c r="V3" s="14">
        <f t="shared" si="2"/>
        <v>0</v>
      </c>
      <c r="W3" s="14">
        <f t="shared" si="2"/>
        <v>0</v>
      </c>
      <c r="X3" s="14">
        <f t="shared" si="2"/>
        <v>0</v>
      </c>
      <c r="Y3" s="14">
        <f t="shared" si="2"/>
        <v>0</v>
      </c>
      <c r="Z3" s="14">
        <f t="shared" si="2"/>
        <v>0</v>
      </c>
      <c r="AA3" s="14">
        <f t="shared" si="2"/>
        <v>0</v>
      </c>
      <c r="AB3" s="14">
        <f t="shared" si="2"/>
        <v>0</v>
      </c>
      <c r="AC3" s="14">
        <f t="shared" si="2"/>
        <v>0</v>
      </c>
      <c r="AD3" s="14">
        <f t="shared" si="2"/>
        <v>0</v>
      </c>
      <c r="AE3" s="14">
        <f t="shared" si="2"/>
        <v>0</v>
      </c>
      <c r="AF3" s="14">
        <f t="shared" si="2"/>
        <v>0</v>
      </c>
      <c r="AG3" s="14">
        <f t="shared" si="2"/>
        <v>0</v>
      </c>
      <c r="AH3" s="14">
        <f t="shared" si="2"/>
        <v>0</v>
      </c>
      <c r="AI3" s="14">
        <f t="shared" si="2"/>
        <v>0</v>
      </c>
    </row>
    <row r="4" spans="1:35" x14ac:dyDescent="0.45">
      <c r="A4" s="15" t="s">
        <v>70</v>
      </c>
      <c r="B4" s="14">
        <v>0</v>
      </c>
      <c r="C4" s="14">
        <f t="shared" si="1"/>
        <v>0</v>
      </c>
      <c r="D4" s="14">
        <f t="shared" si="2"/>
        <v>0</v>
      </c>
      <c r="E4" s="14">
        <f t="shared" si="2"/>
        <v>0</v>
      </c>
      <c r="F4" s="14">
        <f t="shared" si="2"/>
        <v>0</v>
      </c>
      <c r="G4" s="14">
        <f t="shared" si="2"/>
        <v>0</v>
      </c>
      <c r="H4" s="14">
        <f t="shared" si="2"/>
        <v>0</v>
      </c>
      <c r="I4" s="14">
        <f t="shared" si="2"/>
        <v>0</v>
      </c>
      <c r="J4" s="14">
        <f t="shared" si="2"/>
        <v>0</v>
      </c>
      <c r="K4" s="14">
        <f t="shared" si="2"/>
        <v>0</v>
      </c>
      <c r="L4" s="14">
        <f t="shared" si="2"/>
        <v>0</v>
      </c>
      <c r="M4" s="14">
        <f t="shared" si="2"/>
        <v>0</v>
      </c>
      <c r="N4" s="14">
        <f t="shared" si="2"/>
        <v>0</v>
      </c>
      <c r="O4" s="14">
        <f t="shared" si="2"/>
        <v>0</v>
      </c>
      <c r="P4" s="14">
        <f t="shared" si="2"/>
        <v>0</v>
      </c>
      <c r="Q4" s="14">
        <f t="shared" si="2"/>
        <v>0</v>
      </c>
      <c r="R4" s="14">
        <f t="shared" si="2"/>
        <v>0</v>
      </c>
      <c r="S4" s="14">
        <f t="shared" si="2"/>
        <v>0</v>
      </c>
      <c r="T4" s="14">
        <f t="shared" si="2"/>
        <v>0</v>
      </c>
      <c r="U4" s="14">
        <f t="shared" si="2"/>
        <v>0</v>
      </c>
      <c r="V4" s="14">
        <f t="shared" si="2"/>
        <v>0</v>
      </c>
      <c r="W4" s="14">
        <f t="shared" si="2"/>
        <v>0</v>
      </c>
      <c r="X4" s="14">
        <f t="shared" si="2"/>
        <v>0</v>
      </c>
      <c r="Y4" s="14">
        <f t="shared" si="2"/>
        <v>0</v>
      </c>
      <c r="Z4" s="14">
        <f t="shared" si="2"/>
        <v>0</v>
      </c>
      <c r="AA4" s="14">
        <f t="shared" si="2"/>
        <v>0</v>
      </c>
      <c r="AB4" s="14">
        <f t="shared" si="2"/>
        <v>0</v>
      </c>
      <c r="AC4" s="14">
        <f t="shared" si="2"/>
        <v>0</v>
      </c>
      <c r="AD4" s="14">
        <f t="shared" si="2"/>
        <v>0</v>
      </c>
      <c r="AE4" s="14">
        <f t="shared" si="2"/>
        <v>0</v>
      </c>
      <c r="AF4" s="14">
        <f t="shared" si="2"/>
        <v>0</v>
      </c>
      <c r="AG4" s="14">
        <f t="shared" si="2"/>
        <v>0</v>
      </c>
      <c r="AH4" s="14">
        <f t="shared" si="2"/>
        <v>0</v>
      </c>
      <c r="AI4" s="14">
        <f t="shared" si="2"/>
        <v>0</v>
      </c>
    </row>
    <row r="5" spans="1:35" x14ac:dyDescent="0.45">
      <c r="A5" s="15" t="s">
        <v>71</v>
      </c>
      <c r="B5">
        <v>0</v>
      </c>
      <c r="C5" s="14">
        <f t="shared" si="1"/>
        <v>0</v>
      </c>
      <c r="D5" s="14">
        <f t="shared" si="2"/>
        <v>0</v>
      </c>
      <c r="E5" s="14">
        <f t="shared" si="2"/>
        <v>0</v>
      </c>
      <c r="F5" s="14">
        <f t="shared" si="2"/>
        <v>0</v>
      </c>
      <c r="G5" s="14">
        <f t="shared" si="2"/>
        <v>0</v>
      </c>
      <c r="H5" s="14">
        <f t="shared" si="2"/>
        <v>0</v>
      </c>
      <c r="I5" s="14">
        <f t="shared" si="2"/>
        <v>0</v>
      </c>
      <c r="J5" s="14">
        <f t="shared" si="2"/>
        <v>0</v>
      </c>
      <c r="K5" s="14">
        <f t="shared" si="2"/>
        <v>0</v>
      </c>
      <c r="L5" s="14">
        <f t="shared" si="2"/>
        <v>0</v>
      </c>
      <c r="M5" s="14">
        <f t="shared" si="2"/>
        <v>0</v>
      </c>
      <c r="N5" s="14">
        <f t="shared" si="2"/>
        <v>0</v>
      </c>
      <c r="O5" s="14">
        <f t="shared" si="2"/>
        <v>0</v>
      </c>
      <c r="P5" s="14">
        <f t="shared" si="2"/>
        <v>0</v>
      </c>
      <c r="Q5" s="14">
        <f t="shared" si="2"/>
        <v>0</v>
      </c>
      <c r="R5" s="14">
        <f t="shared" si="2"/>
        <v>0</v>
      </c>
      <c r="S5" s="14">
        <f t="shared" si="2"/>
        <v>0</v>
      </c>
      <c r="T5" s="14">
        <f t="shared" si="2"/>
        <v>0</v>
      </c>
      <c r="U5" s="14">
        <f t="shared" si="2"/>
        <v>0</v>
      </c>
      <c r="V5" s="14">
        <f t="shared" si="2"/>
        <v>0</v>
      </c>
      <c r="W5" s="14">
        <f t="shared" si="2"/>
        <v>0</v>
      </c>
      <c r="X5" s="14">
        <f t="shared" si="2"/>
        <v>0</v>
      </c>
      <c r="Y5" s="14">
        <f t="shared" si="2"/>
        <v>0</v>
      </c>
      <c r="Z5" s="14">
        <f t="shared" si="2"/>
        <v>0</v>
      </c>
      <c r="AA5" s="14">
        <f t="shared" si="2"/>
        <v>0</v>
      </c>
      <c r="AB5" s="14">
        <f t="shared" si="2"/>
        <v>0</v>
      </c>
      <c r="AC5" s="14">
        <f t="shared" si="2"/>
        <v>0</v>
      </c>
      <c r="AD5" s="14">
        <f t="shared" si="2"/>
        <v>0</v>
      </c>
      <c r="AE5" s="14">
        <f t="shared" si="2"/>
        <v>0</v>
      </c>
      <c r="AF5" s="14">
        <f t="shared" si="2"/>
        <v>0</v>
      </c>
      <c r="AG5" s="14">
        <f t="shared" si="2"/>
        <v>0</v>
      </c>
      <c r="AH5" s="14">
        <f t="shared" si="2"/>
        <v>0</v>
      </c>
      <c r="AI5" s="14">
        <f t="shared" si="2"/>
        <v>0</v>
      </c>
    </row>
    <row r="6" spans="1:35" x14ac:dyDescent="0.45">
      <c r="A6" s="15" t="s">
        <v>72</v>
      </c>
      <c r="B6">
        <v>0</v>
      </c>
      <c r="C6" s="14">
        <f t="shared" si="1"/>
        <v>0</v>
      </c>
      <c r="D6" s="14">
        <f t="shared" si="2"/>
        <v>0</v>
      </c>
      <c r="E6" s="14">
        <f t="shared" si="2"/>
        <v>0</v>
      </c>
      <c r="F6" s="14">
        <f t="shared" si="2"/>
        <v>0</v>
      </c>
      <c r="G6" s="14">
        <f t="shared" si="2"/>
        <v>0</v>
      </c>
      <c r="H6" s="14">
        <f t="shared" si="2"/>
        <v>0</v>
      </c>
      <c r="I6" s="14">
        <f t="shared" si="2"/>
        <v>0</v>
      </c>
      <c r="J6" s="14">
        <f t="shared" si="2"/>
        <v>0</v>
      </c>
      <c r="K6" s="14">
        <f t="shared" si="2"/>
        <v>0</v>
      </c>
      <c r="L6" s="14">
        <f t="shared" si="2"/>
        <v>0</v>
      </c>
      <c r="M6" s="14">
        <f t="shared" si="2"/>
        <v>0</v>
      </c>
      <c r="N6" s="14">
        <f t="shared" si="2"/>
        <v>0</v>
      </c>
      <c r="O6" s="14">
        <f t="shared" si="2"/>
        <v>0</v>
      </c>
      <c r="P6" s="14">
        <f t="shared" si="2"/>
        <v>0</v>
      </c>
      <c r="Q6" s="14">
        <f t="shared" si="2"/>
        <v>0</v>
      </c>
      <c r="R6" s="14">
        <f t="shared" si="2"/>
        <v>0</v>
      </c>
      <c r="S6" s="14">
        <f t="shared" si="2"/>
        <v>0</v>
      </c>
      <c r="T6" s="14">
        <f t="shared" si="2"/>
        <v>0</v>
      </c>
      <c r="U6" s="14">
        <f t="shared" si="2"/>
        <v>0</v>
      </c>
      <c r="V6" s="14">
        <f t="shared" si="2"/>
        <v>0</v>
      </c>
      <c r="W6" s="14">
        <f t="shared" si="2"/>
        <v>0</v>
      </c>
      <c r="X6" s="14">
        <f t="shared" si="2"/>
        <v>0</v>
      </c>
      <c r="Y6" s="14">
        <f t="shared" si="2"/>
        <v>0</v>
      </c>
      <c r="Z6" s="14">
        <f t="shared" si="2"/>
        <v>0</v>
      </c>
      <c r="AA6" s="14">
        <f t="shared" si="2"/>
        <v>0</v>
      </c>
      <c r="AB6" s="14">
        <f t="shared" si="2"/>
        <v>0</v>
      </c>
      <c r="AC6" s="14">
        <f t="shared" si="2"/>
        <v>0</v>
      </c>
      <c r="AD6" s="14">
        <f t="shared" si="2"/>
        <v>0</v>
      </c>
      <c r="AE6" s="14">
        <f t="shared" si="2"/>
        <v>0</v>
      </c>
      <c r="AF6" s="14">
        <f t="shared" si="2"/>
        <v>0</v>
      </c>
      <c r="AG6" s="14">
        <f t="shared" si="2"/>
        <v>0</v>
      </c>
      <c r="AH6" s="14">
        <f t="shared" si="2"/>
        <v>0</v>
      </c>
      <c r="AI6" s="14">
        <f t="shared" si="2"/>
        <v>0</v>
      </c>
    </row>
    <row r="7" spans="1:35" x14ac:dyDescent="0.45">
      <c r="A7" s="15" t="s">
        <v>73</v>
      </c>
      <c r="B7">
        <v>0</v>
      </c>
      <c r="C7" s="14">
        <f t="shared" si="1"/>
        <v>0</v>
      </c>
      <c r="D7" s="14">
        <f t="shared" si="2"/>
        <v>0</v>
      </c>
      <c r="E7" s="14">
        <f t="shared" si="2"/>
        <v>0</v>
      </c>
      <c r="F7" s="14">
        <f t="shared" si="2"/>
        <v>0</v>
      </c>
      <c r="G7" s="14">
        <f t="shared" si="2"/>
        <v>0</v>
      </c>
      <c r="H7" s="14">
        <f t="shared" si="2"/>
        <v>0</v>
      </c>
      <c r="I7" s="14">
        <f t="shared" si="2"/>
        <v>0</v>
      </c>
      <c r="J7" s="14">
        <f t="shared" si="2"/>
        <v>0</v>
      </c>
      <c r="K7" s="14">
        <f t="shared" si="2"/>
        <v>0</v>
      </c>
      <c r="L7" s="14">
        <f t="shared" si="2"/>
        <v>0</v>
      </c>
      <c r="M7" s="14">
        <f t="shared" si="2"/>
        <v>0</v>
      </c>
      <c r="N7" s="14">
        <f t="shared" si="2"/>
        <v>0</v>
      </c>
      <c r="O7" s="14">
        <f t="shared" si="2"/>
        <v>0</v>
      </c>
      <c r="P7" s="14">
        <f t="shared" si="2"/>
        <v>0</v>
      </c>
      <c r="Q7" s="14">
        <f t="shared" si="2"/>
        <v>0</v>
      </c>
      <c r="R7" s="14">
        <f t="shared" si="2"/>
        <v>0</v>
      </c>
      <c r="S7" s="14">
        <f t="shared" si="2"/>
        <v>0</v>
      </c>
      <c r="T7" s="14">
        <f t="shared" si="2"/>
        <v>0</v>
      </c>
      <c r="U7" s="14">
        <f t="shared" si="2"/>
        <v>0</v>
      </c>
      <c r="V7" s="14">
        <f t="shared" si="2"/>
        <v>0</v>
      </c>
      <c r="W7" s="14">
        <f t="shared" si="2"/>
        <v>0</v>
      </c>
      <c r="X7" s="14">
        <f t="shared" si="2"/>
        <v>0</v>
      </c>
      <c r="Y7" s="14">
        <f t="shared" si="2"/>
        <v>0</v>
      </c>
      <c r="Z7" s="14">
        <f t="shared" si="2"/>
        <v>0</v>
      </c>
      <c r="AA7" s="14">
        <f t="shared" si="2"/>
        <v>0</v>
      </c>
      <c r="AB7" s="14">
        <f t="shared" si="2"/>
        <v>0</v>
      </c>
      <c r="AC7" s="14">
        <f t="shared" si="2"/>
        <v>0</v>
      </c>
      <c r="AD7" s="14">
        <f t="shared" si="2"/>
        <v>0</v>
      </c>
      <c r="AE7" s="14">
        <f t="shared" si="2"/>
        <v>0</v>
      </c>
      <c r="AF7" s="14">
        <f t="shared" si="2"/>
        <v>0</v>
      </c>
      <c r="AG7" s="14">
        <f t="shared" si="2"/>
        <v>0</v>
      </c>
      <c r="AH7" s="14">
        <f t="shared" si="2"/>
        <v>0</v>
      </c>
      <c r="AI7" s="14">
        <f t="shared" si="2"/>
        <v>0</v>
      </c>
    </row>
    <row r="8" spans="1:35" x14ac:dyDescent="0.45">
      <c r="A8" s="15" t="s">
        <v>74</v>
      </c>
      <c r="B8">
        <v>0</v>
      </c>
      <c r="C8" s="14">
        <f t="shared" si="1"/>
        <v>0</v>
      </c>
      <c r="D8" s="14">
        <f t="shared" si="2"/>
        <v>0</v>
      </c>
      <c r="E8" s="14">
        <f t="shared" si="2"/>
        <v>0</v>
      </c>
      <c r="F8" s="14">
        <f t="shared" si="2"/>
        <v>0</v>
      </c>
      <c r="G8" s="14">
        <f t="shared" si="2"/>
        <v>0</v>
      </c>
      <c r="H8" s="14">
        <f t="shared" si="2"/>
        <v>0</v>
      </c>
      <c r="I8" s="14">
        <f t="shared" si="2"/>
        <v>0</v>
      </c>
      <c r="J8" s="14">
        <f t="shared" si="2"/>
        <v>0</v>
      </c>
      <c r="K8" s="14">
        <f t="shared" si="2"/>
        <v>0</v>
      </c>
      <c r="L8" s="14">
        <f t="shared" si="2"/>
        <v>0</v>
      </c>
      <c r="M8" s="14">
        <f t="shared" si="2"/>
        <v>0</v>
      </c>
      <c r="N8" s="14">
        <f t="shared" si="2"/>
        <v>0</v>
      </c>
      <c r="O8" s="14">
        <f t="shared" si="2"/>
        <v>0</v>
      </c>
      <c r="P8" s="14">
        <f t="shared" si="2"/>
        <v>0</v>
      </c>
      <c r="Q8" s="14">
        <f t="shared" si="2"/>
        <v>0</v>
      </c>
      <c r="R8" s="14">
        <f t="shared" si="2"/>
        <v>0</v>
      </c>
      <c r="S8" s="14">
        <f t="shared" si="2"/>
        <v>0</v>
      </c>
      <c r="T8" s="14">
        <f t="shared" si="2"/>
        <v>0</v>
      </c>
      <c r="U8" s="14">
        <f t="shared" si="2"/>
        <v>0</v>
      </c>
      <c r="V8" s="14">
        <f t="shared" si="2"/>
        <v>0</v>
      </c>
      <c r="W8" s="14">
        <f t="shared" si="2"/>
        <v>0</v>
      </c>
      <c r="X8" s="14">
        <f t="shared" si="2"/>
        <v>0</v>
      </c>
      <c r="Y8" s="14">
        <f t="shared" si="2"/>
        <v>0</v>
      </c>
      <c r="Z8" s="14">
        <f t="shared" si="2"/>
        <v>0</v>
      </c>
      <c r="AA8" s="14">
        <f t="shared" si="2"/>
        <v>0</v>
      </c>
      <c r="AB8" s="14">
        <f t="shared" si="2"/>
        <v>0</v>
      </c>
      <c r="AC8" s="14">
        <f t="shared" si="2"/>
        <v>0</v>
      </c>
      <c r="AD8" s="14">
        <f t="shared" si="2"/>
        <v>0</v>
      </c>
      <c r="AE8" s="14">
        <f t="shared" si="2"/>
        <v>0</v>
      </c>
      <c r="AF8" s="14">
        <f t="shared" si="2"/>
        <v>0</v>
      </c>
      <c r="AG8" s="14">
        <f t="shared" si="2"/>
        <v>0</v>
      </c>
      <c r="AH8" s="14">
        <f t="shared" si="2"/>
        <v>0</v>
      </c>
      <c r="AI8" s="14">
        <f t="shared" si="2"/>
        <v>0</v>
      </c>
    </row>
    <row r="9" spans="1:35" x14ac:dyDescent="0.45">
      <c r="A9" s="15" t="s">
        <v>75</v>
      </c>
      <c r="B9">
        <v>0</v>
      </c>
      <c r="C9" s="14">
        <f t="shared" si="1"/>
        <v>0</v>
      </c>
      <c r="D9" s="14">
        <f t="shared" si="2"/>
        <v>0</v>
      </c>
      <c r="E9" s="14">
        <f t="shared" si="2"/>
        <v>0</v>
      </c>
      <c r="F9" s="14">
        <f t="shared" si="2"/>
        <v>0</v>
      </c>
      <c r="G9" s="14">
        <f t="shared" si="2"/>
        <v>0</v>
      </c>
      <c r="H9" s="14">
        <f t="shared" si="2"/>
        <v>0</v>
      </c>
      <c r="I9" s="14">
        <f t="shared" si="2"/>
        <v>0</v>
      </c>
      <c r="J9" s="14">
        <f t="shared" si="2"/>
        <v>0</v>
      </c>
      <c r="K9" s="14">
        <f t="shared" si="2"/>
        <v>0</v>
      </c>
      <c r="L9" s="14">
        <f t="shared" si="2"/>
        <v>0</v>
      </c>
      <c r="M9" s="14">
        <f t="shared" si="2"/>
        <v>0</v>
      </c>
      <c r="N9" s="14">
        <f t="shared" si="2"/>
        <v>0</v>
      </c>
      <c r="O9" s="14">
        <f t="shared" si="2"/>
        <v>0</v>
      </c>
      <c r="P9" s="14">
        <f t="shared" si="2"/>
        <v>0</v>
      </c>
      <c r="Q9" s="14">
        <f t="shared" si="2"/>
        <v>0</v>
      </c>
      <c r="R9" s="14">
        <f t="shared" si="2"/>
        <v>0</v>
      </c>
      <c r="S9" s="14">
        <f t="shared" si="2"/>
        <v>0</v>
      </c>
      <c r="T9" s="14">
        <f t="shared" si="2"/>
        <v>0</v>
      </c>
      <c r="U9" s="14">
        <f t="shared" si="2"/>
        <v>0</v>
      </c>
      <c r="V9" s="14">
        <f t="shared" si="2"/>
        <v>0</v>
      </c>
      <c r="W9" s="14">
        <f t="shared" si="2"/>
        <v>0</v>
      </c>
      <c r="X9" s="14">
        <f t="shared" si="2"/>
        <v>0</v>
      </c>
      <c r="Y9" s="14">
        <f t="shared" si="2"/>
        <v>0</v>
      </c>
      <c r="Z9" s="14">
        <f t="shared" si="2"/>
        <v>0</v>
      </c>
      <c r="AA9" s="14">
        <f t="shared" si="2"/>
        <v>0</v>
      </c>
      <c r="AB9" s="14">
        <f t="shared" si="2"/>
        <v>0</v>
      </c>
      <c r="AC9" s="14">
        <f t="shared" si="2"/>
        <v>0</v>
      </c>
      <c r="AD9" s="14">
        <f t="shared" si="2"/>
        <v>0</v>
      </c>
      <c r="AE9" s="14">
        <f t="shared" si="2"/>
        <v>0</v>
      </c>
      <c r="AF9" s="14">
        <f t="shared" si="2"/>
        <v>0</v>
      </c>
      <c r="AG9" s="14">
        <f t="shared" si="2"/>
        <v>0</v>
      </c>
      <c r="AH9" s="14">
        <f t="shared" si="2"/>
        <v>0</v>
      </c>
      <c r="AI9" s="14">
        <f t="shared" si="2"/>
        <v>0</v>
      </c>
    </row>
    <row r="10" spans="1:35" x14ac:dyDescent="0.45">
      <c r="A10" s="15" t="s">
        <v>76</v>
      </c>
      <c r="B10">
        <v>0</v>
      </c>
      <c r="C10" s="14">
        <f t="shared" si="1"/>
        <v>0</v>
      </c>
      <c r="D10" s="14">
        <f t="shared" si="2"/>
        <v>0</v>
      </c>
      <c r="E10" s="14">
        <f t="shared" si="2"/>
        <v>0</v>
      </c>
      <c r="F10" s="14">
        <f t="shared" si="2"/>
        <v>0</v>
      </c>
      <c r="G10" s="14">
        <f t="shared" si="2"/>
        <v>0</v>
      </c>
      <c r="H10" s="14">
        <f t="shared" si="2"/>
        <v>0</v>
      </c>
      <c r="I10" s="14">
        <f t="shared" si="2"/>
        <v>0</v>
      </c>
      <c r="J10" s="14">
        <f t="shared" si="2"/>
        <v>0</v>
      </c>
      <c r="K10" s="14">
        <f t="shared" si="2"/>
        <v>0</v>
      </c>
      <c r="L10" s="14">
        <f t="shared" si="2"/>
        <v>0</v>
      </c>
      <c r="M10" s="14">
        <f t="shared" si="2"/>
        <v>0</v>
      </c>
      <c r="N10" s="14">
        <f t="shared" si="2"/>
        <v>0</v>
      </c>
      <c r="O10" s="14">
        <f t="shared" si="2"/>
        <v>0</v>
      </c>
      <c r="P10" s="14">
        <f t="shared" si="2"/>
        <v>0</v>
      </c>
      <c r="Q10" s="14">
        <f t="shared" si="2"/>
        <v>0</v>
      </c>
      <c r="R10" s="14">
        <f t="shared" ref="D10:AI11" si="3">$B10</f>
        <v>0</v>
      </c>
      <c r="S10" s="14">
        <f t="shared" si="3"/>
        <v>0</v>
      </c>
      <c r="T10" s="14">
        <f t="shared" si="3"/>
        <v>0</v>
      </c>
      <c r="U10" s="14">
        <f t="shared" si="3"/>
        <v>0</v>
      </c>
      <c r="V10" s="14">
        <f t="shared" si="3"/>
        <v>0</v>
      </c>
      <c r="W10" s="14">
        <f t="shared" si="3"/>
        <v>0</v>
      </c>
      <c r="X10" s="14">
        <f t="shared" si="3"/>
        <v>0</v>
      </c>
      <c r="Y10" s="14">
        <f t="shared" si="3"/>
        <v>0</v>
      </c>
      <c r="Z10" s="14">
        <f t="shared" si="3"/>
        <v>0</v>
      </c>
      <c r="AA10" s="14">
        <f t="shared" si="3"/>
        <v>0</v>
      </c>
      <c r="AB10" s="14">
        <f t="shared" si="3"/>
        <v>0</v>
      </c>
      <c r="AC10" s="14">
        <f t="shared" si="3"/>
        <v>0</v>
      </c>
      <c r="AD10" s="14">
        <f t="shared" si="3"/>
        <v>0</v>
      </c>
      <c r="AE10" s="14">
        <f t="shared" si="3"/>
        <v>0</v>
      </c>
      <c r="AF10" s="14">
        <f t="shared" si="3"/>
        <v>0</v>
      </c>
      <c r="AG10" s="14">
        <f t="shared" si="3"/>
        <v>0</v>
      </c>
      <c r="AH10" s="14">
        <f t="shared" si="3"/>
        <v>0</v>
      </c>
      <c r="AI10" s="14">
        <f t="shared" si="3"/>
        <v>0</v>
      </c>
    </row>
    <row r="11" spans="1:35" x14ac:dyDescent="0.45">
      <c r="A11" s="15" t="s">
        <v>77</v>
      </c>
      <c r="B11">
        <v>0</v>
      </c>
      <c r="C11" s="14">
        <f t="shared" si="1"/>
        <v>0</v>
      </c>
      <c r="D11" s="14">
        <f t="shared" si="3"/>
        <v>0</v>
      </c>
      <c r="E11" s="14">
        <f t="shared" si="3"/>
        <v>0</v>
      </c>
      <c r="F11" s="14">
        <f t="shared" si="3"/>
        <v>0</v>
      </c>
      <c r="G11" s="14">
        <f t="shared" si="3"/>
        <v>0</v>
      </c>
      <c r="H11" s="14">
        <f t="shared" si="3"/>
        <v>0</v>
      </c>
      <c r="I11" s="14">
        <f t="shared" si="3"/>
        <v>0</v>
      </c>
      <c r="J11" s="14">
        <f t="shared" si="3"/>
        <v>0</v>
      </c>
      <c r="K11" s="14">
        <f t="shared" si="3"/>
        <v>0</v>
      </c>
      <c r="L11" s="14">
        <f t="shared" si="3"/>
        <v>0</v>
      </c>
      <c r="M11" s="14">
        <f t="shared" si="3"/>
        <v>0</v>
      </c>
      <c r="N11" s="14">
        <f t="shared" si="3"/>
        <v>0</v>
      </c>
      <c r="O11" s="14">
        <f t="shared" si="3"/>
        <v>0</v>
      </c>
      <c r="P11" s="14">
        <f t="shared" si="3"/>
        <v>0</v>
      </c>
      <c r="Q11" s="14">
        <f t="shared" si="3"/>
        <v>0</v>
      </c>
      <c r="R11" s="14">
        <f t="shared" si="3"/>
        <v>0</v>
      </c>
      <c r="S11" s="14">
        <f t="shared" si="3"/>
        <v>0</v>
      </c>
      <c r="T11" s="14">
        <f t="shared" si="3"/>
        <v>0</v>
      </c>
      <c r="U11" s="14">
        <f t="shared" si="3"/>
        <v>0</v>
      </c>
      <c r="V11" s="14">
        <f t="shared" si="3"/>
        <v>0</v>
      </c>
      <c r="W11" s="14">
        <f t="shared" si="3"/>
        <v>0</v>
      </c>
      <c r="X11" s="14">
        <f t="shared" si="3"/>
        <v>0</v>
      </c>
      <c r="Y11" s="14">
        <f t="shared" si="3"/>
        <v>0</v>
      </c>
      <c r="Z11" s="14">
        <f t="shared" si="3"/>
        <v>0</v>
      </c>
      <c r="AA11" s="14">
        <f t="shared" si="3"/>
        <v>0</v>
      </c>
      <c r="AB11" s="14">
        <f t="shared" si="3"/>
        <v>0</v>
      </c>
      <c r="AC11" s="14">
        <f t="shared" si="3"/>
        <v>0</v>
      </c>
      <c r="AD11" s="14">
        <f t="shared" si="3"/>
        <v>0</v>
      </c>
      <c r="AE11" s="14">
        <f t="shared" si="3"/>
        <v>0</v>
      </c>
      <c r="AF11" s="14">
        <f t="shared" si="3"/>
        <v>0</v>
      </c>
      <c r="AG11" s="14">
        <f t="shared" si="3"/>
        <v>0</v>
      </c>
      <c r="AH11" s="14">
        <f t="shared" si="3"/>
        <v>0</v>
      </c>
      <c r="AI11" s="14">
        <f t="shared" si="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election activeCell="E2" sqref="E2"/>
    </sheetView>
  </sheetViews>
  <sheetFormatPr defaultColWidth="8.796875" defaultRowHeight="14.25" x14ac:dyDescent="0.45"/>
  <cols>
    <col min="1" max="1" width="24.6640625" customWidth="1"/>
    <col min="2" max="2" width="9.1328125" customWidth="1"/>
  </cols>
  <sheetData>
    <row r="1" spans="1:35" x14ac:dyDescent="0.45">
      <c r="A1" s="2" t="s">
        <v>57</v>
      </c>
      <c r="B1" s="4">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45">
      <c r="A2" t="s">
        <v>58</v>
      </c>
      <c r="B2" s="14">
        <f t="shared" ref="B2:C2" si="0">(C2-D2)+C2</f>
        <v>986.39450000000011</v>
      </c>
      <c r="C2" s="14">
        <f t="shared" si="0"/>
        <v>986.39450000000011</v>
      </c>
      <c r="D2" s="14">
        <f>(E2-F2)+E2</f>
        <v>986.39450000000011</v>
      </c>
      <c r="E2" s="14">
        <f>'Texas Data'!B22</f>
        <v>986.39450000000011</v>
      </c>
      <c r="F2" s="14">
        <f>0.9*E2+0.1*O2</f>
        <v>986.39450000000011</v>
      </c>
      <c r="G2" s="14">
        <f>0.8*E2+0.2*O2</f>
        <v>986.39450000000011</v>
      </c>
      <c r="H2" s="14">
        <f>0.7*E2+0.3*O2</f>
        <v>986.39450000000011</v>
      </c>
      <c r="I2" s="14">
        <f>0.6*E2+0.4*O2</f>
        <v>986.39450000000011</v>
      </c>
      <c r="J2" s="14">
        <f>0.5*E2+0.5*O2</f>
        <v>986.39450000000011</v>
      </c>
      <c r="K2" s="14">
        <f>0.4*E2+0.6*O2</f>
        <v>986.39450000000011</v>
      </c>
      <c r="L2" s="14">
        <f>0.3*E2+0.7*O2</f>
        <v>986.39450000000011</v>
      </c>
      <c r="M2" s="14">
        <f>0.2*E2+0.8*O2</f>
        <v>986.39450000000011</v>
      </c>
      <c r="N2" s="14">
        <f>0.1*E2+0.9*O2</f>
        <v>986.39450000000011</v>
      </c>
      <c r="O2" s="14">
        <f>'Texas Data'!C22</f>
        <v>986.39450000000011</v>
      </c>
      <c r="P2" s="14">
        <f>0.9*O2+0.1*Y2</f>
        <v>986.39450000000011</v>
      </c>
      <c r="Q2" s="14">
        <f>0.8*O2+0.2*Y2</f>
        <v>986.39450000000011</v>
      </c>
      <c r="R2" s="14">
        <f>0.7*O2+0.3*Y2</f>
        <v>986.39450000000011</v>
      </c>
      <c r="S2" s="14">
        <f>0.6*O2+0.4*Y2</f>
        <v>986.39450000000011</v>
      </c>
      <c r="T2" s="14">
        <f>0.5*O2+0.5*Y2</f>
        <v>986.39450000000011</v>
      </c>
      <c r="U2" s="14">
        <f>0.4*O2+0.6*Y2</f>
        <v>986.39450000000011</v>
      </c>
      <c r="V2" s="14">
        <f>0.3*O2+0.7*Y2</f>
        <v>986.39450000000011</v>
      </c>
      <c r="W2" s="14">
        <f>0.2*O2+0.8*Y2</f>
        <v>986.39450000000011</v>
      </c>
      <c r="X2" s="14">
        <f>0.1*O2+0.9*Y2</f>
        <v>986.39450000000011</v>
      </c>
      <c r="Y2" s="14">
        <f>'Texas Data'!D22</f>
        <v>986.39450000000011</v>
      </c>
      <c r="Z2" s="14">
        <f>0.9*Y2+0.1*AI2</f>
        <v>986.39450000000011</v>
      </c>
      <c r="AA2" s="14">
        <f>0.8*Y2+0.2*AI2</f>
        <v>986.39450000000011</v>
      </c>
      <c r="AB2" s="14">
        <f>0.7*Y2+0.3*AI2</f>
        <v>986.39450000000011</v>
      </c>
      <c r="AC2" s="14">
        <f>0.6*Y2+0.4*AI2</f>
        <v>986.39450000000011</v>
      </c>
      <c r="AD2" s="14">
        <f>0.5*Y2+0.5*AI2</f>
        <v>986.39450000000011</v>
      </c>
      <c r="AE2" s="14">
        <f>0.4*Y2+0.6*AI2</f>
        <v>986.39450000000011</v>
      </c>
      <c r="AF2" s="14">
        <f>0.3*Y2+0.7*AI2</f>
        <v>986.39450000000011</v>
      </c>
      <c r="AG2" s="14">
        <f>0.2*Y2+0.8*AI2</f>
        <v>986.39450000000011</v>
      </c>
      <c r="AH2" s="14">
        <f>0.1*Y2+0.9*AI2</f>
        <v>986.39450000000011</v>
      </c>
      <c r="AI2" s="14">
        <f>'Texas Data'!E22</f>
        <v>986.39450000000011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vt:lpstr>
      <vt:lpstr>Texas Data</vt:lpstr>
      <vt:lpstr>WISdom Comparison</vt:lpstr>
      <vt:lpstr>DACD-potential</vt:lpstr>
      <vt:lpstr>DACD-energyintensity</vt:lpstr>
      <vt:lpstr>DACD-capex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2019-12-04T00:52:30Z</dcterms:created>
  <dcterms:modified xsi:type="dcterms:W3CDTF">2021-04-27T22:21:40Z</dcterms:modified>
</cp:coreProperties>
</file>