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44E4EECE-7A38-477C-9A4D-8B94F4967593}" xr6:coauthVersionLast="45" xr6:coauthVersionMax="45" xr10:uidLastSave="{00000000-0000-0000-0000-000000000000}"/>
  <bookViews>
    <workbookView xWindow="98" yWindow="23" windowWidth="16282" windowHeight="10305" activeTab="1" xr2:uid="{8038ED6D-A391-4287-BAFA-F45B67DFD206}"/>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EPS 2019" sheetId="23" r:id="rId8"/>
    <sheet name="2005 US" sheetId="20" r:id="rId9"/>
    <sheet name="State EPS Pollutant" sheetId="21" r:id="rId10"/>
    <sheet name="US EPS Pollutant" sheetId="22" r:id="rId11"/>
    <sheet name="MaxBoundCalculations" sheetId="13" r:id="rId12"/>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9" l="1"/>
  <c r="N15" i="19"/>
  <c r="O19" i="19"/>
  <c r="O27" i="19"/>
  <c r="B24" i="23"/>
  <c r="O33" i="19"/>
  <c r="N34" i="19"/>
  <c r="O26" i="19"/>
  <c r="O25" i="19"/>
  <c r="O32" i="19"/>
  <c r="N32" i="19"/>
  <c r="B10" i="23"/>
  <c r="N27" i="19"/>
  <c r="N26" i="19"/>
  <c r="N25" i="19"/>
  <c r="O24" i="19"/>
  <c r="N24" i="19"/>
  <c r="O21" i="19"/>
  <c r="N21" i="19"/>
  <c r="N19" i="19"/>
  <c r="O10" i="19"/>
  <c r="O6" i="19"/>
  <c r="O2" i="19"/>
  <c r="N2" i="19"/>
  <c r="B12" i="23"/>
  <c r="B13" i="23"/>
  <c r="B14" i="23"/>
  <c r="B15" i="23"/>
  <c r="B16" i="23"/>
  <c r="B17" i="23"/>
  <c r="B18" i="23"/>
  <c r="B11" i="23"/>
  <c r="O22" i="19" l="1"/>
  <c r="O29" i="19" s="1"/>
  <c r="O37" i="19" s="1"/>
  <c r="N38" i="8"/>
  <c r="N37" i="8"/>
  <c r="N36" i="8"/>
  <c r="N34" i="8"/>
  <c r="N32" i="8"/>
  <c r="M14" i="8" l="1"/>
  <c r="M9" i="8"/>
  <c r="Q14" i="19"/>
  <c r="Q15" i="19"/>
  <c r="Q16" i="19" s="1"/>
  <c r="M12" i="8" s="1"/>
  <c r="P15" i="19"/>
  <c r="P14" i="19"/>
  <c r="Q10" i="19"/>
  <c r="P10" i="19"/>
  <c r="Q6" i="19"/>
  <c r="P6" i="19"/>
  <c r="Q2" i="19"/>
  <c r="M11" i="8" s="1"/>
  <c r="P2" i="19"/>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14" i="19" l="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J21" i="19"/>
  <c r="J22" i="19"/>
  <c r="J23" i="19"/>
  <c r="J24" i="19"/>
  <c r="J25" i="19"/>
  <c r="J26" i="19"/>
  <c r="J27" i="19"/>
  <c r="J28" i="19"/>
  <c r="J29" i="19"/>
  <c r="J30" i="19"/>
  <c r="J31"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Q22" i="19" l="1"/>
  <c r="P22" i="19"/>
  <c r="J272" i="19"/>
  <c r="M20" i="21"/>
  <c r="E20" i="21"/>
  <c r="M16" i="21"/>
  <c r="E16" i="21"/>
  <c r="L20" i="21"/>
  <c r="D20" i="21"/>
  <c r="L16" i="21"/>
  <c r="D16" i="21"/>
  <c r="C124" i="20"/>
  <c r="C133" i="20" s="1"/>
  <c r="E124" i="20"/>
  <c r="E133" i="20" s="1"/>
  <c r="N35" i="19"/>
  <c r="P35" i="19" s="1"/>
  <c r="Q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L14" i="8" s="1"/>
  <c r="J308" i="19"/>
  <c r="J316" i="19"/>
  <c r="J4" i="19"/>
  <c r="S20" i="21"/>
  <c r="AC16" i="21"/>
  <c r="J280" i="19"/>
  <c r="J152" i="19"/>
  <c r="AB16" i="21"/>
  <c r="J224" i="19"/>
  <c r="J160" i="19"/>
  <c r="J96" i="19"/>
  <c r="J32" i="19"/>
  <c r="J176" i="19"/>
  <c r="J112" i="19"/>
  <c r="J48" i="19"/>
  <c r="G124" i="20"/>
  <c r="G133" i="20" s="1"/>
  <c r="T20" i="21"/>
  <c r="T16" i="21"/>
  <c r="AC20" i="21"/>
  <c r="S16" i="21"/>
  <c r="J216" i="19"/>
  <c r="J88" i="19"/>
  <c r="J36" i="19"/>
  <c r="AB20" i="21"/>
  <c r="J288" i="19"/>
  <c r="AA20" i="21"/>
  <c r="AA16" i="21"/>
  <c r="J296" i="19"/>
  <c r="N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11" i="8"/>
  <c r="B135" i="20"/>
  <c r="B142" i="20" s="1"/>
  <c r="P27" i="19" l="1"/>
  <c r="Q27" i="19"/>
  <c r="Q29" i="19" s="1"/>
  <c r="P16" i="19"/>
  <c r="N16" i="19"/>
  <c r="L36" i="8"/>
  <c r="M36" i="8"/>
  <c r="N29" i="19"/>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 i="8" l="1"/>
  <c r="Q37" i="19"/>
  <c r="M2" i="8" s="1"/>
  <c r="N37" i="19"/>
  <c r="Q30" i="19"/>
  <c r="L12" i="8"/>
  <c r="M37" i="8" s="1"/>
  <c r="P29" i="19"/>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Q38" i="19"/>
  <c r="P30" i="19"/>
  <c r="P37" i="19"/>
  <c r="P38" i="19" s="1"/>
  <c r="B638" i="1"/>
  <c r="L3" i="8"/>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2" i="8" l="1"/>
  <c r="L32" i="8" s="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<sst xmlns="http://schemas.openxmlformats.org/spreadsheetml/2006/main" count="9627" uniqueCount="3552">
  <si>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</si>
  <si>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</si>
  <si>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</si>
  <si>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</si>
  <si>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</si>
  <si>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</si>
  <si>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</si>
  <si>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</si>
  <si>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</si>
  <si>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</si>
  <si>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</si>
  <si>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</si>
  <si>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</si>
  <si>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</si>
  <si>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</si>
  <si>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</si>
  <si>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</si>
  <si>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</si>
  <si>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</si>
  <si>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</si>
  <si>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</si>
  <si>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</si>
  <si>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</si>
  <si>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</si>
  <si>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</si>
  <si>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</si>
  <si>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</si>
  <si>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</si>
  <si>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</si>
  <si>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</si>
  <si>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</si>
  <si>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</si>
  <si>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</si>
  <si>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</si>
  <si>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</si>
  <si>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</si>
  <si>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</si>
  <si>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</si>
  <si>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</si>
  <si>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</si>
  <si>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</si>
  <si>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</si>
  <si>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</si>
  <si>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</si>
  <si>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</si>
  <si>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</si>
  <si>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</si>
  <si>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</si>
  <si>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</si>
  <si>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</si>
  <si>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</si>
  <si>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</si>
  <si>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</si>
  <si>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</si>
  <si>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</si>
  <si>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</si>
  <si>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</si>
  <si>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</si>
  <si>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</si>
  <si>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</si>
  <si>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</si>
  <si>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</si>
  <si>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</si>
  <si>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</si>
  <si>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</si>
  <si>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</si>
  <si>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</si>
  <si>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</si>
  <si>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</si>
  <si>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</si>
  <si>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</si>
  <si>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</si>
  <si>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</si>
  <si>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</si>
  <si>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</si>
  <si>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</si>
  <si>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</si>
  <si>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</si>
  <si>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</si>
  <si>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</si>
  <si>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</si>
  <si>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</si>
  <si>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</si>
  <si>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</si>
  <si>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</si>
  <si>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</si>
  <si>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</si>
  <si>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</si>
  <si>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</si>
  <si>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</si>
  <si>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</si>
  <si>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</si>
  <si>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</si>
  <si>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</si>
  <si>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</si>
  <si>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</si>
  <si>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</si>
  <si>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</si>
  <si>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</si>
  <si>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</si>
  <si>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</si>
  <si>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</si>
  <si>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</si>
  <si>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</si>
  <si>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</si>
  <si>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</si>
  <si>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</si>
  <si>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</si>
  <si>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</si>
  <si>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</si>
  <si>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</si>
  <si>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</si>
  <si>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</si>
  <si>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</si>
  <si>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</si>
  <si>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</si>
  <si>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</si>
  <si>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</si>
  <si>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</si>
  <si>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</si>
  <si>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</si>
  <si>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</si>
  <si>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</si>
  <si>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</si>
  <si>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</si>
  <si>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</si>
  <si>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</si>
  <si>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</si>
  <si>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</si>
  <si>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</si>
  <si>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</si>
  <si>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</si>
  <si>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</si>
  <si>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</si>
  <si>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</si>
  <si>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</si>
  <si>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</si>
  <si>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</si>
  <si>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</si>
  <si>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</si>
  <si>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</si>
  <si>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</si>
  <si>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</si>
  <si>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</si>
  <si>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</si>
  <si>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</si>
  <si>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</si>
  <si>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</si>
  <si>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</si>
  <si>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</si>
  <si>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</si>
  <si>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</si>
  <si>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</si>
  <si>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</si>
  <si>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</si>
  <si>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</si>
  <si>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</si>
  <si>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</si>
  <si>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</si>
  <si>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</si>
  <si>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</si>
  <si>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</si>
  <si>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</si>
  <si>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</si>
  <si>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</si>
  <si>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</si>
  <si>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</si>
  <si>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</si>
  <si>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</si>
  <si>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</si>
  <si>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</si>
  <si>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</si>
  <si>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</si>
  <si>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</si>
  <si>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</si>
  <si>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</si>
  <si>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</si>
  <si>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</si>
  <si>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</si>
  <si>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</si>
  <si>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</si>
  <si>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</si>
  <si>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</si>
  <si>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</si>
  <si>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</si>
  <si>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</si>
  <si>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</si>
  <si>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</si>
  <si>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</si>
  <si>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</si>
  <si>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</si>
  <si>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</si>
  <si>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</si>
  <si>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</si>
  <si>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</si>
  <si>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</si>
  <si>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</si>
  <si>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</si>
  <si>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</si>
  <si>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</si>
  <si>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</si>
  <si>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</si>
  <si>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</si>
  <si>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</si>
  <si>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</si>
  <si>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</si>
  <si>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</si>
  <si>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</si>
  <si>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</si>
  <si>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</si>
  <si>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</si>
  <si>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</si>
  <si>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</si>
  <si>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</si>
  <si>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</si>
  <si>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</si>
  <si>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</si>
  <si>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</si>
  <si>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</si>
  <si>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</si>
  <si>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</si>
  <si>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</si>
  <si>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</si>
  <si>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</si>
  <si>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</si>
  <si>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</si>
  <si>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</si>
  <si>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</si>
  <si>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</si>
  <si>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</si>
  <si>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</si>
  <si>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</si>
  <si>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</si>
  <si>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</si>
  <si>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</si>
  <si>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</si>
  <si>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</si>
  <si>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</si>
  <si>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</si>
  <si>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</si>
  <si>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</si>
  <si>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</si>
  <si>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</si>
  <si>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</si>
  <si>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</si>
  <si>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</si>
  <si>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</si>
  <si>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</si>
  <si>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</si>
  <si>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</si>
  <si>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</si>
  <si>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</si>
  <si>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</si>
  <si>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</si>
  <si>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</si>
  <si>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</si>
  <si>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</si>
  <si>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</si>
  <si>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</si>
  <si>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</si>
  <si>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</si>
  <si>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</si>
  <si>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</si>
  <si>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</si>
  <si>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</si>
  <si>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</si>
  <si>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</si>
  <si>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</si>
  <si>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</si>
  <si>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</si>
  <si>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</si>
  <si>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</si>
  <si>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</si>
  <si>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</si>
  <si>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</si>
  <si>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</si>
  <si>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</si>
  <si>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</si>
  <si>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</si>
  <si>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</si>
  <si>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</si>
  <si>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</si>
  <si>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</si>
  <si>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</si>
  <si>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</si>
  <si>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</si>
  <si>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</si>
  <si>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</si>
  <si>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</si>
  <si>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</si>
  <si>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</si>
  <si>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</si>
  <si>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</si>
  <si>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</si>
  <si>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</si>
  <si>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</si>
  <si>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</si>
  <si>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</si>
  <si>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</si>
  <si>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</si>
  <si>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</si>
  <si>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</si>
  <si>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</si>
  <si>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</si>
  <si>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</si>
  <si>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</si>
  <si>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</si>
  <si>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</si>
  <si>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</si>
  <si>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</si>
  <si>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</si>
  <si>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</si>
  <si>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</si>
  <si>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</si>
  <si>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</si>
  <si>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</si>
  <si>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</si>
  <si>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</si>
  <si>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</si>
  <si>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</si>
  <si>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</si>
  <si>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</si>
  <si>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</si>
  <si>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</si>
  <si>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</si>
  <si>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</si>
  <si>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</si>
  <si>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</si>
  <si>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</si>
  <si>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</si>
  <si>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</si>
  <si>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</si>
  <si>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</si>
  <si>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</si>
  <si>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</si>
  <si>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</si>
  <si>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</si>
  <si>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</si>
  <si>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</si>
  <si>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</si>
  <si>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</si>
  <si>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</si>
  <si>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</si>
  <si>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</si>
  <si>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</si>
  <si>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</si>
  <si>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</si>
  <si>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</si>
  <si>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</si>
  <si>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</si>
  <si>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</si>
  <si>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</si>
  <si>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</si>
  <si>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</si>
  <si>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</si>
  <si>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</si>
  <si>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</si>
  <si>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</si>
  <si>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</si>
  <si>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</si>
  <si>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</si>
  <si>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</si>
  <si>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</si>
  <si>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</si>
  <si>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</si>
  <si>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</si>
  <si>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</si>
  <si>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</si>
  <si>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</si>
  <si>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</si>
  <si>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</si>
  <si>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</si>
  <si>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</si>
  <si>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</si>
  <si>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</si>
  <si>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</si>
  <si>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</si>
  <si>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</si>
  <si>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</si>
  <si>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</si>
  <si>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</si>
  <si>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</si>
  <si>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</si>
  <si>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</si>
  <si>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</si>
  <si>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</si>
  <si>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</si>
  <si>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</si>
  <si>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</si>
  <si>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</si>
  <si>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</si>
  <si>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</si>
  <si>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</si>
  <si>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</si>
  <si>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</si>
  <si>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</si>
  <si>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</si>
  <si>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</si>
  <si>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</si>
  <si>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</si>
  <si>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</si>
  <si>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</si>
  <si>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</si>
  <si>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</si>
  <si>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</si>
  <si>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</si>
  <si>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</si>
  <si>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</si>
  <si>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</si>
  <si>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</si>
  <si>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</si>
  <si>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</si>
  <si>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</si>
  <si>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</si>
  <si>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</si>
  <si>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</si>
  <si>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</si>
  <si>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</si>
  <si>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</si>
  <si>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</si>
  <si>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</si>
  <si>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</si>
  <si>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</si>
  <si>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</si>
  <si>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</si>
  <si>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</si>
  <si>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</si>
  <si>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</si>
  <si>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</si>
  <si>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</si>
  <si>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</si>
  <si>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</si>
  <si>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</si>
  <si>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</si>
  <si>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</si>
  <si>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</si>
  <si>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</si>
  <si>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</si>
  <si>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</si>
  <si>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</si>
  <si>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</si>
  <si>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</si>
  <si>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</si>
  <si>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</si>
  <si>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</si>
  <si>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</si>
  <si>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</si>
  <si>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</si>
  <si>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</si>
  <si>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</si>
  <si>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</si>
  <si>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</si>
  <si>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</si>
  <si>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</si>
  <si>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</si>
  <si>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</si>
  <si>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</si>
  <si>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</si>
  <si>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</si>
  <si>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</si>
  <si>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</si>
  <si>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</si>
  <si>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</si>
  <si>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</si>
  <si>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</si>
  <si>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</si>
  <si>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</si>
  <si>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</si>
  <si>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</si>
  <si>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</si>
  <si>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</si>
  <si>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</si>
  <si>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</si>
  <si>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</si>
  <si>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</si>
  <si>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</si>
  <si>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</si>
  <si>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</si>
  <si>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</si>
  <si>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</si>
  <si>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</si>
  <si>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</si>
  <si>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</si>
  <si>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</si>
  <si>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</si>
  <si>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</si>
  <si>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</si>
  <si>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</si>
  <si>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</si>
  <si>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</si>
  <si>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</si>
  <si>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</si>
  <si>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</si>
  <si>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</si>
  <si>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</si>
  <si>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</si>
  <si>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</si>
  <si>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</si>
  <si>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</si>
  <si>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</si>
  <si>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</si>
  <si>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</si>
  <si>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</si>
  <si>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</si>
  <si>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</si>
  <si>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</si>
  <si>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</si>
  <si>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</si>
  <si>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</si>
  <si>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</si>
  <si>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</si>
  <si>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</si>
  <si>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</si>
  <si>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</si>
  <si>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</si>
  <si>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</si>
  <si>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</si>
  <si>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</si>
  <si>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</si>
  <si>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</si>
  <si>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</si>
  <si>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</si>
  <si>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</si>
  <si>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</si>
  <si>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</si>
  <si>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</si>
  <si>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</si>
  <si>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</si>
  <si>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</si>
  <si>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</si>
  <si>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</si>
  <si>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</si>
  <si>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</si>
  <si>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</si>
  <si>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</si>
  <si>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</si>
  <si>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</si>
  <si>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</si>
  <si>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</si>
  <si>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</si>
  <si>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</si>
  <si>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</si>
  <si>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</si>
  <si>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</si>
  <si>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</si>
  <si>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</si>
  <si>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</si>
  <si>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</si>
  <si>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</si>
  <si>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</si>
  <si>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</si>
  <si>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</si>
  <si>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</si>
  <si>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</si>
  <si>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</si>
  <si>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</si>
  <si>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</si>
  <si>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</si>
  <si>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</si>
  <si>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</si>
  <si>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</si>
  <si>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</si>
  <si>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</si>
  <si>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</si>
  <si>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</si>
  <si>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</si>
  <si>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</si>
  <si>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</si>
  <si>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</si>
  <si>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</si>
  <si>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</si>
  <si>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</si>
  <si>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</si>
  <si>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</si>
  <si>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</si>
  <si>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</si>
  <si>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</si>
  <si>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</si>
  <si>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</si>
  <si>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</si>
  <si>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</si>
  <si>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</si>
  <si>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</si>
  <si>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</si>
  <si>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</si>
  <si>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</si>
  <si>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</si>
  <si>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</si>
  <si>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</si>
  <si>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</si>
  <si>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</si>
  <si>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</si>
  <si>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</si>
  <si>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</si>
  <si>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</si>
  <si>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</si>
  <si>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</si>
  <si>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</si>
  <si>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</si>
  <si>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</si>
  <si>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</si>
  <si>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</si>
  <si>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</si>
  <si>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</si>
  <si>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</si>
  <si>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</si>
  <si>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</si>
  <si>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</si>
  <si>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</si>
  <si>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</si>
  <si>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</si>
  <si>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</si>
  <si>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</si>
  <si>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</si>
  <si>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</si>
  <si>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</si>
  <si>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</si>
  <si>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</si>
  <si>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</si>
  <si>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</si>
  <si>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</si>
  <si>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</si>
  <si>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</si>
  <si>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</si>
  <si>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</si>
  <si>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</si>
  <si>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</si>
  <si>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</si>
  <si>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</si>
  <si>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</si>
  <si>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</si>
  <si>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</si>
  <si>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</si>
  <si>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</si>
  <si>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</si>
  <si>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</si>
  <si>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</si>
  <si>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</si>
  <si>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</si>
  <si>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</si>
  <si>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</si>
  <si>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</si>
  <si>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</si>
  <si>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</si>
  <si>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</si>
  <si>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</si>
  <si>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</si>
  <si>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</si>
  <si>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</si>
  <si>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</si>
  <si>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</si>
  <si>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</si>
  <si>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</si>
  <si>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</si>
  <si>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</si>
  <si>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</si>
  <si>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</si>
  <si>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</si>
  <si>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</si>
  <si>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</si>
  <si>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</si>
  <si>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</si>
  <si>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</si>
  <si>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</si>
  <si>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</si>
  <si>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</si>
  <si>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</si>
  <si>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</si>
  <si>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</si>
  <si>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</si>
  <si>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</si>
  <si>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</si>
  <si>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</si>
  <si>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</si>
  <si>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</si>
  <si>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</si>
  <si>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</si>
  <si>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</si>
  <si>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</si>
  <si>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</si>
  <si>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</si>
  <si>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</si>
  <si>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</si>
  <si>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</si>
  <si>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</si>
  <si>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</si>
  <si>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</si>
  <si>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</si>
  <si>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</si>
  <si>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</si>
  <si>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</si>
  <si>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</si>
  <si>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</si>
  <si>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</si>
  <si>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</si>
  <si>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</si>
  <si>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</si>
  <si>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</si>
  <si>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</si>
  <si>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</si>
  <si>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</si>
  <si>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</si>
  <si>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</si>
  <si>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</si>
  <si>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</si>
  <si>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</si>
  <si>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</si>
  <si>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</si>
  <si>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</si>
  <si>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</si>
  <si>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</si>
  <si>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</si>
  <si>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</si>
  <si>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</si>
  <si>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</si>
  <si>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</si>
  <si>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</si>
  <si>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</si>
  <si>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</si>
  <si>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</si>
  <si>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</si>
  <si>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</si>
  <si>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</si>
  <si>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</si>
  <si>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</si>
  <si>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</si>
  <si>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</si>
  <si>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</si>
  <si>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</si>
  <si>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</si>
  <si>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</si>
  <si>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</si>
  <si>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</si>
  <si>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</si>
  <si>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</si>
  <si>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</si>
  <si>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</si>
  <si>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</si>
  <si>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</si>
  <si>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</si>
  <si>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</si>
  <si>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</si>
  <si>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</si>
  <si>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</si>
  <si>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</si>
  <si>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</si>
  <si>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</si>
  <si>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</si>
  <si>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</si>
  <si>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</si>
  <si>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</si>
  <si>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</si>
  <si>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</si>
  <si>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</si>
  <si>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</si>
  <si>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</si>
  <si>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</si>
  <si>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</si>
  <si>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</si>
  <si>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</si>
  <si>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</si>
  <si>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</si>
  <si>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</si>
  <si>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</si>
  <si>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</si>
  <si>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</si>
  <si>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</si>
  <si>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</si>
  <si>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</si>
  <si>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</si>
  <si>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</si>
  <si>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</si>
  <si>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</si>
  <si>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</si>
  <si>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</si>
  <si>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</si>
  <si>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</si>
  <si>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</si>
  <si>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</si>
  <si>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</si>
  <si>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</si>
  <si>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</si>
  <si>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</si>
  <si>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</si>
  <si>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</si>
  <si>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</si>
  <si>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</si>
  <si>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</si>
  <si>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</si>
  <si>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</si>
  <si>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</si>
  <si>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</si>
  <si>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</si>
  <si>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</si>
  <si>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</si>
  <si>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</si>
  <si>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</si>
  <si>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</si>
  <si>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</si>
  <si>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</si>
  <si>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</si>
  <si>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</si>
  <si>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</si>
  <si>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</si>
  <si>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</si>
  <si>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</si>
  <si>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</si>
  <si>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</si>
  <si>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</si>
  <si>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</si>
  <si>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</si>
  <si>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</si>
  <si>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</si>
  <si>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</si>
  <si>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</si>
  <si>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</si>
  <si>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</si>
  <si>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</si>
  <si>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</si>
  <si>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</si>
  <si>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</si>
  <si>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</si>
  <si>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</si>
  <si>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</si>
  <si>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</si>
  <si>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</si>
  <si>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</si>
  <si>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</si>
  <si>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</si>
  <si>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</si>
  <si>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</si>
  <si>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</si>
  <si>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</si>
  <si>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</si>
  <si>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</si>
  <si>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</si>
  <si>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</si>
  <si>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</si>
  <si>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</si>
  <si>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</si>
  <si>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</si>
  <si>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</si>
  <si>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</si>
  <si>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</si>
  <si>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</si>
  <si>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</si>
  <si>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</si>
  <si>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</si>
  <si>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</si>
  <si>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</si>
  <si>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</si>
  <si>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</si>
  <si>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</si>
  <si>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</si>
  <si>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</si>
  <si>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</si>
  <si>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</si>
  <si>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</si>
  <si>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</si>
  <si>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</si>
  <si>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</si>
  <si>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</si>
  <si>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</si>
  <si>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</si>
  <si>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</si>
  <si>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</si>
  <si>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</si>
  <si>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</si>
  <si>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</si>
  <si>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</si>
  <si>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</si>
  <si>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</si>
  <si>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</si>
  <si>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</si>
  <si>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</si>
  <si>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</si>
  <si>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</si>
  <si>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</si>
  <si>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</si>
  <si>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</si>
  <si>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</si>
  <si>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</si>
  <si>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</si>
  <si>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</si>
  <si>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</si>
  <si>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</si>
  <si>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</si>
  <si>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</si>
  <si>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</si>
  <si>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</si>
  <si>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</si>
  <si>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</si>
  <si>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</si>
  <si>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</si>
  <si>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</si>
  <si>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</si>
  <si>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</si>
  <si>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</si>
  <si>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</si>
  <si>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</si>
  <si>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</si>
  <si>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</si>
  <si>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</si>
  <si>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</si>
  <si>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</si>
  <si>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</si>
  <si>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</si>
  <si>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</si>
  <si>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</si>
  <si>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</si>
  <si>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</si>
  <si>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</si>
  <si>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</si>
  <si>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</si>
  <si>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</si>
  <si>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</si>
  <si>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</si>
  <si>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</si>
  <si>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</si>
  <si>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</si>
  <si>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</si>
  <si>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</si>
  <si>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</si>
  <si>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</si>
  <si>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</si>
  <si>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</si>
  <si>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</si>
  <si>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</si>
  <si>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</si>
  <si>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</si>
  <si>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</si>
  <si>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</si>
  <si>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</si>
  <si>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</si>
  <si>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</si>
  <si>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</si>
  <si>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</si>
  <si>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</si>
  <si>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</si>
  <si>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</si>
  <si>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</si>
  <si>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</si>
  <si>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</si>
  <si>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</si>
  <si>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</si>
  <si>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</si>
  <si>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</si>
  <si>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</si>
  <si>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</si>
  <si>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</si>
  <si>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</si>
  <si>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</si>
  <si>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</si>
  <si>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</si>
  <si>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</si>
  <si>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</si>
  <si>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</si>
  <si>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</si>
  <si>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</si>
  <si>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</si>
  <si>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</si>
  <si>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</si>
  <si>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</si>
  <si>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</si>
  <si>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</si>
  <si>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</si>
  <si>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</si>
  <si>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</si>
  <si>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</si>
  <si>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</si>
  <si>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</si>
  <si>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</si>
  <si>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</si>
  <si>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</si>
  <si>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</si>
  <si>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</si>
  <si>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</si>
  <si>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</si>
  <si>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</si>
  <si>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</si>
  <si>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</si>
  <si>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</si>
  <si>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</si>
  <si>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</si>
  <si>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</si>
  <si>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</si>
  <si>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</si>
  <si>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</si>
  <si>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</si>
  <si>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</si>
  <si>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</si>
  <si>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</si>
  <si>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</si>
  <si>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</si>
  <si>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</si>
  <si>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</si>
  <si>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</si>
  <si>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</si>
  <si>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</si>
  <si>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</si>
  <si>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</si>
  <si>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</si>
  <si>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</si>
  <si>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</si>
  <si>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</si>
  <si>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</si>
  <si>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</si>
  <si>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</si>
  <si>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</si>
  <si>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</si>
  <si>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</si>
  <si>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</si>
  <si>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</si>
  <si>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</si>
  <si>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</si>
  <si>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</si>
  <si>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</si>
  <si>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</si>
  <si>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</si>
  <si>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</si>
  <si>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</si>
  <si>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</si>
  <si>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</si>
  <si>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</si>
  <si>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</si>
  <si>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</si>
  <si>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</si>
  <si>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</si>
  <si>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</si>
  <si>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</si>
  <si>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</si>
  <si>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</si>
  <si>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</si>
  <si>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</si>
  <si>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</si>
  <si>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</si>
  <si>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</si>
  <si>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</si>
  <si>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</si>
  <si>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</si>
  <si>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</si>
  <si>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</si>
  <si>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</si>
  <si>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</si>
  <si>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</si>
  <si>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</si>
  <si>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</si>
  <si>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</si>
  <si>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</si>
  <si>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</si>
  <si>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</si>
  <si>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</si>
  <si>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</si>
  <si>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</si>
  <si>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</si>
  <si>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</si>
  <si>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</si>
  <si>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</si>
  <si>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</si>
  <si>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</si>
  <si>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</si>
  <si>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</si>
  <si>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</si>
  <si>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</si>
  <si>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</si>
  <si>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</si>
  <si>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</si>
  <si>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</si>
  <si>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</si>
  <si>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</si>
  <si>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</si>
  <si>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</si>
  <si>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</si>
  <si>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</si>
  <si>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</si>
  <si>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</si>
  <si>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</si>
  <si>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</si>
  <si>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</si>
  <si>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</si>
  <si>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</si>
  <si>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</si>
  <si>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</si>
  <si>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</si>
  <si>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</si>
  <si>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</si>
  <si>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</si>
  <si>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</si>
  <si>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</si>
  <si>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</si>
  <si>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</si>
  <si>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</si>
  <si>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</si>
  <si>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</si>
  <si>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</si>
  <si>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</si>
  <si>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</si>
  <si>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</si>
  <si>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</si>
  <si>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</si>
  <si>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</si>
  <si>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</si>
  <si>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</si>
  <si>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</si>
  <si>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</si>
  <si>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</si>
  <si>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</si>
  <si>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</si>
  <si>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</si>
  <si>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</si>
  <si>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</si>
  <si>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</si>
  <si>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</si>
  <si>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</si>
  <si>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</si>
  <si>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</si>
  <si>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</si>
  <si>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</si>
  <si>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</si>
  <si>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</si>
  <si>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</si>
  <si>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</si>
  <si>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</si>
  <si>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</si>
  <si>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</si>
  <si>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</si>
  <si>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</si>
  <si>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</si>
  <si>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</si>
  <si>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</si>
  <si>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</si>
  <si>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</si>
  <si>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</si>
  <si>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</si>
  <si>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</si>
  <si>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</si>
  <si>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</si>
  <si>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</si>
  <si>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</si>
  <si>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</si>
  <si>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</si>
  <si>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</si>
  <si>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</si>
  <si>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</si>
  <si>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</si>
  <si>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</si>
  <si>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</si>
  <si>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</si>
  <si>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</si>
  <si>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</si>
  <si>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</si>
  <si>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</si>
  <si>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</si>
  <si>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</si>
  <si>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</si>
  <si>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</si>
  <si>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</si>
  <si>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</si>
  <si>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</si>
  <si>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</si>
  <si>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</si>
  <si>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</si>
  <si>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</si>
  <si>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</si>
  <si>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</si>
  <si>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</si>
  <si>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</si>
  <si>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</si>
  <si>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</si>
  <si>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</si>
  <si>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</si>
  <si>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</si>
  <si>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</si>
  <si>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</si>
  <si>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</si>
  <si>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</si>
  <si>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</si>
  <si>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</si>
  <si>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</si>
  <si>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</si>
  <si>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</si>
  <si>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</si>
  <si>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</si>
  <si>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</si>
  <si>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</si>
  <si>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</si>
  <si>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</si>
  <si>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</si>
  <si>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</si>
  <si>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</si>
  <si>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</si>
  <si>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</si>
  <si>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</si>
  <si>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</si>
  <si>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</si>
  <si>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</si>
  <si>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</si>
  <si>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</si>
  <si>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</si>
  <si>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</si>
  <si>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</si>
  <si>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</si>
  <si>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</si>
  <si>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</si>
  <si>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</si>
  <si>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</si>
  <si>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</si>
  <si>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</si>
  <si>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</si>
  <si>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</si>
  <si>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</si>
  <si>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</si>
  <si>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</si>
  <si>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</si>
  <si>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</si>
  <si>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</si>
  <si>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</si>
  <si>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</si>
  <si>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</si>
  <si>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</si>
  <si>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</si>
  <si>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</si>
  <si>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</si>
  <si>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</si>
  <si>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</si>
  <si>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</si>
  <si>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</si>
  <si>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</si>
  <si>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</si>
  <si>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</si>
  <si>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</si>
  <si>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</si>
  <si>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</si>
  <si>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</si>
  <si>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</si>
  <si>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</si>
  <si>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</si>
  <si>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</si>
  <si>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</si>
  <si>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</si>
  <si>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</si>
  <si>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</si>
  <si>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</si>
  <si>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</si>
  <si>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</si>
  <si>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</si>
  <si>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</si>
  <si>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</si>
  <si>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</si>
  <si>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</si>
  <si>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</si>
  <si>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</si>
  <si>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</si>
  <si>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</si>
  <si>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</si>
  <si>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</si>
  <si>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</si>
  <si>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</si>
  <si>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</si>
  <si>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</si>
  <si>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</si>
  <si>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</si>
  <si>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</si>
  <si>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</si>
  <si>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</si>
  <si>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</si>
  <si>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</si>
  <si>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</si>
  <si>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</si>
  <si>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</si>
  <si>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</si>
  <si>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</si>
  <si>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</si>
  <si>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</si>
  <si>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</si>
  <si>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</si>
  <si>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</si>
  <si>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</si>
  <si>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</si>
  <si>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</si>
  <si>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</si>
  <si>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</si>
  <si>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</si>
  <si>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</si>
  <si>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</si>
  <si>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</si>
  <si>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</si>
  <si>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</si>
  <si>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</si>
  <si>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</si>
  <si>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</si>
  <si>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</si>
  <si>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</si>
  <si>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</si>
  <si>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</si>
  <si>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</si>
  <si>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</si>
  <si>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</si>
  <si>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</si>
  <si>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</si>
  <si>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</si>
  <si>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</si>
  <si>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</si>
  <si>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</si>
  <si>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</si>
  <si>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</si>
  <si>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</si>
  <si>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</si>
  <si>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</si>
  <si>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</si>
  <si>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</si>
  <si>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</si>
  <si>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</si>
  <si>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</si>
  <si>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</si>
  <si>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</si>
  <si>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</si>
  <si>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</si>
  <si>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</si>
  <si>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</si>
  <si>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</si>
  <si>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</si>
  <si>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</si>
  <si>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</si>
  <si>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</si>
  <si>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</si>
  <si>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</si>
  <si>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</si>
  <si>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</si>
  <si>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</si>
  <si>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</si>
  <si>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</si>
  <si>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</si>
  <si>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</si>
  <si>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</si>
  <si>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</si>
  <si>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</si>
  <si>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</si>
  <si>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</si>
  <si>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</si>
  <si>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</si>
  <si>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</si>
  <si>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</si>
  <si>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</si>
  <si>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</si>
  <si>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</si>
  <si>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</si>
  <si>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</si>
  <si>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</si>
  <si>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</si>
  <si>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</si>
  <si>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</si>
  <si>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</si>
  <si>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</si>
  <si>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</si>
  <si>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</si>
  <si>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</si>
  <si>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</si>
  <si>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</si>
  <si>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</si>
  <si>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</si>
  <si>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</si>
  <si>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</si>
  <si>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</si>
  <si>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</si>
  <si>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</si>
  <si>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</si>
  <si>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</si>
  <si>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</si>
  <si>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</si>
  <si>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</si>
  <si>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</si>
  <si>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</si>
  <si>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</si>
  <si>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</si>
  <si>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</si>
  <si>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</si>
  <si>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</si>
  <si>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</si>
  <si>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</si>
  <si>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</si>
  <si>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</si>
  <si>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</si>
  <si>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</si>
  <si>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</si>
  <si>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</si>
  <si>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</si>
  <si>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</si>
  <si>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</si>
  <si>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</si>
  <si>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</si>
  <si>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</si>
  <si>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</si>
  <si>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</si>
  <si>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</si>
  <si>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</si>
  <si>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</si>
  <si>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</si>
  <si>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</si>
  <si>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</si>
  <si>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</si>
  <si>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</si>
  <si>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</si>
  <si>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</si>
  <si>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</si>
  <si>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</si>
  <si>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</si>
  <si>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</si>
  <si>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</si>
  <si>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</si>
  <si>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</si>
  <si>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</si>
  <si>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</si>
  <si>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</si>
  <si>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</si>
  <si>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</si>
  <si>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</si>
  <si>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</si>
  <si>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</si>
  <si>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</si>
  <si>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</si>
  <si>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</si>
  <si>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</si>
  <si>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</si>
  <si>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</si>
  <si>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</si>
  <si>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</si>
  <si>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</si>
  <si>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</si>
  <si>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</si>
  <si>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</si>
  <si>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</si>
  <si>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</si>
  <si>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</si>
  <si>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</si>
  <si>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</si>
  <si>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</si>
  <si>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</si>
  <si>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</si>
  <si>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</si>
  <si>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</si>
  <si>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</si>
  <si>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</si>
  <si>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</si>
  <si>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</si>
  <si>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</si>
  <si>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</si>
  <si>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</si>
  <si>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</si>
  <si>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</si>
  <si>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</si>
  <si>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</si>
  <si>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</si>
  <si>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</si>
  <si>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</si>
  <si>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</si>
  <si>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</si>
  <si>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</si>
  <si>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</si>
  <si>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</si>
  <si>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</si>
  <si>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</si>
  <si>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</si>
  <si>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</si>
  <si>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</si>
  <si>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</si>
  <si>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</si>
  <si>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</si>
  <si>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</si>
  <si>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</si>
  <si>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</si>
  <si>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</si>
  <si>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</si>
  <si>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</si>
  <si>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</si>
  <si>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</si>
  <si>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</si>
  <si>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</si>
  <si>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</si>
  <si>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</si>
  <si>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</si>
  <si>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</si>
  <si>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</si>
  <si>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</si>
  <si>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</si>
  <si>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</si>
  <si>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</si>
  <si>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</si>
  <si>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</si>
  <si>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</si>
  <si>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</si>
  <si>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</si>
  <si>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</si>
  <si>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</si>
  <si>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</si>
  <si>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</si>
  <si>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</si>
  <si>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</si>
  <si>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</si>
  <si>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</si>
  <si>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</si>
  <si>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</si>
  <si>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</si>
  <si>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</si>
  <si>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</si>
  <si>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</si>
  <si>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</si>
  <si>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</si>
  <si>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</si>
  <si>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</si>
  <si>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</si>
  <si>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</si>
  <si>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</si>
  <si>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</si>
  <si>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</si>
  <si>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</si>
  <si>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</si>
  <si>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</si>
  <si>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</si>
  <si>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</si>
  <si>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</si>
  <si>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</si>
  <si>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</si>
  <si>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</si>
  <si>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</si>
  <si>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</si>
  <si>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</si>
  <si>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</si>
  <si>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</si>
  <si>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</si>
  <si>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</si>
  <si>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</si>
  <si>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</si>
  <si>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</si>
  <si>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</si>
  <si>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</si>
  <si>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</si>
  <si>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</si>
  <si>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</si>
  <si>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</si>
  <si>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</si>
  <si>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</si>
  <si>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</si>
  <si>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</si>
  <si>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</si>
  <si>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</si>
  <si>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</si>
  <si>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</si>
  <si>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</si>
  <si>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</si>
  <si>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</si>
  <si>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</si>
  <si>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</si>
  <si>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</si>
  <si>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</si>
  <si>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</si>
  <si>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</si>
  <si>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</si>
  <si>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</si>
  <si>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</si>
  <si>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</si>
  <si>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</si>
  <si>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</si>
  <si>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</si>
  <si>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</si>
  <si>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</si>
  <si>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</si>
  <si>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</si>
  <si>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</si>
  <si>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</si>
  <si>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</si>
  <si>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</si>
  <si>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</si>
  <si>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</si>
  <si>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</si>
  <si>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</si>
  <si>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</si>
  <si>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</si>
  <si>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</si>
  <si>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</si>
  <si>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</si>
  <si>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</si>
  <si>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</si>
  <si>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</si>
  <si>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</si>
  <si>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</si>
  <si>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</si>
  <si>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</si>
  <si>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</si>
  <si>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</si>
  <si>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</si>
  <si>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</si>
  <si>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</si>
  <si>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</si>
  <si>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</si>
  <si>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</si>
  <si>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</si>
  <si>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</si>
  <si>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</si>
  <si>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</si>
  <si>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</si>
  <si>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</si>
  <si>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</si>
  <si>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</si>
  <si>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</si>
  <si>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</si>
  <si>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</si>
  <si>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</si>
  <si>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</si>
  <si>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</si>
  <si>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</si>
  <si>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</si>
  <si>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</si>
  <si>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</si>
  <si>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</si>
  <si>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</si>
  <si>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</si>
  <si>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</si>
  <si>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</si>
  <si>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</si>
  <si>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</si>
  <si>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</si>
  <si>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</si>
  <si>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</si>
  <si>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</si>
  <si>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</si>
  <si>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</si>
  <si>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</si>
  <si>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</si>
  <si>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</si>
  <si>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</si>
  <si>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</si>
  <si>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</si>
  <si>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</si>
  <si>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</si>
  <si>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</si>
  <si>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</si>
  <si>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</si>
  <si>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</si>
  <si>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</si>
  <si>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</si>
  <si>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</si>
  <si>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</si>
  <si>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</si>
  <si>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</si>
  <si>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</si>
  <si>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</si>
  <si>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</si>
  <si>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</si>
  <si>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</si>
  <si>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</si>
  <si>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</si>
  <si>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</si>
  <si>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</si>
  <si>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</si>
  <si>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</si>
  <si>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</si>
  <si>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</si>
  <si>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</si>
  <si>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</si>
  <si>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</si>
  <si>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</si>
  <si>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</si>
  <si>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</si>
  <si>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</si>
  <si>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</si>
  <si>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</si>
  <si>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</si>
  <si>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</si>
  <si>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</si>
  <si>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</si>
  <si>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</si>
  <si>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</si>
  <si>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</si>
  <si>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</si>
  <si>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</si>
  <si>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</si>
  <si>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</si>
  <si>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</si>
  <si>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</si>
  <si>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</si>
  <si>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</si>
  <si>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</si>
  <si>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</si>
  <si>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</si>
  <si>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</si>
  <si>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</si>
  <si>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</si>
  <si>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</si>
  <si>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</si>
  <si>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</si>
  <si>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</si>
  <si>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</si>
  <si>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</si>
  <si>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</si>
  <si>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</si>
  <si>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</si>
  <si>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</si>
  <si>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</si>
  <si>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</si>
  <si>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</si>
  <si>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</si>
  <si>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</si>
  <si>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</si>
  <si>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</si>
  <si>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</si>
  <si>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</si>
  <si>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</si>
  <si>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</si>
  <si>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</si>
  <si>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</si>
  <si>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</si>
  <si>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</si>
  <si>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</si>
  <si>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</si>
  <si>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</si>
  <si>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</si>
  <si>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</si>
  <si>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</si>
  <si>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</si>
  <si>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</si>
  <si>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</si>
  <si>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</si>
  <si>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</si>
  <si>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</si>
  <si>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</si>
  <si>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</si>
  <si>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</si>
  <si>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</si>
  <si>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</si>
  <si>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</si>
  <si>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</si>
  <si>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</si>
  <si>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</si>
  <si>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</si>
  <si>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</si>
  <si>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</si>
  <si>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</si>
  <si>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</si>
  <si>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</si>
  <si>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</si>
  <si>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</si>
  <si>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</si>
  <si>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</si>
  <si>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</si>
  <si>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</si>
  <si>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</si>
  <si>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</si>
  <si>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</si>
  <si>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</si>
  <si>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</si>
  <si>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</si>
  <si>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</si>
  <si>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</si>
  <si>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</si>
  <si>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</si>
  <si>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</si>
  <si>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</si>
  <si>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</si>
  <si>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</si>
  <si>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</si>
  <si>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</si>
  <si>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</si>
  <si>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</si>
  <si>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</si>
  <si>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</si>
  <si>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</si>
  <si>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</si>
  <si>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</si>
  <si>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</si>
  <si>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</si>
  <si>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</si>
  <si>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</si>
  <si>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</si>
  <si>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</si>
  <si>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</si>
  <si>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</si>
  <si>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</si>
  <si>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</si>
  <si>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</si>
  <si>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</si>
  <si>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</si>
  <si>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</si>
  <si>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</si>
  <si>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</si>
  <si>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</si>
  <si>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</si>
  <si>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</si>
  <si>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</si>
  <si>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</si>
  <si>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</si>
  <si>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</si>
  <si>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</si>
  <si>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</si>
  <si>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</si>
  <si>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</si>
  <si>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</si>
  <si>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</si>
  <si>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</si>
  <si>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</si>
  <si>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</si>
  <si>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</si>
  <si>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</si>
  <si>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</si>
  <si>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</si>
  <si>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</si>
  <si>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</si>
  <si>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</si>
  <si>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</si>
  <si>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</si>
  <si>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</si>
  <si>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</si>
  <si>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</si>
  <si>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</si>
  <si>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</si>
  <si>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</si>
  <si>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</si>
  <si>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</si>
  <si>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</si>
  <si>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</si>
  <si>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</si>
  <si>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</si>
  <si>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</si>
  <si>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</si>
  <si>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</si>
  <si>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</si>
  <si>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</si>
  <si>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</si>
  <si>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</si>
  <si>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</si>
  <si>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</si>
  <si>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</si>
  <si>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</si>
  <si>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</si>
  <si>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</si>
  <si>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</si>
  <si>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</si>
  <si>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</si>
  <si>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</si>
  <si>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</si>
  <si>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</si>
  <si>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</si>
  <si>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</si>
  <si>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</si>
  <si>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</si>
  <si>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</si>
  <si>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</si>
  <si>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</si>
  <si>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</si>
  <si>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</si>
  <si>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</si>
  <si>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</si>
  <si>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</si>
  <si>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</si>
  <si>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</si>
  <si>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</si>
  <si>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</si>
  <si>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</si>
  <si>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</si>
  <si>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</si>
  <si>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</si>
  <si>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</si>
  <si>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</si>
  <si>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</si>
  <si>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</si>
  <si>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</si>
  <si>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</si>
  <si>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</si>
  <si>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</si>
  <si>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</si>
  <si>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</si>
  <si>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</si>
  <si>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</si>
  <si>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</si>
  <si>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</si>
  <si>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</si>
  <si>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</si>
  <si>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</si>
  <si>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</si>
  <si>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</si>
  <si>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</si>
  <si>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</si>
  <si>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</si>
  <si>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</si>
  <si>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</si>
  <si>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</si>
  <si>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</si>
  <si>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</si>
  <si>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</si>
  <si>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</si>
  <si>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</si>
  <si>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</si>
  <si>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</si>
  <si>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</si>
  <si>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</si>
  <si>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</si>
  <si>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</si>
  <si>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</si>
  <si>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</si>
  <si>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</si>
  <si>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</si>
  <si>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</si>
  <si>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</si>
  <si>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</si>
  <si>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</si>
  <si>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</si>
  <si>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</si>
  <si>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</si>
  <si>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</si>
  <si>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</si>
  <si>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</si>
  <si>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</si>
  <si>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</si>
  <si>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</si>
  <si>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</si>
  <si>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</si>
  <si>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</si>
  <si>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</si>
  <si>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</si>
  <si>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</si>
  <si>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</si>
  <si>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</si>
  <si>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</si>
  <si>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</si>
  <si>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</si>
  <si>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</si>
  <si>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</si>
  <si>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</si>
  <si>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</si>
  <si>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</si>
  <si>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</si>
  <si>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</si>
  <si>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</si>
  <si>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</si>
  <si>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</si>
  <si>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</si>
  <si>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</si>
  <si>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</si>
  <si>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</si>
  <si>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</si>
  <si>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</si>
  <si>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</si>
  <si>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</si>
  <si>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</si>
  <si>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</si>
  <si>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</si>
  <si>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</si>
  <si>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</si>
  <si>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</si>
  <si>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</si>
  <si>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</si>
  <si>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</si>
  <si>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</si>
  <si>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</si>
  <si>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</si>
  <si>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</si>
  <si>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</si>
  <si>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</si>
  <si>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</si>
  <si>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</si>
  <si>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</si>
  <si>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</si>
  <si>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</si>
  <si>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</si>
  <si>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</si>
  <si>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</si>
  <si>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</si>
  <si>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</si>
  <si>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</si>
  <si>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</si>
  <si>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</si>
  <si>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</si>
  <si>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</si>
  <si>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</si>
  <si>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</si>
  <si>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</si>
  <si>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</si>
  <si>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</si>
  <si>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</si>
  <si>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</si>
  <si>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</si>
  <si>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</si>
  <si>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</si>
  <si>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</si>
  <si>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</si>
  <si>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</si>
  <si>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</si>
  <si>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</si>
  <si>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</si>
  <si>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</si>
  <si>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</si>
  <si>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</si>
  <si>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</si>
  <si>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</si>
  <si>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</si>
  <si>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</si>
  <si>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</si>
  <si>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</si>
  <si>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</si>
  <si>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</si>
  <si>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</si>
  <si>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</si>
  <si>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</si>
  <si>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</si>
  <si>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</si>
  <si>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</si>
  <si>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</si>
  <si>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</si>
  <si>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</si>
  <si>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</si>
  <si>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</si>
  <si>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</si>
  <si>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</si>
  <si>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</si>
  <si>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</si>
  <si>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</si>
  <si>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</si>
  <si>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</si>
  <si>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</si>
  <si>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</si>
  <si>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</si>
  <si>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</si>
  <si>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</si>
  <si>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</si>
  <si>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</si>
  <si>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</si>
  <si>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</si>
  <si>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</si>
  <si>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</si>
  <si>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</si>
  <si>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</si>
  <si>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</si>
  <si>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</si>
  <si>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</si>
  <si>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</si>
  <si>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</si>
  <si>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</si>
  <si>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</si>
  <si>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</si>
  <si>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</si>
  <si>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</si>
  <si>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</si>
  <si>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</si>
  <si>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</si>
  <si>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</si>
  <si>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</si>
  <si>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</si>
  <si>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</si>
  <si>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</si>
  <si>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</si>
  <si>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</si>
  <si>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</si>
  <si>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</si>
  <si>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</si>
  <si>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</si>
  <si>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</si>
  <si>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</si>
  <si>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</si>
  <si>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</si>
  <si>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</si>
  <si>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</si>
  <si>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</si>
  <si>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</si>
  <si>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</si>
  <si>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</si>
  <si>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</si>
  <si>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</si>
  <si>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</si>
  <si>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</si>
  <si>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</si>
  <si>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</si>
  <si>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</si>
  <si>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</si>
  <si>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</si>
  <si>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</si>
  <si>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</si>
  <si>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</si>
  <si>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</si>
  <si>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</si>
  <si>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</si>
  <si>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</si>
  <si>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</si>
  <si>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</si>
  <si>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</si>
  <si>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</si>
  <si>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</si>
  <si>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</si>
  <si>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</si>
  <si>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</si>
  <si>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</si>
  <si>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</si>
  <si>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</si>
  <si>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</si>
  <si>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</si>
  <si>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</si>
  <si>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</si>
  <si>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</si>
  <si>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</si>
  <si>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</si>
  <si>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</si>
  <si>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</si>
  <si>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</si>
  <si>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</si>
  <si>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</si>
  <si>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</si>
  <si>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</si>
  <si>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</si>
  <si>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</si>
  <si>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</si>
  <si>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</si>
  <si>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</si>
  <si>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</si>
  <si>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</si>
  <si>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</si>
  <si>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</si>
  <si>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</si>
  <si>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</si>
  <si>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</si>
  <si>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</si>
  <si>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</si>
  <si>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</si>
  <si>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</si>
  <si>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</si>
  <si>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</si>
  <si>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</si>
  <si>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</si>
  <si>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</si>
  <si>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</si>
  <si>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</si>
  <si>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</si>
  <si>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</si>
  <si>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</si>
  <si>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</si>
  <si>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</si>
  <si>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</si>
  <si>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</si>
  <si>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</si>
  <si>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</si>
  <si>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</si>
  <si>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</si>
  <si>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</si>
  <si>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</si>
  <si>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</si>
  <si>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</si>
  <si>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</si>
  <si>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</si>
  <si>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</si>
  <si>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</si>
  <si>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</si>
  <si>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</si>
  <si>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</si>
  <si>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</si>
  <si>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</si>
  <si>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</si>
  <si>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</si>
  <si>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</si>
  <si>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</si>
  <si>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</si>
  <si>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</si>
  <si>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</si>
  <si>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</si>
  <si>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</si>
  <si>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</si>
  <si>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</si>
  <si>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</si>
  <si>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</si>
  <si>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</si>
  <si>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</si>
  <si>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</si>
  <si>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</si>
  <si>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</si>
  <si>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</si>
  <si>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</si>
  <si>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</si>
  <si>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</si>
  <si>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</si>
  <si>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</si>
  <si>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</si>
  <si>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</si>
  <si>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</si>
  <si>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</si>
  <si>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</si>
  <si>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</si>
  <si>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</si>
  <si>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</si>
  <si>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</si>
  <si>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</si>
  <si>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</si>
  <si>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</si>
  <si>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</si>
  <si>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</si>
  <si>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</si>
  <si>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</si>
  <si>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</si>
  <si>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</si>
  <si>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</si>
  <si>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</si>
  <si>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</si>
  <si>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</si>
  <si>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</si>
  <si>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</si>
  <si>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</si>
  <si>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</si>
  <si>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</si>
  <si>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</si>
  <si>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</si>
  <si>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</si>
  <si>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</si>
  <si>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</si>
  <si>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</si>
  <si>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</si>
  <si>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</si>
  <si>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</si>
  <si>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</si>
  <si>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</si>
  <si>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</si>
  <si>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</si>
  <si>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</si>
  <si>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</si>
  <si>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</si>
  <si>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</si>
  <si>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</si>
  <si>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</si>
  <si>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</si>
  <si>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</si>
  <si>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</si>
  <si>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</si>
  <si>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</si>
  <si>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</si>
  <si>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</si>
  <si>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</si>
  <si>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</si>
  <si>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</si>
  <si>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</si>
  <si>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</si>
  <si>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</si>
  <si>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</si>
  <si>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</si>
  <si>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</si>
  <si>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</si>
  <si>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</si>
  <si>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</si>
  <si>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</si>
  <si>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</si>
  <si>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</si>
  <si>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</si>
  <si>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</si>
  <si>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</si>
  <si>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</si>
  <si>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</si>
  <si>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</si>
  <si>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</si>
  <si>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</si>
  <si>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</si>
  <si>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</si>
  <si>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</si>
  <si>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</si>
  <si>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</si>
  <si>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</si>
  <si>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</si>
  <si>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</si>
  <si>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</si>
  <si>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</si>
  <si>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</si>
  <si>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</si>
  <si>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</si>
  <si>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</si>
  <si>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</si>
  <si>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</si>
  <si>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</si>
  <si>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</si>
  <si>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</si>
  <si>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</si>
  <si>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</si>
  <si>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</si>
  <si>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</si>
  <si>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</si>
  <si>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</si>
  <si>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</si>
  <si>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</si>
  <si>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</si>
  <si>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</si>
  <si>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</si>
  <si>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</si>
  <si>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</si>
  <si>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</si>
  <si>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</si>
  <si>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</si>
  <si>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</si>
  <si>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</si>
  <si>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</si>
  <si>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</si>
  <si>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</si>
  <si>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</si>
  <si>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</si>
  <si>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</si>
  <si>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</si>
  <si>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</si>
  <si>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</si>
  <si>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</si>
  <si>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</si>
  <si>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</si>
  <si>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</si>
  <si>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</si>
  <si>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</si>
  <si>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</si>
  <si>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</si>
  <si>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</si>
  <si>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</si>
  <si>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</si>
  <si>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</si>
  <si>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</si>
  <si>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</si>
  <si>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</si>
  <si>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</si>
  <si>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</si>
  <si>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</si>
  <si>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</si>
  <si>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</si>
  <si>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</si>
  <si>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</si>
  <si>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</si>
  <si>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</si>
  <si>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</si>
  <si>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</si>
  <si>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</si>
  <si>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</si>
  <si>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</si>
  <si>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</si>
  <si>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</si>
  <si>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</si>
  <si>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</si>
  <si>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</si>
  <si>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</si>
  <si>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</si>
  <si>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</si>
  <si>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</si>
  <si>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</si>
  <si>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</si>
  <si>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</si>
  <si>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</si>
  <si>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</si>
  <si>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</si>
  <si>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</si>
  <si>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</si>
  <si>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</si>
  <si>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</si>
  <si>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</si>
  <si>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</si>
  <si>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</si>
  <si>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</si>
  <si>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</si>
  <si>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</si>
  <si>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</si>
  <si>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</si>
  <si>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</si>
  <si>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</si>
  <si>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</si>
  <si>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</si>
  <si>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</si>
  <si>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</si>
  <si>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</si>
  <si>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</si>
  <si>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</si>
  <si>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</si>
  <si>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</si>
  <si>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</si>
  <si>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</si>
  <si>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</si>
  <si>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</si>
  <si>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</si>
  <si>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</si>
  <si>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</si>
  <si>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</si>
  <si>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</si>
  <si>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</si>
  <si>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</si>
  <si>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</si>
  <si>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</si>
  <si>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</si>
  <si>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</si>
  <si>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</si>
  <si>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</si>
  <si>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</si>
  <si>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</si>
  <si>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</si>
  <si>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</si>
  <si>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</si>
  <si>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</si>
  <si>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</si>
  <si>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</si>
  <si>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</si>
  <si>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</si>
  <si>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</si>
  <si>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</si>
  <si>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</si>
  <si>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</si>
  <si>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</si>
  <si>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</si>
  <si>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</si>
  <si>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</si>
  <si>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</si>
  <si>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</si>
  <si>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</si>
  <si>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</si>
  <si>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</si>
  <si>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</si>
  <si>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</si>
  <si>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</si>
  <si>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</si>
  <si>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</si>
  <si>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</si>
  <si>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</si>
  <si>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</si>
  <si>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</si>
  <si>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</si>
  <si>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</si>
  <si>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</si>
  <si>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</si>
  <si>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</si>
  <si>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</si>
  <si>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</si>
  <si>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</si>
  <si>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</si>
  <si>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</si>
  <si>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</si>
  <si>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</si>
  <si>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</si>
  <si>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</si>
  <si>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</si>
  <si>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</si>
  <si>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</si>
  <si>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</si>
  <si>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</si>
  <si>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</si>
  <si>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</si>
  <si>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</si>
  <si>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</si>
  <si>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</si>
  <si>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</si>
  <si>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</si>
  <si>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</si>
  <si>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</si>
  <si>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</si>
  <si>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</si>
  <si>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</si>
  <si>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</si>
  <si>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</si>
  <si>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</si>
  <si>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</si>
  <si>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</si>
  <si>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</si>
  <si>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</si>
  <si>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</si>
  <si>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</si>
  <si>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</si>
  <si>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</si>
  <si>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</si>
  <si>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</si>
  <si>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</si>
  <si>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</si>
  <si>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</si>
  <si>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</si>
  <si>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</si>
  <si>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</si>
  <si>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</si>
  <si>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</si>
  <si>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</si>
  <si>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</si>
  <si>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</si>
  <si>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</si>
  <si>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</si>
  <si>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</si>
  <si>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</si>
  <si>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</si>
  <si>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</si>
  <si>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</si>
  <si>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</si>
  <si>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</si>
  <si>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</si>
  <si>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</si>
  <si>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</si>
  <si>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</si>
  <si>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</si>
  <si>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</si>
  <si>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</si>
  <si>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</si>
  <si>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</si>
  <si>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</si>
  <si>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</si>
  <si>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</si>
  <si>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</si>
  <si>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</si>
  <si>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</si>
  <si>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</si>
  <si>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</si>
  <si>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</si>
  <si>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</si>
  <si>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</si>
  <si>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</si>
  <si>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</si>
  <si>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</si>
  <si>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</si>
  <si>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</si>
  <si>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</si>
  <si>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</si>
  <si>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</si>
  <si>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</si>
  <si>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</si>
  <si>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</si>
  <si>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</si>
  <si>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</si>
  <si>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</si>
  <si>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</si>
  <si>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</si>
  <si>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</si>
  <si>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</si>
  <si>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</si>
  <si>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</si>
  <si>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</si>
  <si>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</si>
  <si>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</si>
  <si>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</si>
  <si>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</si>
  <si>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</si>
  <si>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</si>
  <si>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</si>
  <si>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</si>
  <si>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</si>
  <si>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</si>
  <si>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</si>
  <si>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</si>
  <si>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</si>
  <si>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</si>
  <si>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</si>
  <si>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</si>
  <si>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</si>
  <si>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</si>
  <si>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</si>
  <si>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</si>
  <si>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</si>
  <si>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</si>
  <si>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</si>
  <si>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</si>
  <si>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</si>
  <si>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</si>
  <si>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</si>
  <si>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</si>
  <si>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</si>
  <si>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</si>
  <si>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</si>
  <si>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</si>
  <si>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</si>
  <si>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</si>
  <si>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</si>
  <si>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</si>
  <si>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</si>
  <si>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</si>
  <si>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</si>
  <si>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</si>
  <si>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</si>
  <si>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</si>
  <si>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</si>
  <si>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</si>
  <si>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</si>
  <si>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</si>
  <si>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</si>
  <si>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</si>
  <si>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</si>
  <si>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</si>
  <si>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</si>
  <si>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</si>
  <si>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</si>
  <si>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</si>
  <si>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</si>
  <si>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</si>
  <si>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</si>
  <si>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</si>
  <si>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</si>
  <si>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</si>
  <si>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</si>
  <si>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</si>
  <si>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</si>
  <si>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</si>
  <si>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</si>
  <si>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</si>
  <si>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</si>
  <si>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</si>
  <si>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</si>
  <si>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</si>
  <si>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</si>
  <si>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</si>
  <si>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</si>
  <si>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</si>
  <si>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</si>
  <si>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</si>
  <si>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</si>
  <si>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</si>
  <si>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</si>
  <si>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</si>
  <si>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</si>
  <si>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</si>
  <si>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</si>
  <si>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</si>
  <si>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</si>
  <si>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</si>
  <si>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</si>
  <si>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</si>
  <si>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</si>
  <si>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</si>
  <si>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</si>
  <si>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</si>
  <si>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</si>
  <si>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</si>
  <si>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</si>
  <si>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</si>
  <si>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</si>
  <si>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</si>
  <si>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</si>
  <si>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</si>
  <si>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</si>
  <si>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</si>
  <si>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</si>
  <si>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</si>
  <si>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</si>
  <si>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</si>
  <si>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</si>
  <si>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</si>
  <si>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</si>
  <si>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</si>
  <si>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</si>
  <si>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</si>
  <si>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</si>
  <si>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</si>
  <si>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</si>
  <si>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</si>
  <si>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</si>
  <si>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</si>
  <si>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</si>
  <si>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</si>
  <si>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</si>
  <si>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</si>
  <si>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</si>
  <si>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</si>
  <si>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</si>
  <si>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</si>
  <si>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</si>
  <si>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</si>
  <si>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</si>
  <si>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</si>
  <si>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</si>
  <si>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</si>
  <si>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</si>
  <si>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</si>
  <si>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</si>
  <si>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</si>
  <si>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</si>
  <si>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</si>
  <si>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</si>
  <si>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</si>
  <si>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</si>
  <si>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</si>
  <si>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</si>
  <si>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</si>
  <si>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</si>
  <si>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</si>
  <si>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</si>
  <si>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</si>
  <si>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</si>
  <si>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</si>
  <si>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</si>
  <si>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</si>
  <si>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</si>
  <si>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</si>
  <si>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</si>
  <si>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</si>
  <si>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</si>
  <si>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</si>
  <si>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</si>
  <si>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</si>
  <si>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</si>
  <si>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</si>
  <si>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</si>
  <si>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</si>
  <si>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</si>
  <si>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</si>
  <si>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</si>
  <si>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</si>
  <si>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</si>
  <si>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</si>
  <si>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</si>
  <si>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</si>
  <si>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</si>
  <si>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</si>
  <si>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</si>
  <si>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</si>
  <si>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</si>
  <si>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</si>
  <si>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</si>
  <si>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</si>
  <si>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</si>
  <si>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</si>
  <si>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</si>
  <si>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</si>
  <si>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</si>
  <si>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</si>
  <si>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</si>
  <si>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</si>
  <si>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</si>
  <si>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</si>
  <si>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</si>
  <si>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</si>
  <si>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</si>
  <si>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</si>
  <si>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</si>
  <si>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</si>
  <si>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</si>
  <si>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</si>
  <si>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</si>
  <si>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</si>
  <si>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</si>
  <si>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</si>
  <si>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</si>
  <si>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</si>
  <si>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</si>
  <si>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</si>
  <si>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</si>
  <si>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</si>
  <si>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</si>
  <si>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</si>
  <si>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</si>
  <si>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</si>
  <si>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</si>
  <si>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</si>
  <si>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</si>
  <si>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</si>
  <si>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</si>
  <si>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</si>
  <si>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</si>
  <si>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</si>
  <si>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</si>
  <si>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</si>
  <si>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</si>
  <si>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</si>
  <si>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</si>
  <si>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</si>
  <si>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</si>
  <si>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</si>
  <si>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</si>
  <si>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</si>
  <si>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</si>
  <si>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</si>
  <si>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</si>
  <si>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</si>
  <si>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</si>
  <si>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</si>
  <si>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</si>
  <si>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</si>
  <si>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</si>
  <si>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</si>
  <si>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</si>
  <si>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</si>
  <si>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</si>
  <si>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</si>
  <si>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</si>
  <si>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</si>
  <si>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</si>
  <si>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</si>
  <si>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</si>
  <si>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</si>
  <si>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</si>
  <si>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</si>
  <si>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</si>
  <si>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</si>
  <si>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</si>
  <si>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</si>
  <si>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</si>
  <si>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</si>
  <si>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</si>
  <si>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</si>
  <si>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</si>
  <si>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</si>
  <si>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</si>
  <si>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</si>
  <si>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</si>
  <si>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</si>
  <si>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</si>
  <si>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</si>
  <si>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</si>
  <si>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</si>
  <si>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</si>
  <si>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</si>
  <si>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</si>
  <si>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</si>
  <si>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</si>
  <si>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</si>
  <si>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</si>
  <si>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</si>
  <si>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</si>
  <si>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</si>
  <si>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</si>
  <si>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</si>
  <si>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</si>
  <si>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</si>
  <si>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</si>
  <si>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</si>
  <si>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</si>
  <si>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</si>
  <si>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</si>
  <si>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</si>
  <si>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</si>
  <si>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</si>
  <si>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</si>
  <si>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</si>
  <si>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</si>
  <si>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</si>
  <si>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</si>
  <si>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</si>
  <si>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</si>
  <si>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</si>
  <si>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</si>
  <si>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</si>
  <si>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</si>
  <si>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</si>
  <si>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</si>
  <si>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</si>
  <si>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</si>
  <si>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</si>
  <si>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</si>
  <si>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</si>
  <si>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</si>
  <si>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</si>
  <si>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</si>
  <si>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</si>
  <si>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</si>
  <si>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</si>
  <si>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</si>
  <si>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</si>
  <si>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</si>
  <si>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</si>
  <si>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</si>
  <si>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</si>
  <si>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</si>
  <si>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</si>
  <si>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</si>
  <si>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</si>
  <si>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</si>
  <si>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</si>
  <si>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</si>
  <si>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</si>
  <si>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</si>
  <si>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</si>
  <si>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</si>
  <si>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</si>
  <si>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</si>
  <si>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</si>
  <si>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</si>
  <si>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</si>
  <si>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</si>
  <si>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</si>
  <si>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</si>
  <si>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</si>
  <si>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</si>
  <si>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</si>
  <si>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</si>
  <si>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</si>
  <si>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</si>
  <si>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</si>
  <si>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</si>
  <si>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</si>
  <si>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</si>
  <si>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</si>
  <si>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</si>
  <si>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</si>
  <si>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</si>
  <si>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</si>
  <si>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</si>
  <si>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</si>
  <si>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</si>
  <si>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</si>
  <si>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</si>
  <si>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</si>
  <si>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</si>
  <si>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</si>
  <si>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</si>
  <si>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</si>
  <si>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</si>
  <si>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</si>
  <si>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</si>
  <si>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</si>
  <si>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</si>
  <si>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</si>
  <si>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</si>
  <si>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</si>
  <si>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</si>
  <si>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</si>
  <si>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</si>
  <si>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</si>
  <si>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</si>
  <si>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</si>
  <si>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</si>
  <si>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</si>
  <si>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</si>
  <si>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</si>
  <si>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</si>
  <si>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</si>
  <si>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</si>
  <si>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</si>
  <si>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</si>
  <si>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</si>
  <si>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</si>
  <si>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</si>
  <si>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</si>
  <si>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</si>
  <si>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</si>
  <si>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</si>
  <si>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</si>
  <si>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</si>
  <si>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</si>
  <si>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</si>
  <si>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</si>
  <si>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</si>
  <si>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</si>
  <si>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</si>
  <si>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</si>
  <si>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</si>
  <si>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</si>
  <si>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</si>
  <si>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</si>
  <si>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</si>
  <si>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</si>
  <si>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</si>
  <si>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</si>
  <si>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</si>
  <si>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</si>
  <si>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</si>
  <si>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</si>
  <si>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</si>
  <si>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</si>
  <si>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</si>
  <si>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</si>
  <si>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</si>
  <si>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</si>
  <si>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</si>
  <si>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</si>
  <si>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</si>
  <si>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</si>
  <si>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</si>
  <si>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</si>
  <si>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</si>
  <si>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</si>
  <si>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</si>
  <si>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</si>
  <si>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</si>
  <si>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</si>
  <si>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</si>
  <si>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</si>
  <si>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</si>
  <si>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</si>
  <si>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</si>
  <si>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</si>
  <si>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</si>
  <si>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</si>
  <si>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</si>
  <si>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</si>
  <si>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</si>
  <si>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</si>
  <si>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</si>
  <si>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</si>
  <si>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</si>
  <si>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</si>
  <si>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</si>
  <si>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</si>
  <si>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</si>
  <si>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</si>
  <si>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</si>
  <si>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</si>
  <si>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</si>
  <si>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</si>
  <si>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</si>
  <si>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</si>
  <si>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</si>
  <si>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</si>
  <si>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</si>
  <si>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</si>
  <si>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</si>
  <si>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</si>
  <si>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</si>
  <si>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</si>
  <si>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</si>
  <si>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</si>
  <si>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</si>
  <si>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</si>
  <si>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</si>
  <si>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</si>
  <si>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</si>
  <si>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</si>
  <si>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</si>
  <si>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</si>
  <si>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</si>
  <si>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</si>
  <si>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</si>
  <si>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</si>
  <si>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</si>
  <si>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</si>
  <si>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</si>
  <si>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</si>
  <si>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</si>
  <si>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</si>
  <si>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</si>
  <si>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</si>
  <si>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</si>
  <si>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</si>
  <si>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</si>
  <si>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</si>
  <si>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</si>
  <si>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</si>
  <si>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</si>
  <si>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</si>
  <si>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</si>
  <si>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</si>
  <si>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</si>
  <si>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</si>
  <si>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</si>
  <si>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</si>
  <si>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</si>
  <si>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</si>
  <si>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</si>
  <si>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</si>
  <si>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</si>
  <si>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</si>
  <si>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</si>
  <si>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</si>
  <si>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</si>
  <si>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</si>
  <si>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</si>
  <si>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</si>
  <si>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</si>
  <si>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</si>
  <si>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</si>
  <si>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</si>
  <si>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</si>
  <si>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</si>
  <si>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</si>
  <si>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</si>
  <si>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</si>
  <si>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</si>
  <si>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</si>
  <si>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</si>
  <si>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</si>
  <si>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</si>
  <si>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</si>
  <si>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</si>
  <si>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</si>
  <si>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</si>
  <si>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</si>
  <si>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</si>
  <si>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</si>
  <si>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</si>
  <si>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</si>
  <si>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</si>
  <si>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</si>
  <si>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</si>
  <si>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</si>
  <si>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</si>
  <si>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</si>
  <si>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</si>
  <si>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</si>
  <si>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</si>
  <si>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</si>
  <si>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</si>
  <si>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</si>
  <si>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</si>
  <si>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</si>
  <si>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</si>
  <si>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</si>
  <si>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</si>
  <si>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</si>
  <si>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</si>
  <si>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</si>
  <si>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</si>
  <si>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</si>
  <si>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</si>
  <si>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</si>
  <si>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</si>
  <si>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</si>
  <si>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</si>
  <si>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</si>
  <si>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</si>
  <si>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</si>
  <si>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</si>
  <si>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</si>
  <si>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</si>
  <si>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</si>
  <si>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</si>
  <si>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</si>
  <si>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</si>
  <si>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</si>
  <si>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</si>
  <si>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</si>
  <si>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</si>
  <si>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</si>
  <si>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</si>
  <si>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</si>
  <si>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</si>
  <si>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</si>
  <si>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</si>
  <si>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</si>
  <si>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</si>
  <si>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</si>
  <si>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</si>
  <si>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</si>
  <si>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</si>
  <si>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</si>
  <si>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</si>
  <si>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</si>
  <si>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</si>
  <si>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</si>
  <si>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</si>
  <si>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</si>
  <si>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</si>
  <si>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</si>
  <si>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</si>
  <si>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</si>
  <si>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</si>
  <si>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</si>
  <si>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</si>
  <si>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</si>
  <si>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</si>
  <si>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</si>
  <si>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</si>
  <si>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</si>
  <si>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</si>
  <si>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</si>
  <si>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</si>
  <si>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</si>
  <si>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</si>
  <si>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</si>
  <si>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</si>
  <si>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</si>
  <si>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</si>
  <si>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</si>
  <si>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</si>
  <si>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</si>
  <si>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</si>
  <si>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</si>
  <si>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</si>
  <si>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</si>
  <si>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</si>
  <si>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</si>
  <si>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</si>
  <si>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</si>
  <si>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</si>
  <si>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</si>
  <si>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</si>
  <si>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</si>
  <si>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</si>
  <si>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</si>
  <si>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</si>
  <si>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</si>
  <si>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</si>
  <si>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</si>
  <si>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</si>
  <si>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</si>
  <si>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</si>
  <si>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</si>
  <si>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</si>
  <si>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</si>
  <si>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</si>
  <si>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</si>
  <si>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</si>
  <si>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</si>
  <si>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</si>
  <si>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</si>
  <si>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</si>
  <si>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</si>
  <si>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</si>
  <si>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</si>
  <si>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</si>
  <si>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</si>
  <si>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</si>
  <si>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</si>
  <si>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</si>
  <si>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</si>
  <si>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</si>
  <si>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</si>
  <si>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</si>
  <si>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</si>
  <si>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</si>
  <si>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</si>
  <si>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</si>
  <si>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</si>
  <si>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</si>
  <si>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</si>
  <si>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</si>
  <si>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</si>
  <si>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</si>
  <si>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</si>
  <si>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</si>
  <si>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</si>
  <si>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</si>
  <si>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</si>
  <si>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</si>
  <si>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</si>
  <si>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</si>
  <si>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</si>
  <si>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</si>
  <si>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</si>
  <si>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</si>
  <si>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</si>
  <si>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</si>
  <si>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</si>
  <si>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</si>
  <si>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</si>
  <si>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</si>
  <si>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</si>
  <si>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</si>
  <si>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</si>
  <si>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</si>
  <si>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</si>
  <si>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</si>
  <si>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</si>
  <si>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</si>
  <si>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</si>
  <si>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</si>
  <si>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</si>
  <si>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</si>
  <si>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</si>
  <si>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</si>
  <si>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</si>
  <si>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</si>
  <si>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</si>
  <si>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</si>
  <si>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</si>
  <si>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</si>
  <si>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</si>
  <si>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</si>
  <si>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</si>
  <si>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</si>
  <si>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</si>
  <si>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</si>
  <si>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</si>
  <si>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</si>
  <si>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</si>
  <si>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</si>
  <si>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</si>
  <si>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</si>
  <si>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</si>
  <si>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</si>
  <si>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</si>
  <si>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</si>
  <si>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</si>
  <si>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</si>
  <si>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</si>
  <si>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</si>
  <si>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</si>
  <si>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</si>
  <si>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</si>
  <si>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</si>
  <si>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</si>
  <si>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</si>
  <si>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</si>
  <si>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</si>
  <si>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</si>
  <si>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</si>
  <si>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</si>
  <si>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</si>
  <si>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</si>
  <si>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</si>
  <si>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</si>
  <si>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</si>
  <si>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</si>
  <si>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</si>
  <si>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</si>
  <si>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</si>
  <si>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</si>
  <si>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</si>
  <si>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</si>
  <si>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</si>
  <si>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</si>
  <si>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</si>
  <si>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</si>
  <si>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</si>
  <si>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</si>
  <si>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</si>
  <si>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</si>
  <si>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</si>
  <si>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</si>
  <si>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</si>
  <si>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</si>
  <si>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</si>
  <si>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</si>
  <si>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</si>
  <si>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</si>
  <si>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</si>
  <si>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</si>
  <si>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</si>
  <si>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</si>
  <si>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</si>
  <si>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</si>
  <si>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</si>
  <si>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</si>
  <si>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</si>
  <si>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</si>
  <si>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</si>
  <si>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</si>
  <si>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</si>
  <si>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</si>
  <si>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</si>
  <si>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</si>
  <si>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</si>
  <si>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</si>
  <si>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</si>
  <si>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</si>
  <si>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</si>
  <si>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</si>
  <si>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</si>
  <si>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</si>
  <si>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</si>
  <si>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</si>
  <si>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</si>
  <si>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</si>
  <si>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</si>
  <si>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</si>
  <si>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</si>
  <si>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</si>
  <si>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</si>
  <si>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</si>
  <si>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</si>
  <si>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</si>
  <si>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</si>
  <si>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</si>
  <si>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</si>
  <si>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</si>
  <si>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</si>
  <si>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</si>
  <si>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</si>
  <si>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</si>
  <si>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</si>
  <si>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</si>
  <si>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</si>
  <si>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</si>
  <si>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</si>
  <si>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</si>
  <si>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</si>
  <si>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</si>
  <si>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</si>
  <si>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</si>
  <si>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</si>
  <si>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</si>
  <si>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</si>
  <si>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</si>
  <si>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</si>
  <si>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</si>
  <si>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</si>
  <si>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</si>
  <si>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</si>
  <si>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</si>
  <si>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</si>
  <si>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</si>
  <si>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</si>
  <si>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</si>
  <si>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</si>
  <si>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</si>
  <si>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</si>
  <si>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</si>
  <si>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</si>
  <si>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</si>
  <si>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</si>
  <si>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</si>
  <si>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</si>
  <si>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</si>
  <si>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</si>
  <si>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</si>
  <si>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</si>
  <si>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</si>
  <si>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</si>
  <si>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</si>
  <si>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</si>
  <si>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</si>
  <si>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</si>
  <si>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</si>
  <si>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</si>
  <si>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</si>
  <si>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</si>
  <si>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</si>
  <si>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</si>
  <si>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</si>
  <si>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</si>
  <si>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</si>
  <si>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</si>
  <si>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</si>
  <si>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</si>
  <si>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</si>
  <si>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</si>
  <si>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</si>
  <si>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</si>
  <si>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</si>
  <si>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</si>
  <si>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</si>
  <si>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</si>
  <si>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</si>
  <si>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</si>
  <si>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</si>
  <si>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</si>
  <si>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</si>
  <si>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</si>
  <si>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</si>
  <si>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</si>
  <si>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</si>
  <si>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</si>
  <si>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</si>
  <si>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</si>
  <si>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</si>
  <si>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</si>
  <si>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</si>
  <si>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</si>
  <si>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</si>
  <si>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</si>
  <si>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</si>
  <si>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</si>
  <si>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</si>
  <si>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</si>
  <si>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</si>
  <si>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</si>
  <si>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</si>
  <si>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</si>
  <si>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</si>
  <si>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</si>
  <si>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</si>
  <si>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</si>
  <si>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</si>
  <si>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</si>
  <si>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</si>
  <si>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</si>
  <si>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</si>
  <si>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</si>
  <si>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</si>
  <si>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</si>
  <si>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</si>
  <si>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</si>
  <si>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</si>
  <si>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</si>
  <si>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</si>
  <si>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</si>
  <si>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</si>
  <si>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</si>
  <si>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</si>
  <si>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</si>
  <si>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</si>
  <si>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</si>
  <si>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</si>
  <si>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</si>
  <si>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</si>
  <si>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</si>
  <si>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</si>
  <si>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</si>
  <si>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</si>
  <si>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</si>
  <si>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</si>
  <si>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</si>
  <si>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</si>
  <si>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</si>
  <si>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</si>
  <si>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</si>
  <si>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</si>
  <si>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</si>
  <si>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</si>
  <si>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</si>
  <si>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</si>
  <si>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</si>
  <si>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</si>
  <si>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</si>
  <si>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</si>
  <si>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</si>
  <si>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</si>
  <si>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</si>
  <si>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</si>
  <si>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</si>
  <si>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</si>
  <si>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</si>
  <si>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</si>
  <si>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</si>
  <si>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</si>
  <si>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</si>
  <si>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</si>
  <si>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</si>
  <si>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</si>
  <si>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</si>
  <si>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</si>
  <si>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</si>
  <si>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</si>
  <si>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</si>
  <si>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</si>
  <si>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</si>
  <si>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</si>
  <si>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</si>
  <si>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</si>
  <si>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</si>
  <si>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</si>
  <si>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</si>
  <si>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</si>
  <si>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</si>
  <si>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</si>
  <si>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</si>
  <si>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</si>
  <si>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</si>
  <si>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</si>
  <si>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</si>
  <si>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</si>
  <si>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</si>
  <si>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</si>
  <si>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</si>
  <si>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</si>
  <si>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</si>
  <si>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</si>
  <si>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</si>
  <si>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</si>
  <si>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</si>
  <si>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</si>
  <si>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</si>
  <si>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</si>
  <si>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</si>
  <si>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</si>
  <si>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</si>
  <si>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</si>
  <si>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</si>
  <si>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</si>
  <si>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</si>
  <si>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</si>
  <si>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</si>
  <si>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In a scenario limiting global warming to 1.5 °C, Virginia would need to cut its buildings emissions by about 44-55% of 2005 levels.</t>
  </si>
  <si>
    <t>In a scenario limiting global warming to 1.5 °C, Virginia would need to cut its CO2e emissions (including land use) by about 48-69% of 2005 levels.</t>
  </si>
  <si>
    <t>In a scenario limiting global warming to 1.5 °C, Virginia would need to cut its CO2e emissions (excluding land use) by about 40-58% of 2005 levels.</t>
  </si>
  <si>
    <t>In a scenario limiting global warming to 1.5 °C, Virginia would need to cut its electricity emissions by about 66-89% of 2005 levels.</t>
  </si>
  <si>
    <t>In a scenario limiting global warming to 1.5 °C, Virginia would need to cut its industrial emissions by about 33-41% of 2005 levels.</t>
  </si>
  <si>
    <t>In a scenario limiting global warming to 1.5 °C, Virginia would need to cut its transportation emissions by about 27-48% of 2005 levels.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</si>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</sst>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11" fontId="0" fillId="43" borderId="0" xfId="0" applyNumberForma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9" fontId="0" fillId="42" borderId="40"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43" fontId="0" fillId="42" borderId="67"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43" fontId="0" fillId="42" borderId="67" xfId="0" applyNumberFormat="1" applyFont="1" applyFill="1" applyBorder="1"/>
    <xf numFmtId="11" fontId="0" fillId="42" borderId="25" xfId="0" applyNumberFormat="1" applyFill="1" applyBorder="1"/>
    <xf numFmtId="11" fontId="0" fillId="42" borderId="67" xfId="0" applyNumberFormat="1" applyFill="1" applyBorder="1"/>
    <xf numFmtId="43" fontId="0" fillId="42" borderId="67" xfId="20" applyFon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4" borderId="0" xfId="0" applyFont="1" applyFill="1" applyAlignment="1">
      <alignment horizontal="center"/>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O378" zoomScale="70" zoomScaleNormal="70" workbookViewId="0">
      <selection activeCell="Q383" sqref="Q383"/>
    </sheetView>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1" t="s">
        <v>2113</v>
      </c>
      <c r="L1" s="381" t="s">
        <v>73</v>
      </c>
      <c r="M1" s="381" t="s">
        <v>74</v>
      </c>
      <c r="N1" s="381" t="s">
        <v>86</v>
      </c>
      <c r="O1" s="381"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3316</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6">
        <v>0</v>
      </c>
      <c r="M88" s="406">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6">
        <v>0</v>
      </c>
      <c r="M89" s="406">
        <f>ROUND(MaxBoundCalculations!B88,1)</f>
        <v>1</v>
      </c>
      <c r="N89" s="406">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2"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2"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2"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2"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2"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2"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2"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2"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2"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2"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2"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2"/>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2"/>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3487</v>
      </c>
      <c r="C114" s="1" t="s">
        <v>3488</v>
      </c>
      <c r="D114" s="374" t="s">
        <v>48</v>
      </c>
      <c r="E114" s="374" t="s">
        <v>40</v>
      </c>
      <c r="F114" s="374" t="s">
        <v>89</v>
      </c>
      <c r="G114" s="374" t="s">
        <v>40</v>
      </c>
      <c r="H114" s="375">
        <v>848</v>
      </c>
      <c r="I114" s="374" t="s">
        <v>46</v>
      </c>
      <c r="J114" s="1" t="s">
        <v>3487</v>
      </c>
      <c r="K114" s="4" t="s">
        <v>3489</v>
      </c>
      <c r="L114" s="407">
        <v>0</v>
      </c>
      <c r="M114" s="407">
        <f>-ROUND(MaxBoundCalculations!$B$206,2)</f>
        <v>0.26</v>
      </c>
      <c r="N114" s="407">
        <v>0.01</v>
      </c>
      <c r="O114" s="370" t="s">
        <v>3490</v>
      </c>
      <c r="P114" s="374" t="s">
        <v>3491</v>
      </c>
      <c r="Q114" s="374" t="s">
        <v>215</v>
      </c>
      <c r="R114" s="376" t="s">
        <v>216</v>
      </c>
      <c r="S114" s="377" t="s">
        <v>489</v>
      </c>
      <c r="T114" s="28"/>
    </row>
    <row r="115" spans="1:20" s="1" customFormat="1" ht="54" customHeight="1">
      <c r="A115" s="378" t="str">
        <f>A$114</f>
        <v>Transportation</v>
      </c>
      <c r="B115" s="378" t="str">
        <f t="shared" ref="B115:C125" si="26">B$114</f>
        <v>Mode Shifting</v>
      </c>
      <c r="C115" s="378" t="str">
        <f t="shared" si="26"/>
        <v>Percent of Travel Demand Shifted to Other Modes or Eliminated</v>
      </c>
      <c r="D115" s="374" t="s">
        <v>48</v>
      </c>
      <c r="E115" s="374" t="s">
        <v>41</v>
      </c>
      <c r="F115" s="374" t="s">
        <v>89</v>
      </c>
      <c r="G115" s="374" t="s">
        <v>41</v>
      </c>
      <c r="H115" s="375">
        <v>849</v>
      </c>
      <c r="I115" s="376" t="s">
        <v>47</v>
      </c>
      <c r="J115" s="378"/>
      <c r="K115" s="230"/>
      <c r="L115" s="230"/>
      <c r="M115" s="230"/>
      <c r="N115" s="230"/>
      <c r="O115" s="33"/>
      <c r="P115" s="374" t="s">
        <v>3492</v>
      </c>
      <c r="Q115" s="33"/>
      <c r="R115" s="33"/>
      <c r="S115" s="373"/>
      <c r="T115" s="28"/>
    </row>
    <row r="116" spans="1:20" s="1" customFormat="1" ht="54" customHeight="1">
      <c r="A116" s="378" t="str">
        <f t="shared" ref="A116:A125" si="27">A$114</f>
        <v>Transportation</v>
      </c>
      <c r="B116" s="378" t="str">
        <f t="shared" si="26"/>
        <v>Mode Shifting</v>
      </c>
      <c r="C116" s="378" t="str">
        <f t="shared" si="26"/>
        <v>Percent of Travel Demand Shifted to Other Modes or Eliminated</v>
      </c>
      <c r="D116" s="374" t="s">
        <v>48</v>
      </c>
      <c r="E116" s="374" t="s">
        <v>42</v>
      </c>
      <c r="F116" s="374" t="s">
        <v>89</v>
      </c>
      <c r="G116" s="374" t="s">
        <v>91</v>
      </c>
      <c r="H116" s="375">
        <v>850</v>
      </c>
      <c r="I116" s="374" t="s">
        <v>46</v>
      </c>
      <c r="J116" s="378"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4" t="s">
        <v>3493</v>
      </c>
      <c r="Q116" s="33" t="str">
        <f t="shared" si="28"/>
        <v>transportation-sector-main.html#tdm</v>
      </c>
      <c r="R116" s="33" t="str">
        <f t="shared" si="28"/>
        <v>transportation-demand-management.html</v>
      </c>
      <c r="S116" s="373" t="str">
        <f t="shared" si="28"/>
        <v>International Energy Agency, 2009, "Transport, Energy and CO2: Moving toward Sustainability", http://www.iea.org/publications/freepublications/publication/transport2009.pdf</v>
      </c>
      <c r="T116" s="28"/>
    </row>
    <row r="117" spans="1:20" s="1" customFormat="1" ht="54" customHeight="1">
      <c r="A117" s="378" t="str">
        <f t="shared" si="27"/>
        <v>Transportation</v>
      </c>
      <c r="B117" s="378" t="str">
        <f t="shared" si="26"/>
        <v>Mode Shifting</v>
      </c>
      <c r="C117" s="378" t="str">
        <f t="shared" si="26"/>
        <v>Percent of Travel Demand Shifted to Other Modes or Eliminated</v>
      </c>
      <c r="D117" s="374" t="s">
        <v>48</v>
      </c>
      <c r="E117" s="374" t="s">
        <v>43</v>
      </c>
      <c r="F117" s="374" t="s">
        <v>89</v>
      </c>
      <c r="G117" s="374" t="s">
        <v>92</v>
      </c>
      <c r="H117" s="375">
        <v>851</v>
      </c>
      <c r="I117" s="376" t="s">
        <v>47</v>
      </c>
      <c r="J117" s="378"/>
      <c r="K117" s="230"/>
      <c r="L117" s="230"/>
      <c r="M117" s="230"/>
      <c r="N117" s="230"/>
      <c r="O117" s="33"/>
      <c r="P117" s="374"/>
      <c r="Q117" s="33"/>
      <c r="R117" s="33"/>
      <c r="S117" s="373"/>
      <c r="T117" s="28"/>
    </row>
    <row r="118" spans="1:20" s="1" customFormat="1" ht="54" customHeight="1">
      <c r="A118" s="378" t="str">
        <f t="shared" si="27"/>
        <v>Transportation</v>
      </c>
      <c r="B118" s="378" t="str">
        <f t="shared" si="26"/>
        <v>Mode Shifting</v>
      </c>
      <c r="C118" s="378" t="str">
        <f t="shared" si="26"/>
        <v>Percent of Travel Demand Shifted to Other Modes or Eliminated</v>
      </c>
      <c r="D118" s="374" t="s">
        <v>48</v>
      </c>
      <c r="E118" s="374" t="s">
        <v>44</v>
      </c>
      <c r="F118" s="374" t="s">
        <v>89</v>
      </c>
      <c r="G118" s="374" t="s">
        <v>93</v>
      </c>
      <c r="H118" s="375">
        <v>852</v>
      </c>
      <c r="I118" s="376" t="s">
        <v>47</v>
      </c>
      <c r="J118" s="378"/>
      <c r="K118" s="230"/>
      <c r="L118" s="230"/>
      <c r="M118" s="230"/>
      <c r="N118" s="230"/>
      <c r="O118" s="33"/>
      <c r="P118" s="374"/>
      <c r="Q118" s="33"/>
      <c r="R118" s="33"/>
      <c r="S118" s="373"/>
      <c r="T118" s="28"/>
    </row>
    <row r="119" spans="1:20" s="1" customFormat="1" ht="54" customHeight="1">
      <c r="A119" s="378" t="str">
        <f t="shared" si="27"/>
        <v>Transportation</v>
      </c>
      <c r="B119" s="378" t="str">
        <f t="shared" si="26"/>
        <v>Mode Shifting</v>
      </c>
      <c r="C119" s="378" t="str">
        <f t="shared" si="26"/>
        <v>Percent of Travel Demand Shifted to Other Modes or Eliminated</v>
      </c>
      <c r="D119" s="374" t="s">
        <v>48</v>
      </c>
      <c r="E119" s="374" t="s">
        <v>120</v>
      </c>
      <c r="F119" s="374" t="s">
        <v>89</v>
      </c>
      <c r="G119" s="374" t="s">
        <v>162</v>
      </c>
      <c r="H119" s="375">
        <v>853</v>
      </c>
      <c r="I119" s="376" t="s">
        <v>47</v>
      </c>
      <c r="J119" s="378"/>
      <c r="K119" s="230"/>
      <c r="L119" s="230"/>
      <c r="M119" s="230"/>
      <c r="N119" s="230"/>
      <c r="O119" s="33"/>
      <c r="P119" s="374"/>
      <c r="Q119" s="33"/>
      <c r="R119" s="33"/>
      <c r="S119" s="373"/>
      <c r="T119" s="28"/>
    </row>
    <row r="120" spans="1:20" s="1" customFormat="1" ht="54" customHeight="1">
      <c r="A120" s="378" t="str">
        <f t="shared" si="27"/>
        <v>Transportation</v>
      </c>
      <c r="B120" s="378" t="str">
        <f t="shared" si="26"/>
        <v>Mode Shifting</v>
      </c>
      <c r="C120" s="378" t="str">
        <f t="shared" si="26"/>
        <v>Percent of Travel Demand Shifted to Other Modes or Eliminated</v>
      </c>
      <c r="D120" s="374" t="s">
        <v>45</v>
      </c>
      <c r="E120" s="374" t="s">
        <v>40</v>
      </c>
      <c r="F120" s="374" t="s">
        <v>90</v>
      </c>
      <c r="G120" s="374" t="s">
        <v>40</v>
      </c>
      <c r="H120" s="375">
        <v>854</v>
      </c>
      <c r="I120" s="376" t="s">
        <v>47</v>
      </c>
      <c r="J120" s="378"/>
      <c r="K120" s="230"/>
      <c r="L120" s="230"/>
      <c r="M120" s="230"/>
      <c r="N120" s="230"/>
      <c r="O120" s="33"/>
      <c r="P120" s="374"/>
      <c r="Q120" s="33"/>
      <c r="R120" s="33"/>
      <c r="S120" s="373"/>
      <c r="T120" s="28"/>
    </row>
    <row r="121" spans="1:20" s="1" customFormat="1" ht="54" customHeight="1">
      <c r="A121" s="378" t="str">
        <f t="shared" si="27"/>
        <v>Transportation</v>
      </c>
      <c r="B121" s="378" t="str">
        <f t="shared" si="26"/>
        <v>Mode Shifting</v>
      </c>
      <c r="C121" s="378" t="str">
        <f t="shared" si="26"/>
        <v>Percent of Travel Demand Shifted to Other Modes or Eliminated</v>
      </c>
      <c r="D121" s="374" t="s">
        <v>45</v>
      </c>
      <c r="E121" s="374" t="s">
        <v>41</v>
      </c>
      <c r="F121" s="374" t="s">
        <v>90</v>
      </c>
      <c r="G121" s="374" t="s">
        <v>41</v>
      </c>
      <c r="H121" s="375">
        <v>855</v>
      </c>
      <c r="I121" s="374" t="s">
        <v>46</v>
      </c>
      <c r="J121" s="378"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4" t="s">
        <v>3494</v>
      </c>
      <c r="Q121" s="33" t="str">
        <f t="shared" ref="Q121:S121" si="30">Q$114</f>
        <v>transportation-sector-main.html#tdm</v>
      </c>
      <c r="R121" s="33" t="str">
        <f t="shared" si="30"/>
        <v>transportation-demand-management.html</v>
      </c>
      <c r="S121" s="373" t="str">
        <f t="shared" si="30"/>
        <v>International Energy Agency, 2009, "Transport, Energy and CO2: Moving toward Sustainability", http://www.iea.org/publications/freepublications/publication/transport2009.pdf</v>
      </c>
      <c r="T121" s="28"/>
    </row>
    <row r="122" spans="1:20" s="1" customFormat="1" ht="54" customHeight="1">
      <c r="A122" s="378" t="str">
        <f t="shared" si="27"/>
        <v>Transportation</v>
      </c>
      <c r="B122" s="378" t="str">
        <f t="shared" si="26"/>
        <v>Mode Shifting</v>
      </c>
      <c r="C122" s="378" t="str">
        <f t="shared" si="26"/>
        <v>Percent of Travel Demand Shifted to Other Modes or Eliminated</v>
      </c>
      <c r="D122" s="374" t="s">
        <v>45</v>
      </c>
      <c r="E122" s="374" t="s">
        <v>42</v>
      </c>
      <c r="F122" s="374" t="s">
        <v>90</v>
      </c>
      <c r="G122" s="374" t="s">
        <v>91</v>
      </c>
      <c r="H122" s="375">
        <v>856</v>
      </c>
      <c r="I122" s="376" t="s">
        <v>47</v>
      </c>
      <c r="J122" s="378"/>
      <c r="K122" s="230"/>
      <c r="L122" s="230"/>
      <c r="M122" s="230"/>
      <c r="N122" s="230"/>
      <c r="O122" s="33"/>
      <c r="P122" s="374"/>
      <c r="Q122" s="33"/>
      <c r="R122" s="33"/>
      <c r="S122" s="373"/>
      <c r="T122" s="28"/>
    </row>
    <row r="123" spans="1:20" s="1" customFormat="1" ht="54" customHeight="1">
      <c r="A123" s="378" t="str">
        <f t="shared" si="27"/>
        <v>Transportation</v>
      </c>
      <c r="B123" s="378" t="str">
        <f t="shared" si="26"/>
        <v>Mode Shifting</v>
      </c>
      <c r="C123" s="378" t="str">
        <f t="shared" si="26"/>
        <v>Percent of Travel Demand Shifted to Other Modes or Eliminated</v>
      </c>
      <c r="D123" s="374" t="s">
        <v>45</v>
      </c>
      <c r="E123" s="374" t="s">
        <v>43</v>
      </c>
      <c r="F123" s="374" t="s">
        <v>90</v>
      </c>
      <c r="G123" s="374" t="s">
        <v>92</v>
      </c>
      <c r="H123" s="375">
        <v>857</v>
      </c>
      <c r="I123" s="376" t="s">
        <v>47</v>
      </c>
      <c r="J123" s="378"/>
      <c r="K123" s="230"/>
      <c r="L123" s="230"/>
      <c r="M123" s="230"/>
      <c r="N123" s="230"/>
      <c r="O123" s="33"/>
      <c r="P123" s="374"/>
      <c r="Q123" s="33"/>
      <c r="R123" s="33"/>
      <c r="S123" s="373"/>
      <c r="T123" s="28"/>
    </row>
    <row r="124" spans="1:20" s="1" customFormat="1" ht="54" customHeight="1">
      <c r="A124" s="378" t="str">
        <f t="shared" si="27"/>
        <v>Transportation</v>
      </c>
      <c r="B124" s="378" t="str">
        <f t="shared" si="26"/>
        <v>Mode Shifting</v>
      </c>
      <c r="C124" s="378" t="str">
        <f t="shared" si="26"/>
        <v>Percent of Travel Demand Shifted to Other Modes or Eliminated</v>
      </c>
      <c r="D124" s="374" t="s">
        <v>45</v>
      </c>
      <c r="E124" s="374" t="s">
        <v>44</v>
      </c>
      <c r="F124" s="374" t="s">
        <v>90</v>
      </c>
      <c r="G124" s="374" t="s">
        <v>93</v>
      </c>
      <c r="H124" s="375">
        <v>858</v>
      </c>
      <c r="I124" s="376" t="s">
        <v>47</v>
      </c>
      <c r="J124" s="378"/>
      <c r="K124" s="230"/>
      <c r="L124" s="230"/>
      <c r="M124" s="230"/>
      <c r="N124" s="230"/>
      <c r="O124" s="33"/>
      <c r="P124" s="374"/>
      <c r="Q124" s="33"/>
      <c r="R124" s="33"/>
      <c r="S124" s="373"/>
      <c r="T124" s="28"/>
    </row>
    <row r="125" spans="1:20" s="1" customFormat="1" ht="54" customHeight="1">
      <c r="A125" s="378" t="str">
        <f t="shared" si="27"/>
        <v>Transportation</v>
      </c>
      <c r="B125" s="378" t="str">
        <f t="shared" si="26"/>
        <v>Mode Shifting</v>
      </c>
      <c r="C125" s="378" t="str">
        <f t="shared" si="26"/>
        <v>Percent of Travel Demand Shifted to Other Modes or Eliminated</v>
      </c>
      <c r="D125" s="374" t="s">
        <v>45</v>
      </c>
      <c r="E125" s="374" t="s">
        <v>120</v>
      </c>
      <c r="F125" s="374" t="s">
        <v>90</v>
      </c>
      <c r="G125" s="374" t="s">
        <v>162</v>
      </c>
      <c r="H125" s="375">
        <v>859</v>
      </c>
      <c r="I125" s="376" t="s">
        <v>47</v>
      </c>
      <c r="J125" s="378"/>
      <c r="K125" s="230"/>
      <c r="L125" s="230"/>
      <c r="M125" s="230"/>
      <c r="N125" s="230"/>
      <c r="O125" s="33"/>
      <c r="P125" s="374"/>
      <c r="Q125" s="33"/>
      <c r="R125" s="33"/>
      <c r="S125" s="373"/>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6">
        <v>0</v>
      </c>
      <c r="M126" s="406">
        <v>1</v>
      </c>
      <c r="N126" s="406">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46</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46</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6">
        <v>0</v>
      </c>
      <c r="M141" s="406">
        <f>ROUND(MaxBoundCalculations!B162,2)</f>
        <v>0.22</v>
      </c>
      <c r="N141" s="406">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6">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6">
        <v>0</v>
      </c>
      <c r="M163" s="406">
        <v>0.5</v>
      </c>
      <c r="N163" s="406">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3525</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6">
        <v>0</v>
      </c>
      <c r="M188" s="295">
        <v>1</v>
      </c>
      <c r="N188" s="295">
        <v>0.01</v>
      </c>
      <c r="O188" s="338" t="s">
        <v>37</v>
      </c>
      <c r="P188" s="314" t="s">
        <v>3256</v>
      </c>
      <c r="Q188" s="28" t="s">
        <v>2466</v>
      </c>
      <c r="R188" s="279" t="s">
        <v>2467</v>
      </c>
      <c r="S188" s="321" t="s">
        <v>3257</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6">
        <v>0</v>
      </c>
      <c r="M207" s="295">
        <v>1</v>
      </c>
      <c r="N207" s="295">
        <v>0.01</v>
      </c>
      <c r="O207" s="338" t="s">
        <v>36</v>
      </c>
      <c r="P207" s="314" t="s">
        <v>3261</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3313</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3312</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3311</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3310</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3309</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6">
        <v>0</v>
      </c>
      <c r="M224" s="406">
        <v>1</v>
      </c>
      <c r="N224" s="35">
        <v>0.01</v>
      </c>
      <c r="O224" s="338" t="s">
        <v>36</v>
      </c>
      <c r="P224" s="314" t="s">
        <v>3308</v>
      </c>
      <c r="Q224" s="28" t="s">
        <v>233</v>
      </c>
      <c r="R224" s="279" t="s">
        <v>234</v>
      </c>
      <c r="S224" s="310" t="s">
        <v>3263</v>
      </c>
      <c r="T224" s="28"/>
    </row>
    <row r="225" spans="1:20" ht="57">
      <c r="A225" s="220" t="s">
        <v>8</v>
      </c>
      <c r="B225" s="220" t="s">
        <v>140</v>
      </c>
      <c r="C225" s="220" t="s">
        <v>311</v>
      </c>
      <c r="D225" s="28"/>
      <c r="E225" s="28"/>
      <c r="F225" s="28"/>
      <c r="G225" s="28"/>
      <c r="H225" s="331">
        <v>34</v>
      </c>
      <c r="I225" s="28" t="s">
        <v>46</v>
      </c>
      <c r="J225" s="40" t="s">
        <v>140</v>
      </c>
      <c r="K225" s="4" t="s">
        <v>2146</v>
      </c>
      <c r="L225" s="406">
        <v>0</v>
      </c>
      <c r="M225" s="406">
        <f>ROUND(MaxBoundCalculations!B181,2)</f>
        <v>1.1299999999999999</v>
      </c>
      <c r="N225" s="406">
        <v>0.01</v>
      </c>
      <c r="O225" s="338" t="s">
        <v>141</v>
      </c>
      <c r="P225" s="314" t="s">
        <v>3264</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3265</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6">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2"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2"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2"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2"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2"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2"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2"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2"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2"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2"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2"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2"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2"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2"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2"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2"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2"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2"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2"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2"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2"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2"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2"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2"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2"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2"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2"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2"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2"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2"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2"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2"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2"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2"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3" t="str">
        <f t="shared" si="70"/>
        <v>elec reduce soft costs</v>
      </c>
      <c r="L290" s="218">
        <f t="shared" si="70"/>
        <v>0</v>
      </c>
      <c r="M290" s="218">
        <f t="shared" si="70"/>
        <v>0.9</v>
      </c>
      <c r="N290" s="218">
        <f t="shared" si="70"/>
        <v>0.01</v>
      </c>
      <c r="O290" s="383"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3" t="str">
        <f t="shared" si="70"/>
        <v>elec reduce soft costs</v>
      </c>
      <c r="L291" s="218">
        <f t="shared" si="70"/>
        <v>0</v>
      </c>
      <c r="M291" s="218">
        <f t="shared" si="70"/>
        <v>0.9</v>
      </c>
      <c r="N291" s="218">
        <f t="shared" si="70"/>
        <v>0.01</v>
      </c>
      <c r="O291" s="383"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2" t="str">
        <f t="shared" si="73"/>
        <v>elec capacity construction subsidy</v>
      </c>
      <c r="L294" s="230">
        <f t="shared" si="73"/>
        <v>0</v>
      </c>
      <c r="M294" s="230">
        <f t="shared" si="73"/>
        <v>1</v>
      </c>
      <c r="N294" s="230">
        <f t="shared" si="73"/>
        <v>0.01</v>
      </c>
      <c r="O294" s="382"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2" t="str">
        <f t="shared" si="73"/>
        <v>elec capacity construction subsidy</v>
      </c>
      <c r="L295" s="230">
        <f t="shared" si="73"/>
        <v>0</v>
      </c>
      <c r="M295" s="230">
        <f t="shared" si="73"/>
        <v>1</v>
      </c>
      <c r="N295" s="230">
        <f t="shared" si="73"/>
        <v>0.01</v>
      </c>
      <c r="O295" s="382" t="str">
        <f t="shared" si="73"/>
        <v>% of construction cost</v>
      </c>
      <c r="P295" s="314" t="s">
        <v>3266</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2" t="str">
        <f t="shared" si="73"/>
        <v>elec capacity construction subsidy</v>
      </c>
      <c r="L296" s="230">
        <f t="shared" si="73"/>
        <v>0</v>
      </c>
      <c r="M296" s="230">
        <f t="shared" si="73"/>
        <v>1</v>
      </c>
      <c r="N296" s="230">
        <f t="shared" si="73"/>
        <v>0.01</v>
      </c>
      <c r="O296" s="382"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2" t="str">
        <f t="shared" si="73"/>
        <v>elec capacity construction subsidy</v>
      </c>
      <c r="L297" s="230">
        <f t="shared" si="73"/>
        <v>0</v>
      </c>
      <c r="M297" s="230">
        <f t="shared" si="73"/>
        <v>1</v>
      </c>
      <c r="N297" s="230">
        <f t="shared" si="73"/>
        <v>0.01</v>
      </c>
      <c r="O297" s="382" t="str">
        <f t="shared" si="73"/>
        <v>% of construction cost</v>
      </c>
      <c r="P297" s="314" t="s">
        <v>3267</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2" t="str">
        <f t="shared" si="73"/>
        <v>elec capacity construction subsidy</v>
      </c>
      <c r="L298" s="230">
        <f t="shared" si="73"/>
        <v>0</v>
      </c>
      <c r="M298" s="230">
        <f t="shared" si="73"/>
        <v>1</v>
      </c>
      <c r="N298" s="230">
        <f t="shared" si="73"/>
        <v>0.01</v>
      </c>
      <c r="O298" s="382" t="str">
        <f t="shared" si="73"/>
        <v>% of construction cost</v>
      </c>
      <c r="P298" s="314" t="s">
        <v>3268</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2" t="str">
        <f t="shared" si="73"/>
        <v>elec capacity construction subsidy</v>
      </c>
      <c r="L299" s="230">
        <f t="shared" si="73"/>
        <v>0</v>
      </c>
      <c r="M299" s="230">
        <f t="shared" si="73"/>
        <v>1</v>
      </c>
      <c r="N299" s="230">
        <f t="shared" si="73"/>
        <v>0.01</v>
      </c>
      <c r="O299" s="382" t="str">
        <f t="shared" si="73"/>
        <v>% of construction cost</v>
      </c>
      <c r="P299" s="314" t="s">
        <v>3269</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2" t="str">
        <f t="shared" si="73"/>
        <v>elec capacity construction subsidy</v>
      </c>
      <c r="L300" s="230">
        <f t="shared" si="73"/>
        <v>0</v>
      </c>
      <c r="M300" s="230">
        <f t="shared" si="73"/>
        <v>1</v>
      </c>
      <c r="N300" s="230">
        <f t="shared" si="73"/>
        <v>0.01</v>
      </c>
      <c r="O300" s="382" t="str">
        <f t="shared" si="73"/>
        <v>% of construction cost</v>
      </c>
      <c r="P300" s="314" t="s">
        <v>3270</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2" t="str">
        <f t="shared" si="73"/>
        <v>elec capacity construction subsidy</v>
      </c>
      <c r="L301" s="230">
        <f t="shared" si="73"/>
        <v>0</v>
      </c>
      <c r="M301" s="230">
        <f t="shared" si="73"/>
        <v>1</v>
      </c>
      <c r="N301" s="230">
        <f t="shared" si="73"/>
        <v>0.01</v>
      </c>
      <c r="O301" s="382"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2" t="str">
        <f t="shared" si="73"/>
        <v>elec capacity construction subsidy</v>
      </c>
      <c r="L302" s="230">
        <f t="shared" si="73"/>
        <v>0</v>
      </c>
      <c r="M302" s="230">
        <f t="shared" si="73"/>
        <v>1</v>
      </c>
      <c r="N302" s="230">
        <f t="shared" si="73"/>
        <v>0.01</v>
      </c>
      <c r="O302" s="382" t="str">
        <f t="shared" si="73"/>
        <v>% of construction cost</v>
      </c>
      <c r="P302" s="314" t="s">
        <v>3271</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2" t="str">
        <f t="shared" si="73"/>
        <v>elec capacity construction subsidy</v>
      </c>
      <c r="L303" s="230">
        <f t="shared" si="73"/>
        <v>0</v>
      </c>
      <c r="M303" s="230">
        <f t="shared" si="73"/>
        <v>1</v>
      </c>
      <c r="N303" s="230">
        <f t="shared" si="73"/>
        <v>0.01</v>
      </c>
      <c r="O303" s="382"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2" t="str">
        <f t="shared" si="73"/>
        <v>elec capacity construction subsidy</v>
      </c>
      <c r="L304" s="230">
        <f t="shared" si="73"/>
        <v>0</v>
      </c>
      <c r="M304" s="230">
        <f t="shared" si="73"/>
        <v>1</v>
      </c>
      <c r="N304" s="230">
        <f t="shared" si="73"/>
        <v>0.01</v>
      </c>
      <c r="O304" s="382"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2" t="str">
        <f t="shared" si="73"/>
        <v>elec capacity construction subsidy</v>
      </c>
      <c r="L305" s="230">
        <f t="shared" si="73"/>
        <v>0</v>
      </c>
      <c r="M305" s="230">
        <f t="shared" si="73"/>
        <v>1</v>
      </c>
      <c r="N305" s="230">
        <f t="shared" si="73"/>
        <v>0.01</v>
      </c>
      <c r="O305" s="382"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9" t="str">
        <f>UnitControlCenter!B45</f>
        <v>$/MWh</v>
      </c>
      <c r="P308" s="314" t="s">
        <v>3272</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6">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6">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6">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3319</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70" t="s">
        <v>46</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70" t="s">
        <v>46</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70" t="s">
        <v>46</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70" t="s">
        <v>46</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70" t="s">
        <v>46</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6">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6">
        <v>0</v>
      </c>
      <c r="M403" s="406">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6">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6">
        <v>0</v>
      </c>
      <c r="M490" s="295">
        <v>1</v>
      </c>
      <c r="N490" s="295">
        <v>0.01</v>
      </c>
      <c r="O490" s="338" t="s">
        <v>36</v>
      </c>
      <c r="P490" s="327" t="s">
        <v>3315</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6">
        <v>0</v>
      </c>
      <c r="M493" s="295">
        <v>1</v>
      </c>
      <c r="N493" s="295">
        <v>0.01</v>
      </c>
      <c r="O493" s="338" t="s">
        <v>36</v>
      </c>
      <c r="P493" s="327" t="s">
        <v>3314</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6">
        <v>0</v>
      </c>
      <c r="M496" s="295">
        <v>1</v>
      </c>
      <c r="N496" s="295">
        <v>0.01</v>
      </c>
      <c r="O496" s="338" t="s">
        <v>2529</v>
      </c>
      <c r="P496" s="314" t="s">
        <v>3278</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3279</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3280</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3281</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3282</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3283</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3284</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3285</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6">
        <v>0</v>
      </c>
      <c r="M505" s="295">
        <v>1</v>
      </c>
      <c r="N505" s="295">
        <v>0.01</v>
      </c>
      <c r="O505" s="338" t="s">
        <v>36</v>
      </c>
      <c r="P505" s="314" t="s">
        <v>3286</v>
      </c>
      <c r="Q505" s="28" t="s">
        <v>255</v>
      </c>
      <c r="R505" s="279" t="s">
        <v>256</v>
      </c>
      <c r="S505" s="310" t="s">
        <v>3287</v>
      </c>
      <c r="T505" s="28" t="s">
        <v>205</v>
      </c>
    </row>
    <row r="506" spans="1:20" ht="28.5">
      <c r="A506" s="220" t="s">
        <v>151</v>
      </c>
      <c r="B506" s="220" t="s">
        <v>287</v>
      </c>
      <c r="C506" s="220" t="s">
        <v>487</v>
      </c>
      <c r="D506" s="28"/>
      <c r="E506" s="28"/>
      <c r="F506" s="28"/>
      <c r="G506" s="28"/>
      <c r="H506" s="331">
        <v>705</v>
      </c>
      <c r="I506" s="9" t="s">
        <v>47</v>
      </c>
      <c r="J506" s="40" t="s">
        <v>287</v>
      </c>
      <c r="K506" s="4" t="s">
        <v>2134</v>
      </c>
      <c r="L506" s="406"/>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6"/>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6">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6">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6">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6">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6"/>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6">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6">
        <v>0</v>
      </c>
      <c r="M517" s="406">
        <v>1</v>
      </c>
      <c r="N517" s="406">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1</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3290</v>
      </c>
      <c r="Q520" s="30" t="str">
        <f t="shared" ref="Q520:R524" si="116">Q$519</f>
        <v>fuels.html#carbon-tax</v>
      </c>
      <c r="R520" s="280" t="str">
        <f t="shared" si="116"/>
        <v>carbon-tax.html</v>
      </c>
      <c r="S520" s="320" t="s">
        <v>3291</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3292</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3293</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3294</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3295</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3296</v>
      </c>
      <c r="Q536" s="30"/>
      <c r="R536" s="279"/>
      <c r="S536" s="320" t="s">
        <v>3297</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3317</v>
      </c>
      <c r="C547" s="221" t="s">
        <v>2461</v>
      </c>
      <c r="D547" s="9"/>
      <c r="E547" s="9"/>
      <c r="F547" s="9"/>
      <c r="G547" s="9"/>
      <c r="H547" s="224">
        <v>509</v>
      </c>
      <c r="I547" s="9" t="s">
        <v>46</v>
      </c>
      <c r="J547" s="221" t="s">
        <v>2628</v>
      </c>
      <c r="K547" s="2" t="s">
        <v>2464</v>
      </c>
      <c r="L547" s="4">
        <v>0</v>
      </c>
      <c r="M547" s="4">
        <v>1</v>
      </c>
      <c r="N547" s="4">
        <v>1</v>
      </c>
      <c r="O547" s="338" t="s">
        <v>32</v>
      </c>
      <c r="P547" s="28" t="s">
        <v>3318</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9" t="s">
        <v>10</v>
      </c>
      <c r="B551" s="379" t="s">
        <v>3495</v>
      </c>
      <c r="C551" s="379" t="s">
        <v>2809</v>
      </c>
      <c r="D551" s="372" t="s">
        <v>500</v>
      </c>
      <c r="E551" s="370"/>
      <c r="F551" s="372" t="s">
        <v>497</v>
      </c>
      <c r="G551" s="339"/>
      <c r="H551" s="224">
        <v>836</v>
      </c>
      <c r="I551" s="339" t="s">
        <v>47</v>
      </c>
      <c r="J551" s="2" t="s">
        <v>3495</v>
      </c>
      <c r="K551" s="5" t="str">
        <f t="shared" si="126"/>
        <v>cross toggle whether policies affect energy prices</v>
      </c>
      <c r="L551" s="4"/>
      <c r="M551" s="4"/>
      <c r="N551" s="4"/>
      <c r="O551" s="339"/>
      <c r="P551" s="339"/>
      <c r="Q551" s="339"/>
      <c r="R551" s="339"/>
      <c r="S551" s="380"/>
      <c r="T551" s="339"/>
    </row>
    <row r="552" spans="1:20" s="2" customFormat="1" ht="42.75">
      <c r="A552" s="371" t="str">
        <f>A$551</f>
        <v>Cross-Sector</v>
      </c>
      <c r="B552" s="371" t="str">
        <f t="shared" ref="B552:C562" si="127">B$551</f>
        <v>Variable Energy Prices</v>
      </c>
      <c r="C552" s="371" t="str">
        <f t="shared" si="127"/>
        <v>Toggle Whether Policies Affect Energy Prices</v>
      </c>
      <c r="D552" s="372" t="s">
        <v>49</v>
      </c>
      <c r="E552" s="370"/>
      <c r="F552" s="372" t="s">
        <v>94</v>
      </c>
      <c r="G552" s="339"/>
      <c r="H552" s="369">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0"/>
      <c r="T552" s="339"/>
    </row>
    <row r="553" spans="1:20" s="2" customFormat="1" ht="42.75">
      <c r="A553" s="371" t="str">
        <f t="shared" ref="A553:A562" si="129">A$551</f>
        <v>Cross-Sector</v>
      </c>
      <c r="B553" s="371" t="str">
        <f t="shared" si="127"/>
        <v>Variable Energy Prices</v>
      </c>
      <c r="C553" s="371" t="str">
        <f t="shared" si="127"/>
        <v>Toggle Whether Policies Affect Energy Prices</v>
      </c>
      <c r="D553" s="372" t="s">
        <v>54</v>
      </c>
      <c r="E553" s="370"/>
      <c r="F553" s="372"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0"/>
      <c r="T553" s="339"/>
    </row>
    <row r="554" spans="1:20" s="2" customFormat="1" ht="42.75">
      <c r="A554" s="371" t="str">
        <f t="shared" si="129"/>
        <v>Cross-Sector</v>
      </c>
      <c r="B554" s="371" t="str">
        <f t="shared" si="127"/>
        <v>Variable Energy Prices</v>
      </c>
      <c r="C554" s="371" t="str">
        <f t="shared" si="127"/>
        <v>Toggle Whether Policies Affect Energy Prices</v>
      </c>
      <c r="D554" s="372" t="s">
        <v>56</v>
      </c>
      <c r="E554" s="370"/>
      <c r="F554" s="372" t="s">
        <v>102</v>
      </c>
      <c r="G554" s="339"/>
      <c r="H554" s="369">
        <v>839</v>
      </c>
      <c r="I554" s="339" t="s">
        <v>47</v>
      </c>
      <c r="J554" s="5" t="str">
        <f t="shared" si="128"/>
        <v>Variable Energy Prices</v>
      </c>
      <c r="K554" s="5" t="str">
        <f t="shared" si="126"/>
        <v>cross toggle whether policies affect energy prices</v>
      </c>
      <c r="L554" s="4"/>
      <c r="M554" s="4"/>
      <c r="N554" s="4"/>
      <c r="O554" s="339"/>
      <c r="P554" s="339"/>
      <c r="Q554" s="339"/>
      <c r="R554" s="339"/>
      <c r="S554" s="380"/>
      <c r="T554" s="339"/>
    </row>
    <row r="555" spans="1:20" s="2" customFormat="1" ht="42.75">
      <c r="A555" s="371" t="str">
        <f t="shared" si="129"/>
        <v>Cross-Sector</v>
      </c>
      <c r="B555" s="371" t="str">
        <f t="shared" si="127"/>
        <v>Variable Energy Prices</v>
      </c>
      <c r="C555" s="371" t="str">
        <f t="shared" si="127"/>
        <v>Toggle Whether Policies Affect Energy Prices</v>
      </c>
      <c r="D555" s="372" t="s">
        <v>57</v>
      </c>
      <c r="E555" s="370"/>
      <c r="F555" s="372"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0"/>
      <c r="T555" s="339"/>
    </row>
    <row r="556" spans="1:20" s="2" customFormat="1" ht="42.75">
      <c r="A556" s="371" t="str">
        <f t="shared" si="129"/>
        <v>Cross-Sector</v>
      </c>
      <c r="B556" s="371" t="str">
        <f t="shared" si="127"/>
        <v>Variable Energy Prices</v>
      </c>
      <c r="C556" s="371" t="str">
        <f t="shared" si="127"/>
        <v>Toggle Whether Policies Affect Energy Prices</v>
      </c>
      <c r="D556" s="372" t="s">
        <v>58</v>
      </c>
      <c r="E556" s="370"/>
      <c r="F556" s="372" t="s">
        <v>104</v>
      </c>
      <c r="G556" s="339"/>
      <c r="H556" s="369">
        <v>841</v>
      </c>
      <c r="I556" s="339" t="s">
        <v>47</v>
      </c>
      <c r="J556" s="5" t="str">
        <f t="shared" si="128"/>
        <v>Variable Energy Prices</v>
      </c>
      <c r="K556" s="5" t="str">
        <f t="shared" si="126"/>
        <v>cross toggle whether policies affect energy prices</v>
      </c>
      <c r="L556" s="4"/>
      <c r="M556" s="4"/>
      <c r="N556" s="4"/>
      <c r="O556" s="339"/>
      <c r="P556" s="339"/>
      <c r="Q556" s="339"/>
      <c r="R556" s="339"/>
      <c r="S556" s="380"/>
      <c r="T556" s="339"/>
    </row>
    <row r="557" spans="1:20" s="2" customFormat="1" ht="42.75">
      <c r="A557" s="371" t="str">
        <f t="shared" si="129"/>
        <v>Cross-Sector</v>
      </c>
      <c r="B557" s="371" t="str">
        <f t="shared" si="127"/>
        <v>Variable Energy Prices</v>
      </c>
      <c r="C557" s="371" t="str">
        <f t="shared" si="127"/>
        <v>Toggle Whether Policies Affect Energy Prices</v>
      </c>
      <c r="D557" s="372" t="s">
        <v>59</v>
      </c>
      <c r="E557" s="370"/>
      <c r="F557" s="372"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0"/>
      <c r="T557" s="339"/>
    </row>
    <row r="558" spans="1:20" s="2" customFormat="1" ht="42.75">
      <c r="A558" s="371" t="str">
        <f t="shared" si="129"/>
        <v>Cross-Sector</v>
      </c>
      <c r="B558" s="371" t="str">
        <f t="shared" si="127"/>
        <v>Variable Energy Prices</v>
      </c>
      <c r="C558" s="371" t="str">
        <f t="shared" si="127"/>
        <v>Toggle Whether Policies Affect Energy Prices</v>
      </c>
      <c r="D558" s="372" t="s">
        <v>2508</v>
      </c>
      <c r="E558" s="370"/>
      <c r="F558" s="372" t="s">
        <v>2509</v>
      </c>
      <c r="G558" s="339"/>
      <c r="H558" s="369">
        <v>843</v>
      </c>
      <c r="I558" s="339" t="s">
        <v>47</v>
      </c>
      <c r="J558" s="5" t="str">
        <f t="shared" si="128"/>
        <v>Variable Energy Prices</v>
      </c>
      <c r="K558" s="5" t="str">
        <f t="shared" si="126"/>
        <v>cross toggle whether policies affect energy prices</v>
      </c>
      <c r="L558" s="4"/>
      <c r="M558" s="4"/>
      <c r="N558" s="4"/>
      <c r="O558" s="339"/>
      <c r="P558" s="339"/>
      <c r="Q558" s="339"/>
      <c r="R558" s="339"/>
      <c r="S558" s="380"/>
      <c r="T558" s="339"/>
    </row>
    <row r="559" spans="1:20" s="2" customFormat="1" ht="42.75">
      <c r="A559" s="371" t="str">
        <f t="shared" si="129"/>
        <v>Cross-Sector</v>
      </c>
      <c r="B559" s="371" t="str">
        <f t="shared" si="127"/>
        <v>Variable Energy Prices</v>
      </c>
      <c r="C559" s="371" t="str">
        <f t="shared" si="127"/>
        <v>Toggle Whether Policies Affect Energy Prices</v>
      </c>
      <c r="D559" s="372" t="s">
        <v>493</v>
      </c>
      <c r="E559" s="370"/>
      <c r="F559" s="372"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0"/>
      <c r="T559" s="339"/>
    </row>
    <row r="560" spans="1:20" s="2" customFormat="1" ht="42.75">
      <c r="A560" s="371" t="str">
        <f t="shared" si="129"/>
        <v>Cross-Sector</v>
      </c>
      <c r="B560" s="371" t="str">
        <f t="shared" si="127"/>
        <v>Variable Energy Prices</v>
      </c>
      <c r="C560" s="371" t="str">
        <f t="shared" si="127"/>
        <v>Toggle Whether Policies Affect Energy Prices</v>
      </c>
      <c r="D560" s="372" t="s">
        <v>2500</v>
      </c>
      <c r="E560" s="370"/>
      <c r="F560" s="372" t="s">
        <v>2504</v>
      </c>
      <c r="G560" s="339"/>
      <c r="H560" s="369">
        <v>845</v>
      </c>
      <c r="I560" s="339" t="s">
        <v>47</v>
      </c>
      <c r="J560" s="5" t="str">
        <f t="shared" si="128"/>
        <v>Variable Energy Prices</v>
      </c>
      <c r="K560" s="5" t="str">
        <f t="shared" si="126"/>
        <v>cross toggle whether policies affect energy prices</v>
      </c>
      <c r="L560" s="4"/>
      <c r="M560" s="4"/>
      <c r="N560" s="4"/>
      <c r="O560" s="339"/>
      <c r="P560" s="339"/>
      <c r="Q560" s="339"/>
      <c r="R560" s="339"/>
      <c r="S560" s="380"/>
      <c r="T560" s="339"/>
    </row>
    <row r="561" spans="1:20" s="2" customFormat="1" ht="42.75">
      <c r="A561" s="371" t="str">
        <f t="shared" si="129"/>
        <v>Cross-Sector</v>
      </c>
      <c r="B561" s="371" t="str">
        <f t="shared" si="127"/>
        <v>Variable Energy Prices</v>
      </c>
      <c r="C561" s="371" t="str">
        <f t="shared" si="127"/>
        <v>Toggle Whether Policies Affect Energy Prices</v>
      </c>
      <c r="D561" s="372" t="s">
        <v>2510</v>
      </c>
      <c r="E561" s="370"/>
      <c r="F561" s="372"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0"/>
      <c r="T561" s="339"/>
    </row>
    <row r="562" spans="1:20" s="2" customFormat="1" ht="42.75">
      <c r="A562" s="371" t="str">
        <f t="shared" si="129"/>
        <v>Cross-Sector</v>
      </c>
      <c r="B562" s="371" t="str">
        <f t="shared" si="127"/>
        <v>Variable Energy Prices</v>
      </c>
      <c r="C562" s="371" t="str">
        <f t="shared" si="127"/>
        <v>Toggle Whether Policies Affect Energy Prices</v>
      </c>
      <c r="D562" s="372" t="s">
        <v>2501</v>
      </c>
      <c r="E562" s="370"/>
      <c r="F562" s="372" t="s">
        <v>2505</v>
      </c>
      <c r="G562" s="339"/>
      <c r="H562" s="369">
        <v>847</v>
      </c>
      <c r="I562" s="339" t="s">
        <v>47</v>
      </c>
      <c r="J562" s="5" t="str">
        <f t="shared" si="128"/>
        <v>Variable Energy Prices</v>
      </c>
      <c r="K562" s="5" t="str">
        <f t="shared" si="126"/>
        <v>cross toggle whether policies affect energy prices</v>
      </c>
      <c r="L562" s="4"/>
      <c r="M562" s="4"/>
      <c r="N562" s="4"/>
      <c r="O562" s="339"/>
      <c r="P562" s="339"/>
      <c r="Q562" s="339"/>
      <c r="R562" s="339"/>
      <c r="S562" s="380"/>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6">
        <v>0</v>
      </c>
      <c r="M578" s="406">
        <v>0.2</v>
      </c>
      <c r="N578" s="408">
        <v>5.0000000000000001E-3</v>
      </c>
      <c r="O578" s="338" t="s">
        <v>161</v>
      </c>
      <c r="P578" s="314" t="s">
        <v>3298</v>
      </c>
      <c r="Q578" s="9" t="s">
        <v>273</v>
      </c>
      <c r="R578" s="279" t="s">
        <v>274</v>
      </c>
      <c r="S578" s="321" t="s">
        <v>3299</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6">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6">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6">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6">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6">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6">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6">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6">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6">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6">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6">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3496</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3320</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3321</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3497</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3320</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3498</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3320</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3499</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3320</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3500</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3320</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3501</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3320</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3502</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3320</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3503</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3320</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3504</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3320</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7" t="s">
        <v>2949</v>
      </c>
      <c r="B1" s="437"/>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7" t="s">
        <v>2953</v>
      </c>
      <c r="B42" s="437"/>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workbookViewId="0"/>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3304</v>
      </c>
      <c r="K2" s="42">
        <v>2030</v>
      </c>
      <c r="L2" s="368">
        <f>'Target Calculations'!P37</f>
        <v>39.636171793628563</v>
      </c>
      <c r="M2" s="368">
        <f>'Target Calculations'!Q37</f>
        <v>66.618182517292539</v>
      </c>
      <c r="N2" s="42" t="s">
        <v>3532</v>
      </c>
    </row>
    <row r="3" spans="1:19" ht="57">
      <c r="A3" s="222" t="s">
        <v>2274</v>
      </c>
      <c r="B3" s="220" t="s">
        <v>2276</v>
      </c>
      <c r="C3" s="224">
        <v>1</v>
      </c>
      <c r="D3" s="221" t="s">
        <v>67</v>
      </c>
      <c r="E3" s="221" t="s">
        <v>68</v>
      </c>
      <c r="F3" s="4" t="str">
        <f>UnitControlCenter!$B$3</f>
        <v>million metric tons / year</v>
      </c>
      <c r="G3" s="220" t="s">
        <v>2242</v>
      </c>
      <c r="I3" s="220"/>
      <c r="J3" s="42" t="s">
        <v>3304</v>
      </c>
      <c r="K3" s="42">
        <v>2030</v>
      </c>
      <c r="L3" s="368">
        <f>'Target Calculations'!P29</f>
        <v>64.578415325717387</v>
      </c>
      <c r="M3" s="368">
        <f>'Target Calculations'!Q29</f>
        <v>91.560426049381363</v>
      </c>
      <c r="N3" s="42" t="s">
        <v>3533</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3304</v>
      </c>
      <c r="K9" s="42">
        <v>2030</v>
      </c>
      <c r="L9" s="368">
        <f>'Target Calculations'!P6</f>
        <v>6.8089174909801846</v>
      </c>
      <c r="M9" s="368">
        <f>'Target Calculations'!Q6</f>
        <v>9.0785566546402467</v>
      </c>
      <c r="N9" s="42" t="s">
        <v>3531</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3304</v>
      </c>
      <c r="K11" s="42">
        <v>2030</v>
      </c>
      <c r="L11" s="368">
        <f>'Target Calculations'!P2</f>
        <v>4.6008603517969693</v>
      </c>
      <c r="M11" s="368">
        <f>'Target Calculations'!Q2</f>
        <v>14.220841087372452</v>
      </c>
      <c r="N11" s="42" t="s">
        <v>3534</v>
      </c>
    </row>
    <row r="12" spans="1:19" ht="42.75">
      <c r="A12" s="222" t="s">
        <v>2274</v>
      </c>
      <c r="B12" s="221" t="s">
        <v>9</v>
      </c>
      <c r="C12" s="285">
        <v>1</v>
      </c>
      <c r="D12" s="220" t="s">
        <v>67</v>
      </c>
      <c r="E12" s="220" t="s">
        <v>68</v>
      </c>
      <c r="F12" s="4" t="str">
        <f>UnitControlCenter!$B$3</f>
        <v>million metric tons / year</v>
      </c>
      <c r="G12" s="220" t="s">
        <v>2479</v>
      </c>
      <c r="J12" s="42" t="s">
        <v>3304</v>
      </c>
      <c r="K12" s="42">
        <v>2030</v>
      </c>
      <c r="L12" s="130">
        <f>'Target Calculations'!P16</f>
        <v>18.805739477470869</v>
      </c>
      <c r="M12" s="130">
        <f>'Target Calculations'!Q16</f>
        <v>21.355670254077086</v>
      </c>
      <c r="N12" s="42" t="s">
        <v>3535</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3304</v>
      </c>
      <c r="K14" s="42">
        <v>2030</v>
      </c>
      <c r="L14" s="130">
        <f>'Target Calculations'!P10</f>
        <v>29.386758027270073</v>
      </c>
      <c r="M14" s="130">
        <f>'Target Calculations'!Q10</f>
        <v>41.254487230590676</v>
      </c>
      <c r="N14" s="42" t="s">
        <v>3536</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3304</v>
      </c>
      <c r="K32" s="42">
        <v>2030</v>
      </c>
      <c r="L32" s="368">
        <f>L2</f>
        <v>39.636171793628563</v>
      </c>
      <c r="M32" s="368">
        <f>M2</f>
        <v>66.618182517292539</v>
      </c>
      <c r="N32" s="42" t="str">
        <f>N2</f>
        <v>In a scenario limiting global warming to 1.5 °C, Virginia would need to cut its CO2e emissions (including land use) by about 48-69%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3304</v>
      </c>
      <c r="K34" s="42">
        <v>2030</v>
      </c>
      <c r="L34" s="368">
        <f>L9</f>
        <v>6.8089174909801846</v>
      </c>
      <c r="M34" s="368">
        <f>M9</f>
        <v>9.0785566546402467</v>
      </c>
      <c r="N34" s="42" t="str">
        <f>N9</f>
        <v>In a scenario limiting global warming to 1.5 °C, Virginia would need to cut its buildings emissions by about 44-55%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3304</v>
      </c>
      <c r="K36" s="42">
        <v>2030</v>
      </c>
      <c r="L36" s="368">
        <f t="shared" ref="L36:N37" si="0">L11</f>
        <v>4.6008603517969693</v>
      </c>
      <c r="M36" s="368">
        <f t="shared" si="0"/>
        <v>14.220841087372452</v>
      </c>
      <c r="N36" s="42" t="str">
        <f t="shared" si="0"/>
        <v>In a scenario limiting global warming to 1.5 °C, Virginia would need to cut its electricity emissions by about 66-89% of 2005 levels.</v>
      </c>
    </row>
    <row r="37" spans="1:19" ht="42.75">
      <c r="A37" s="221" t="s">
        <v>2824</v>
      </c>
      <c r="B37" s="221" t="s">
        <v>9</v>
      </c>
      <c r="C37" s="285">
        <v>1</v>
      </c>
      <c r="D37" s="220" t="s">
        <v>67</v>
      </c>
      <c r="E37" s="220" t="s">
        <v>3211</v>
      </c>
      <c r="F37" s="4" t="str">
        <f>UnitControlCenter!$B$3</f>
        <v>million metric tons / year</v>
      </c>
      <c r="G37" s="220" t="s">
        <v>2479</v>
      </c>
      <c r="I37" s="220"/>
      <c r="J37" s="42" t="s">
        <v>3304</v>
      </c>
      <c r="K37" s="42">
        <v>2030</v>
      </c>
      <c r="L37" s="130">
        <f t="shared" si="0"/>
        <v>18.805739477470869</v>
      </c>
      <c r="M37" s="130">
        <f t="shared" si="0"/>
        <v>21.355670254077086</v>
      </c>
      <c r="N37" s="42" t="str">
        <f t="shared" si="0"/>
        <v>In a scenario limiting global warming to 1.5 °C, Virginia would need to cut its industrial emissions by about 33-41%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29.386758027270073</v>
      </c>
      <c r="M38" s="130">
        <f>M14</f>
        <v>41.254487230590676</v>
      </c>
      <c r="N38" s="42" t="str">
        <f>N14</f>
        <v>In a scenario limiting global warming to 1.5 °C, Virginia would need to cut its transportation emissions by about 27-48%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3305</v>
      </c>
      <c r="B3" s="8" t="s">
        <v>3306</v>
      </c>
    </row>
    <row r="4" spans="1:3">
      <c r="A4" s="8" t="s">
        <v>3537</v>
      </c>
      <c r="B4" s="219" t="s">
        <v>3307</v>
      </c>
    </row>
    <row r="5" spans="1:3">
      <c r="A5" s="219" t="s">
        <v>3530</v>
      </c>
      <c r="B5" s="8" t="s">
        <v>3538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21"/>
  <sheetViews>
    <sheetView topLeftCell="J1" workbookViewId="0">
      <selection activeCell="M5" sqref="M5"/>
    </sheetView>
  </sheetViews>
  <sheetFormatPr defaultColWidth="9" defaultRowHeight="14.25"/>
  <cols>
    <col min="1" max="1" width="18.73046875" style="219" customWidth="1"/>
    <col min="2" max="2" width="11.9296875" style="219" customWidth="1"/>
    <col min="3" max="6" width="9" style="219"/>
    <col min="7" max="7" width="14.73046875" style="219" customWidth="1"/>
    <col min="8" max="12" width="9" style="219"/>
    <col min="13" max="13" width="42.59765625" style="219" customWidth="1"/>
    <col min="14" max="15" width="20.3984375" style="219" bestFit="1" customWidth="1"/>
    <col min="16" max="17" width="11.59765625" style="219" customWidth="1"/>
    <col min="18" max="16384" width="9" style="219"/>
  </cols>
  <sheetData>
    <row r="1" spans="1:17" ht="71.25">
      <c r="A1" s="237" t="s">
        <v>3373</v>
      </c>
      <c r="B1" s="3" t="s">
        <v>3526</v>
      </c>
      <c r="C1" s="3" t="s">
        <v>3527</v>
      </c>
      <c r="E1" s="219" t="s">
        <v>3361</v>
      </c>
      <c r="G1" s="219" t="s">
        <v>3</v>
      </c>
      <c r="I1" s="219" t="s">
        <v>3372</v>
      </c>
      <c r="J1" s="219" t="s">
        <v>3371</v>
      </c>
      <c r="N1" s="4" t="s">
        <v>3370</v>
      </c>
      <c r="O1" s="4" t="s">
        <v>3551</v>
      </c>
      <c r="P1" s="412" t="s">
        <v>3528</v>
      </c>
      <c r="Q1" s="413" t="s">
        <v>3529</v>
      </c>
    </row>
    <row r="2" spans="1:17">
      <c r="A2" s="219" t="s">
        <v>100</v>
      </c>
      <c r="B2" s="409">
        <v>0.89</v>
      </c>
      <c r="C2" s="410">
        <v>0.66</v>
      </c>
      <c r="E2" s="345" t="s">
        <v>3358</v>
      </c>
      <c r="F2" s="345" t="s">
        <v>3322</v>
      </c>
      <c r="G2" s="219" t="s">
        <v>100</v>
      </c>
      <c r="H2" s="219" t="s">
        <v>2067</v>
      </c>
      <c r="I2" s="344">
        <v>50.360372685285455</v>
      </c>
      <c r="J2" s="344">
        <f t="shared" ref="J2:J65" si="0">IF(H2="CO2",I2,IF(H2="CH4",I2*$B$9,IF(H2="N2O",$B$10,IF(H2="Other",I2))))</f>
        <v>50.360372685285455</v>
      </c>
      <c r="M2" s="219" t="s">
        <v>3369</v>
      </c>
      <c r="N2" s="351">
        <f>SUMIFS(J:J,E:E,B12,G:G,"Electricity")</f>
        <v>41.826003198154275</v>
      </c>
      <c r="O2" s="351">
        <f>'EPS 2019'!B12</f>
        <v>25.417300000000001</v>
      </c>
      <c r="P2" s="414">
        <f>$N$2*(1-B2)</f>
        <v>4.6008603517969693</v>
      </c>
      <c r="Q2" s="415">
        <f>$N$2*(1-C2)</f>
        <v>14.220841087372452</v>
      </c>
    </row>
    <row r="3" spans="1:17">
      <c r="A3" s="219" t="s">
        <v>4</v>
      </c>
      <c r="B3" s="409">
        <v>0.48</v>
      </c>
      <c r="C3" s="410">
        <v>0.27</v>
      </c>
      <c r="E3" s="345" t="s">
        <v>3358</v>
      </c>
      <c r="F3" s="345" t="s">
        <v>3322</v>
      </c>
      <c r="G3" s="219" t="s">
        <v>100</v>
      </c>
      <c r="H3" s="219" t="s">
        <v>2083</v>
      </c>
      <c r="I3" s="344">
        <v>1.5843389499999999E-2</v>
      </c>
      <c r="J3" s="344">
        <f t="shared" si="0"/>
        <v>1.774459624E-2</v>
      </c>
      <c r="P3" s="416"/>
      <c r="Q3" s="417"/>
    </row>
    <row r="4" spans="1:17">
      <c r="A4" s="219" t="s">
        <v>2434</v>
      </c>
      <c r="B4" s="409">
        <v>0.55000000000000004</v>
      </c>
      <c r="C4" s="410">
        <v>0.4</v>
      </c>
      <c r="E4" s="345" t="s">
        <v>3358</v>
      </c>
      <c r="F4" s="345" t="s">
        <v>3322</v>
      </c>
      <c r="G4" s="219" t="s">
        <v>100</v>
      </c>
      <c r="H4" s="219" t="s">
        <v>2085</v>
      </c>
      <c r="I4" s="344">
        <v>0.19076809123999997</v>
      </c>
      <c r="J4" s="344">
        <f t="shared" si="0"/>
        <v>0.88926174496644295</v>
      </c>
      <c r="P4" s="416"/>
      <c r="Q4" s="417"/>
    </row>
    <row r="5" spans="1:17">
      <c r="A5" s="219" t="s">
        <v>3368</v>
      </c>
      <c r="B5" s="409">
        <v>0.41</v>
      </c>
      <c r="C5" s="410">
        <v>0.33</v>
      </c>
      <c r="E5" s="345" t="s">
        <v>3358</v>
      </c>
      <c r="F5" s="345" t="s">
        <v>3322</v>
      </c>
      <c r="G5" s="219" t="s">
        <v>100</v>
      </c>
      <c r="H5" s="347" t="s">
        <v>645</v>
      </c>
      <c r="I5" s="344"/>
      <c r="J5" s="344">
        <f t="shared" si="0"/>
        <v>0</v>
      </c>
      <c r="P5" s="416"/>
      <c r="Q5" s="417"/>
    </row>
    <row r="6" spans="1:17">
      <c r="A6" s="219" t="s">
        <v>3367</v>
      </c>
      <c r="B6" s="409">
        <v>0.41</v>
      </c>
      <c r="C6" s="410">
        <v>0.33</v>
      </c>
      <c r="E6" s="345" t="s">
        <v>3358</v>
      </c>
      <c r="F6" s="345" t="s">
        <v>3322</v>
      </c>
      <c r="G6" s="219" t="s">
        <v>2434</v>
      </c>
      <c r="H6" s="219" t="s">
        <v>2067</v>
      </c>
      <c r="I6" s="344">
        <v>4.1342231629645863</v>
      </c>
      <c r="J6" s="344">
        <f t="shared" si="0"/>
        <v>4.1342231629645863</v>
      </c>
      <c r="M6" s="219" t="s">
        <v>3366</v>
      </c>
      <c r="N6" s="351">
        <f>SUMIFS(J:J,E:E,B12,G:G,"Buildings")</f>
        <v>15.130927757733746</v>
      </c>
      <c r="O6" s="351">
        <f>SUM('EPS 2019'!B13:B14)</f>
        <v>10.11496</v>
      </c>
      <c r="P6" s="414">
        <f>$N$6*(1-B4)</f>
        <v>6.8089174909801846</v>
      </c>
      <c r="Q6" s="415">
        <f>$N$6*(1-C4)</f>
        <v>9.0785566546402467</v>
      </c>
    </row>
    <row r="7" spans="1:17">
      <c r="A7" s="219" t="s">
        <v>3365</v>
      </c>
      <c r="B7" s="409">
        <v>0</v>
      </c>
      <c r="C7" s="409">
        <v>0</v>
      </c>
      <c r="E7" s="345" t="s">
        <v>3358</v>
      </c>
      <c r="F7" s="345" t="s">
        <v>3322</v>
      </c>
      <c r="G7" s="219" t="s">
        <v>2434</v>
      </c>
      <c r="H7" s="219" t="s">
        <v>2083</v>
      </c>
      <c r="I7" s="344">
        <v>7.8895044999999997E-2</v>
      </c>
      <c r="J7" s="344">
        <f t="shared" si="0"/>
        <v>8.8362450400000001E-2</v>
      </c>
      <c r="P7" s="416"/>
      <c r="Q7" s="417"/>
    </row>
    <row r="8" spans="1:17">
      <c r="E8" s="345" t="s">
        <v>3358</v>
      </c>
      <c r="F8" s="345" t="s">
        <v>3322</v>
      </c>
      <c r="G8" s="219" t="s">
        <v>2434</v>
      </c>
      <c r="H8" s="219" t="s">
        <v>2085</v>
      </c>
      <c r="I8" s="344">
        <v>1.4053459479999995E-2</v>
      </c>
      <c r="J8" s="344">
        <f t="shared" si="0"/>
        <v>0.88926174496644295</v>
      </c>
      <c r="P8" s="416"/>
      <c r="Q8" s="417"/>
    </row>
    <row r="9" spans="1:17">
      <c r="A9" s="219" t="s">
        <v>3364</v>
      </c>
      <c r="B9" s="219">
        <f>28/25</f>
        <v>1.1200000000000001</v>
      </c>
      <c r="E9" s="345" t="s">
        <v>3358</v>
      </c>
      <c r="F9" s="345" t="s">
        <v>3322</v>
      </c>
      <c r="G9" s="219" t="s">
        <v>2434</v>
      </c>
      <c r="H9" s="347" t="s">
        <v>645</v>
      </c>
      <c r="I9" s="344"/>
      <c r="J9" s="344">
        <f t="shared" si="0"/>
        <v>0</v>
      </c>
      <c r="P9" s="416"/>
      <c r="Q9" s="417"/>
    </row>
    <row r="10" spans="1:17">
      <c r="A10" s="219" t="s">
        <v>3363</v>
      </c>
      <c r="B10" s="219">
        <f>265/298</f>
        <v>0.88926174496644295</v>
      </c>
      <c r="E10" s="345" t="s">
        <v>3358</v>
      </c>
      <c r="F10" s="345" t="s">
        <v>3322</v>
      </c>
      <c r="G10" s="219" t="s">
        <v>4</v>
      </c>
      <c r="H10" s="219" t="s">
        <v>2067</v>
      </c>
      <c r="I10" s="344">
        <v>36.892906379155242</v>
      </c>
      <c r="J10" s="344">
        <f t="shared" si="0"/>
        <v>36.892906379155242</v>
      </c>
      <c r="M10" s="219" t="s">
        <v>3362</v>
      </c>
      <c r="N10" s="351">
        <f>SUMIFS(J:J,E:E,B12,G:G,"Transportation")</f>
        <v>56.512996206288598</v>
      </c>
      <c r="O10" s="351">
        <f>'EPS 2019'!B11</f>
        <v>54.192599999999999</v>
      </c>
      <c r="P10" s="414">
        <f>$N$10*(1-B3)</f>
        <v>29.386758027270073</v>
      </c>
      <c r="Q10" s="415">
        <f>$N$10*(1-C3)</f>
        <v>41.254487230590676</v>
      </c>
    </row>
    <row r="11" spans="1:17">
      <c r="E11" s="345" t="s">
        <v>3358</v>
      </c>
      <c r="F11" s="345" t="s">
        <v>3322</v>
      </c>
      <c r="G11" s="219" t="s">
        <v>4</v>
      </c>
      <c r="H11" s="219" t="s">
        <v>2083</v>
      </c>
      <c r="I11" s="344">
        <v>8.2130164830722538E-2</v>
      </c>
      <c r="J11" s="344">
        <f t="shared" si="0"/>
        <v>9.1985784610409252E-2</v>
      </c>
      <c r="P11" s="416"/>
      <c r="Q11" s="417"/>
    </row>
    <row r="12" spans="1:17">
      <c r="A12" s="219" t="s">
        <v>3361</v>
      </c>
      <c r="B12" s="219" t="s">
        <v>3324</v>
      </c>
      <c r="E12" s="345" t="s">
        <v>3358</v>
      </c>
      <c r="F12" s="345" t="s">
        <v>3322</v>
      </c>
      <c r="G12" s="219" t="s">
        <v>4</v>
      </c>
      <c r="H12" s="219" t="s">
        <v>2085</v>
      </c>
      <c r="I12" s="344">
        <v>1.0667549093099755</v>
      </c>
      <c r="J12" s="344">
        <f t="shared" si="0"/>
        <v>0.88926174496644295</v>
      </c>
      <c r="P12" s="416"/>
      <c r="Q12" s="417"/>
    </row>
    <row r="13" spans="1:17">
      <c r="E13" s="345" t="s">
        <v>3358</v>
      </c>
      <c r="F13" s="345" t="s">
        <v>3322</v>
      </c>
      <c r="G13" s="219" t="s">
        <v>4</v>
      </c>
      <c r="H13" s="347" t="s">
        <v>645</v>
      </c>
      <c r="I13" s="344"/>
      <c r="J13" s="344">
        <f t="shared" si="0"/>
        <v>0</v>
      </c>
      <c r="P13" s="416"/>
      <c r="Q13" s="417"/>
    </row>
    <row r="14" spans="1:17">
      <c r="E14" s="345" t="s">
        <v>3358</v>
      </c>
      <c r="F14" s="345" t="s">
        <v>3322</v>
      </c>
      <c r="G14" s="219" t="s">
        <v>9</v>
      </c>
      <c r="H14" s="219" t="s">
        <v>2067</v>
      </c>
      <c r="I14" s="346">
        <v>6.4484197003645596</v>
      </c>
      <c r="J14" s="344">
        <f t="shared" si="0"/>
        <v>6.4484197003645596</v>
      </c>
      <c r="M14" s="219" t="s">
        <v>3360</v>
      </c>
      <c r="N14" s="344">
        <f>SUMIFS(J:J,E:E,B12,G:G,"Industry",H:H,"CO2")</f>
        <v>19.734515731178863</v>
      </c>
      <c r="O14" s="344"/>
      <c r="P14" s="418">
        <f>$N$14*(1-B5)</f>
        <v>11.643364281395531</v>
      </c>
      <c r="Q14" s="419">
        <f>$N$14*(1-C5)</f>
        <v>13.222125539889838</v>
      </c>
    </row>
    <row r="15" spans="1:17">
      <c r="E15" s="345" t="s">
        <v>3358</v>
      </c>
      <c r="F15" s="345" t="s">
        <v>3322</v>
      </c>
      <c r="G15" s="219" t="s">
        <v>9</v>
      </c>
      <c r="H15" s="219" t="s">
        <v>2083</v>
      </c>
      <c r="I15" s="344">
        <v>1.3291550095109854</v>
      </c>
      <c r="J15" s="344">
        <f t="shared" si="0"/>
        <v>1.4886536106523038</v>
      </c>
      <c r="M15" s="219" t="s">
        <v>3359</v>
      </c>
      <c r="N15" s="344">
        <f>SUMIFS(J:J,E:E,B12,G:G,"Industry")-N14</f>
        <v>12.139618976398879</v>
      </c>
      <c r="O15" s="344"/>
      <c r="P15" s="418">
        <f>$N$15*(1-B6)</f>
        <v>7.162375196075339</v>
      </c>
      <c r="Q15" s="419">
        <f>$N$15*(1-C6)</f>
        <v>8.1335447141872486</v>
      </c>
    </row>
    <row r="16" spans="1:17">
      <c r="E16" s="345" t="s">
        <v>3358</v>
      </c>
      <c r="F16" s="345" t="s">
        <v>3322</v>
      </c>
      <c r="G16" s="219" t="s">
        <v>9</v>
      </c>
      <c r="H16" s="219" t="s">
        <v>2085</v>
      </c>
      <c r="I16" s="344">
        <v>1.4466876015225205E-2</v>
      </c>
      <c r="J16" s="344">
        <f t="shared" si="0"/>
        <v>0.88926174496644295</v>
      </c>
      <c r="M16" s="356" t="s">
        <v>2630</v>
      </c>
      <c r="N16" s="355">
        <f>SUM(N14:N15)</f>
        <v>31.874134707577742</v>
      </c>
      <c r="O16" s="355">
        <f>'EPS 2019'!B20</f>
        <v>27.622299999999999</v>
      </c>
      <c r="P16" s="420">
        <f>SUM(P14:P15)</f>
        <v>18.805739477470869</v>
      </c>
      <c r="Q16" s="421">
        <f>SUM(Q14:Q15)</f>
        <v>21.355670254077086</v>
      </c>
    </row>
    <row r="17" spans="5:18">
      <c r="E17" s="345" t="s">
        <v>3358</v>
      </c>
      <c r="F17" s="345" t="s">
        <v>3322</v>
      </c>
      <c r="G17" s="219" t="s">
        <v>9</v>
      </c>
      <c r="H17" s="219" t="s">
        <v>645</v>
      </c>
      <c r="I17" s="344">
        <v>2.782833380710616</v>
      </c>
      <c r="J17" s="344">
        <f t="shared" si="0"/>
        <v>2.782833380710616</v>
      </c>
      <c r="P17" s="416"/>
      <c r="Q17" s="417"/>
    </row>
    <row r="18" spans="5:18">
      <c r="E18" s="345" t="s">
        <v>543</v>
      </c>
      <c r="F18" s="345" t="s">
        <v>3322</v>
      </c>
      <c r="G18" s="219" t="s">
        <v>100</v>
      </c>
      <c r="H18" s="219" t="s">
        <v>2067</v>
      </c>
      <c r="I18" s="344">
        <v>118.84179018991334</v>
      </c>
      <c r="J18" s="344">
        <f t="shared" si="0"/>
        <v>118.84179018991334</v>
      </c>
      <c r="P18" s="416"/>
      <c r="Q18" s="417"/>
    </row>
    <row r="19" spans="5:18">
      <c r="E19" s="345" t="s">
        <v>543</v>
      </c>
      <c r="F19" s="345" t="s">
        <v>3322</v>
      </c>
      <c r="G19" s="219" t="s">
        <v>100</v>
      </c>
      <c r="H19" s="219" t="s">
        <v>2083</v>
      </c>
      <c r="I19" s="344">
        <v>3.2869988000000003E-2</v>
      </c>
      <c r="J19" s="344">
        <f t="shared" si="0"/>
        <v>3.6814386560000009E-2</v>
      </c>
      <c r="M19" s="237" t="s">
        <v>3357</v>
      </c>
      <c r="N19" s="435">
        <f>'State EPS Pollutant'!B15</f>
        <v>702982000000</v>
      </c>
      <c r="O19" s="435">
        <f>'State EPS Pollutant'!B15</f>
        <v>702982000000</v>
      </c>
      <c r="P19" s="416"/>
      <c r="Q19" s="417"/>
      <c r="R19" s="219" t="s">
        <v>3345</v>
      </c>
    </row>
    <row r="20" spans="5:18">
      <c r="E20" s="345" t="s">
        <v>543</v>
      </c>
      <c r="F20" s="345" t="s">
        <v>3322</v>
      </c>
      <c r="G20" s="219" t="s">
        <v>100</v>
      </c>
      <c r="H20" s="219" t="s">
        <v>2085</v>
      </c>
      <c r="I20" s="344">
        <v>0.56993080206000002</v>
      </c>
      <c r="J20" s="344">
        <f t="shared" si="0"/>
        <v>0.88926174496644295</v>
      </c>
      <c r="M20" s="237" t="s">
        <v>3356</v>
      </c>
      <c r="N20" s="435">
        <v>67013200000000</v>
      </c>
      <c r="O20" s="435">
        <v>67013200000000</v>
      </c>
      <c r="P20" s="416"/>
      <c r="Q20" s="417"/>
      <c r="R20" s="219" t="s">
        <v>3345</v>
      </c>
    </row>
    <row r="21" spans="5:18">
      <c r="E21" s="345" t="s">
        <v>543</v>
      </c>
      <c r="F21" s="345" t="s">
        <v>3322</v>
      </c>
      <c r="G21" s="219" t="s">
        <v>100</v>
      </c>
      <c r="H21" s="347" t="s">
        <v>645</v>
      </c>
      <c r="I21" s="344"/>
      <c r="J21" s="344">
        <f t="shared" si="0"/>
        <v>0</v>
      </c>
      <c r="M21" s="237" t="s">
        <v>3355</v>
      </c>
      <c r="N21" s="433">
        <f>'2005 US'!B121/1000</f>
        <v>7.8537090592547996</v>
      </c>
      <c r="O21" s="433">
        <f>'2005 US'!B121/1000</f>
        <v>7.8537090592547996</v>
      </c>
      <c r="P21" s="416"/>
      <c r="Q21" s="417"/>
    </row>
    <row r="22" spans="5:18">
      <c r="E22" s="345" t="s">
        <v>543</v>
      </c>
      <c r="F22" s="345" t="s">
        <v>3322</v>
      </c>
      <c r="G22" s="219" t="s">
        <v>2434</v>
      </c>
      <c r="H22" s="219" t="s">
        <v>2067</v>
      </c>
      <c r="I22" s="344">
        <v>14.945147394013535</v>
      </c>
      <c r="J22" s="344">
        <f t="shared" si="0"/>
        <v>14.945147394013535</v>
      </c>
      <c r="M22" s="237" t="s">
        <v>3354</v>
      </c>
      <c r="N22" s="411">
        <f>N21*(N19/N20)</f>
        <v>8.2386993933927302E-2</v>
      </c>
      <c r="O22" s="411">
        <f>O21*(O19/O20)</f>
        <v>8.2386993933927302E-2</v>
      </c>
      <c r="P22" s="422">
        <f>$N$22*(1-B5)</f>
        <v>4.8608326421017117E-2</v>
      </c>
      <c r="Q22" s="423">
        <f>$N$22*(1-C5)</f>
        <v>5.5199285935731285E-2</v>
      </c>
    </row>
    <row r="23" spans="5:18">
      <c r="E23" s="345" t="s">
        <v>543</v>
      </c>
      <c r="F23" s="345" t="s">
        <v>3322</v>
      </c>
      <c r="G23" s="219" t="s">
        <v>2434</v>
      </c>
      <c r="H23" s="219" t="s">
        <v>2083</v>
      </c>
      <c r="I23" s="344">
        <v>0.14570402825000001</v>
      </c>
      <c r="J23" s="344">
        <f t="shared" si="0"/>
        <v>0.16318851164000003</v>
      </c>
      <c r="M23" s="237"/>
      <c r="P23" s="416"/>
      <c r="Q23" s="417"/>
    </row>
    <row r="24" spans="5:18">
      <c r="E24" s="345" t="s">
        <v>543</v>
      </c>
      <c r="F24" s="345" t="s">
        <v>3322</v>
      </c>
      <c r="G24" s="219" t="s">
        <v>2434</v>
      </c>
      <c r="H24" s="219" t="s">
        <v>2085</v>
      </c>
      <c r="I24" s="344">
        <v>3.1460560300000003E-2</v>
      </c>
      <c r="J24" s="344">
        <f t="shared" si="0"/>
        <v>0.88926174496644295</v>
      </c>
      <c r="M24" s="237" t="s">
        <v>3353</v>
      </c>
      <c r="N24" s="354">
        <f>SUM('State EPS Pollutant'!B16:B17,'State EPS Pollutant'!B20:B21)</f>
        <v>8983492550000</v>
      </c>
      <c r="O24" s="354">
        <f>SUM('State EPS Pollutant'!B16:B17,'State EPS Pollutant'!B20:B21)</f>
        <v>8983492550000</v>
      </c>
      <c r="P24" s="416"/>
      <c r="Q24" s="417"/>
      <c r="R24" s="416" t="s">
        <v>3345</v>
      </c>
    </row>
    <row r="25" spans="5:18">
      <c r="E25" s="345" t="s">
        <v>543</v>
      </c>
      <c r="F25" s="345" t="s">
        <v>3322</v>
      </c>
      <c r="G25" s="219" t="s">
        <v>2434</v>
      </c>
      <c r="H25" s="347" t="s">
        <v>645</v>
      </c>
      <c r="I25" s="344"/>
      <c r="J25" s="344">
        <f t="shared" si="0"/>
        <v>0</v>
      </c>
      <c r="M25" s="237" t="s">
        <v>3352</v>
      </c>
      <c r="N25" s="354">
        <f>SUM('US EPS Pollutant'!B21:B22,'US EPS Pollutant'!B25:B26)</f>
        <v>732676923500000</v>
      </c>
      <c r="O25" s="354">
        <f>SUM('US EPS Pollutant'!B21:B22,'US EPS Pollutant'!B25:B26)</f>
        <v>732676923500000</v>
      </c>
      <c r="P25" s="416"/>
      <c r="Q25" s="417"/>
      <c r="R25" s="416" t="s">
        <v>3345</v>
      </c>
    </row>
    <row r="26" spans="5:18">
      <c r="E26" s="345" t="s">
        <v>543</v>
      </c>
      <c r="F26" s="345" t="s">
        <v>3322</v>
      </c>
      <c r="G26" s="219" t="s">
        <v>4</v>
      </c>
      <c r="H26" s="219" t="s">
        <v>2067</v>
      </c>
      <c r="I26" s="344">
        <v>45.307164047810055</v>
      </c>
      <c r="J26" s="344">
        <f t="shared" si="0"/>
        <v>45.307164047810055</v>
      </c>
      <c r="M26" s="237" t="s">
        <v>3351</v>
      </c>
      <c r="N26" s="219">
        <f>SUM('2005 US'!C121,'2005 US'!C123)/1000*'State EPS Pollutant'!B2+SUM('2005 US'!D121,'2005 US'!D123)/1000*'State EPS Pollutant'!B3</f>
        <v>681.15306028699717</v>
      </c>
      <c r="O26" s="219">
        <f>SUM('2005 US'!C121,'2005 US'!C123)/1000*'State EPS Pollutant'!B2+SUM('2005 US'!D121,'2005 US'!D123)/1000*'State EPS Pollutant'!B3</f>
        <v>681.15306028699717</v>
      </c>
      <c r="P26" s="416"/>
      <c r="Q26" s="417"/>
    </row>
    <row r="27" spans="5:18">
      <c r="E27" s="345" t="s">
        <v>543</v>
      </c>
      <c r="F27" s="345" t="s">
        <v>3322</v>
      </c>
      <c r="G27" s="219" t="s">
        <v>4</v>
      </c>
      <c r="H27" s="219" t="s">
        <v>2083</v>
      </c>
      <c r="I27" s="344">
        <v>8.2130164830722538E-2</v>
      </c>
      <c r="J27" s="344">
        <f t="shared" si="0"/>
        <v>9.1985784610409252E-2</v>
      </c>
      <c r="M27" s="237" t="s">
        <v>3350</v>
      </c>
      <c r="N27" s="411">
        <f>N26*(N24/N25)</f>
        <v>8.3517485623360699</v>
      </c>
      <c r="O27" s="411">
        <f>O26*(O24/O25)</f>
        <v>8.3517485623360699</v>
      </c>
      <c r="P27" s="420">
        <f>$N$27*(1-B6)</f>
        <v>4.9275316517782821</v>
      </c>
      <c r="Q27" s="424">
        <f>$N$27*(1-C6)</f>
        <v>5.5956715367651659</v>
      </c>
    </row>
    <row r="28" spans="5:18">
      <c r="E28" s="345" t="s">
        <v>543</v>
      </c>
      <c r="F28" s="345" t="s">
        <v>3322</v>
      </c>
      <c r="G28" s="219" t="s">
        <v>4</v>
      </c>
      <c r="H28" s="219" t="s">
        <v>2085</v>
      </c>
      <c r="I28" s="344">
        <v>1.0667549093099755</v>
      </c>
      <c r="J28" s="344">
        <f t="shared" si="0"/>
        <v>0.88926174496644295</v>
      </c>
      <c r="P28" s="416"/>
      <c r="Q28" s="417"/>
    </row>
    <row r="29" spans="5:18">
      <c r="E29" s="345" t="s">
        <v>543</v>
      </c>
      <c r="F29" s="345" t="s">
        <v>3322</v>
      </c>
      <c r="G29" s="219" t="s">
        <v>4</v>
      </c>
      <c r="H29" s="347" t="s">
        <v>645</v>
      </c>
      <c r="I29" s="344"/>
      <c r="J29" s="344">
        <f t="shared" si="0"/>
        <v>0</v>
      </c>
      <c r="M29" s="237" t="s">
        <v>3349</v>
      </c>
      <c r="N29" s="429">
        <f>SUM(N2,N6,N10,N16,N22,N27)</f>
        <v>153.77819742602438</v>
      </c>
      <c r="O29" s="429">
        <f>SUM(O2,O6,O10,O16,O22,O27)</f>
        <v>125.78129555627</v>
      </c>
      <c r="P29" s="430">
        <f>SUM(P2,P6,P10,P16,P22,P27)</f>
        <v>64.578415325717387</v>
      </c>
      <c r="Q29" s="431">
        <f>SUM(Q2,Q6,Q10,Q16,Q22,Q27)</f>
        <v>91.560426049381363</v>
      </c>
    </row>
    <row r="30" spans="5:18">
      <c r="E30" s="345" t="s">
        <v>543</v>
      </c>
      <c r="F30" s="345" t="s">
        <v>3322</v>
      </c>
      <c r="G30" s="219" t="s">
        <v>9</v>
      </c>
      <c r="H30" s="219" t="s">
        <v>2067</v>
      </c>
      <c r="I30" s="346">
        <v>73.835147937354691</v>
      </c>
      <c r="J30" s="344">
        <f t="shared" si="0"/>
        <v>73.835147937354691</v>
      </c>
      <c r="M30" s="237" t="s">
        <v>3348</v>
      </c>
      <c r="P30" s="425">
        <f>1-P29/$N$29</f>
        <v>0.58005480356353445</v>
      </c>
      <c r="Q30" s="425">
        <f>1-Q29/$N$29</f>
        <v>0.4045942299887676</v>
      </c>
    </row>
    <row r="31" spans="5:18">
      <c r="E31" s="345" t="s">
        <v>543</v>
      </c>
      <c r="F31" s="345" t="s">
        <v>3322</v>
      </c>
      <c r="G31" s="219" t="s">
        <v>9</v>
      </c>
      <c r="H31" s="219" t="s">
        <v>2083</v>
      </c>
      <c r="I31" s="344">
        <v>4.5960954520579351</v>
      </c>
      <c r="J31" s="344">
        <f t="shared" si="0"/>
        <v>5.1476269063048878</v>
      </c>
      <c r="M31" s="237"/>
      <c r="P31" s="425"/>
      <c r="Q31" s="426"/>
    </row>
    <row r="32" spans="5:18">
      <c r="E32" s="345" t="s">
        <v>543</v>
      </c>
      <c r="F32" s="345" t="s">
        <v>3322</v>
      </c>
      <c r="G32" s="219" t="s">
        <v>9</v>
      </c>
      <c r="H32" s="219" t="s">
        <v>2085</v>
      </c>
      <c r="I32" s="344">
        <v>8.6851378995289677E-2</v>
      </c>
      <c r="J32" s="344">
        <f t="shared" si="0"/>
        <v>0.88926174496644295</v>
      </c>
      <c r="M32" s="237" t="s">
        <v>3347</v>
      </c>
      <c r="N32" s="436">
        <f>'EPS 2019'!B17</f>
        <v>-29.360499999999998</v>
      </c>
      <c r="O32" s="436">
        <f>'EPS 2019'!B17</f>
        <v>-29.360499999999998</v>
      </c>
      <c r="P32" s="416"/>
      <c r="Q32" s="417"/>
      <c r="R32" s="416" t="s">
        <v>3345</v>
      </c>
    </row>
    <row r="33" spans="5:18">
      <c r="E33" s="345" t="s">
        <v>543</v>
      </c>
      <c r="F33" s="345" t="s">
        <v>3322</v>
      </c>
      <c r="G33" s="219" t="s">
        <v>9</v>
      </c>
      <c r="H33" s="219" t="s">
        <v>645</v>
      </c>
      <c r="I33" s="344">
        <v>2.7295367168902973</v>
      </c>
      <c r="J33" s="344">
        <f t="shared" si="0"/>
        <v>2.7295367168902973</v>
      </c>
      <c r="M33" s="237" t="s">
        <v>3346</v>
      </c>
      <c r="N33" s="353">
        <f>'US EPS Pollutant'!B128</f>
        <v>-1056.9100000000001</v>
      </c>
      <c r="O33" s="353">
        <f>'US EPS Pollutant'!B128</f>
        <v>-1056.9100000000001</v>
      </c>
      <c r="P33" s="416"/>
      <c r="Q33" s="417"/>
      <c r="R33" s="416" t="s">
        <v>3345</v>
      </c>
    </row>
    <row r="34" spans="5:18">
      <c r="E34" s="345" t="s">
        <v>3340</v>
      </c>
      <c r="F34" s="345" t="s">
        <v>3322</v>
      </c>
      <c r="G34" s="219" t="s">
        <v>100</v>
      </c>
      <c r="H34" s="219" t="s">
        <v>2067</v>
      </c>
      <c r="I34" s="348">
        <v>74.302446823678565</v>
      </c>
      <c r="J34" s="344">
        <f t="shared" si="0"/>
        <v>74.302446823678565</v>
      </c>
      <c r="M34" s="237" t="s">
        <v>3344</v>
      </c>
      <c r="N34" s="352">
        <f>SUM('2005 US'!B139:D139)</f>
        <v>-897.86299999999994</v>
      </c>
      <c r="O34" s="352"/>
      <c r="P34" s="416"/>
      <c r="Q34" s="417"/>
    </row>
    <row r="35" spans="5:18">
      <c r="E35" s="345" t="s">
        <v>3340</v>
      </c>
      <c r="F35" s="345" t="s">
        <v>3322</v>
      </c>
      <c r="G35" s="219" t="s">
        <v>100</v>
      </c>
      <c r="H35" s="219" t="s">
        <v>2083</v>
      </c>
      <c r="I35" s="348">
        <v>3.3007092749999994E-2</v>
      </c>
      <c r="J35" s="344">
        <f t="shared" si="0"/>
        <v>3.696794388E-2</v>
      </c>
      <c r="M35" s="237" t="s">
        <v>3343</v>
      </c>
      <c r="N35" s="219">
        <f>N34*(N32/N33)</f>
        <v>-24.942243532088821</v>
      </c>
      <c r="P35" s="416">
        <f>N35*(1-B7)</f>
        <v>-24.942243532088821</v>
      </c>
      <c r="Q35" s="417">
        <f>P35*(1-C7)</f>
        <v>-24.942243532088821</v>
      </c>
    </row>
    <row r="36" spans="5:18">
      <c r="E36" s="345" t="s">
        <v>3340</v>
      </c>
      <c r="F36" s="345" t="s">
        <v>3322</v>
      </c>
      <c r="G36" s="219" t="s">
        <v>100</v>
      </c>
      <c r="H36" s="219" t="s">
        <v>2085</v>
      </c>
      <c r="I36" s="348">
        <v>0.34412862689999996</v>
      </c>
      <c r="J36" s="344">
        <f t="shared" si="0"/>
        <v>0.88926174496644295</v>
      </c>
      <c r="P36" s="416"/>
      <c r="Q36" s="417"/>
    </row>
    <row r="37" spans="5:18">
      <c r="E37" s="345" t="s">
        <v>3340</v>
      </c>
      <c r="F37" s="345" t="s">
        <v>3322</v>
      </c>
      <c r="G37" s="219" t="s">
        <v>100</v>
      </c>
      <c r="H37" s="347" t="s">
        <v>645</v>
      </c>
      <c r="I37" s="344"/>
      <c r="J37" s="344">
        <f t="shared" si="0"/>
        <v>0</v>
      </c>
      <c r="M37" s="3" t="s">
        <v>3342</v>
      </c>
      <c r="N37" s="429">
        <f>SUM(N29,N35)</f>
        <v>128.83595389393557</v>
      </c>
      <c r="O37" s="429">
        <f>SUM(O29,O32)</f>
        <v>96.420795556269994</v>
      </c>
      <c r="P37" s="430">
        <f>SUM(P29,P35)</f>
        <v>39.636171793628563</v>
      </c>
      <c r="Q37" s="431">
        <f>SUM(Q29,Q35)</f>
        <v>66.618182517292539</v>
      </c>
    </row>
    <row r="38" spans="5:18" ht="14.65" thickBot="1">
      <c r="E38" s="345" t="s">
        <v>3340</v>
      </c>
      <c r="F38" s="345" t="s">
        <v>3322</v>
      </c>
      <c r="G38" s="219" t="s">
        <v>2434</v>
      </c>
      <c r="H38" s="219" t="s">
        <v>2067</v>
      </c>
      <c r="I38" s="348">
        <v>34.50504557231578</v>
      </c>
      <c r="J38" s="344">
        <f t="shared" si="0"/>
        <v>34.50504557231578</v>
      </c>
      <c r="M38" s="237" t="s">
        <v>3341</v>
      </c>
      <c r="N38" s="350"/>
      <c r="O38" s="350"/>
      <c r="P38" s="427">
        <f>1-P37/N37</f>
        <v>0.69235162549221996</v>
      </c>
      <c r="Q38" s="428">
        <f>1-Q37/N37</f>
        <v>0.48292242573733668</v>
      </c>
    </row>
    <row r="39" spans="5:18">
      <c r="E39" s="345" t="s">
        <v>3340</v>
      </c>
      <c r="F39" s="345" t="s">
        <v>3322</v>
      </c>
      <c r="G39" s="219" t="s">
        <v>2434</v>
      </c>
      <c r="H39" s="219" t="s">
        <v>2083</v>
      </c>
      <c r="I39" s="348">
        <v>0.30018533824999999</v>
      </c>
      <c r="J39" s="344">
        <f t="shared" si="0"/>
        <v>0.33620757884000002</v>
      </c>
    </row>
    <row r="40" spans="5:18">
      <c r="E40" s="345" t="s">
        <v>3340</v>
      </c>
      <c r="F40" s="345" t="s">
        <v>3322</v>
      </c>
      <c r="G40" s="219" t="s">
        <v>2434</v>
      </c>
      <c r="H40" s="219" t="s">
        <v>2085</v>
      </c>
      <c r="I40" s="348">
        <v>6.4880577879999998E-2</v>
      </c>
      <c r="J40" s="344">
        <f t="shared" si="0"/>
        <v>0.88926174496644295</v>
      </c>
    </row>
    <row r="41" spans="5:18">
      <c r="E41" s="345" t="s">
        <v>3340</v>
      </c>
      <c r="F41" s="345" t="s">
        <v>3322</v>
      </c>
      <c r="G41" s="219" t="s">
        <v>2434</v>
      </c>
      <c r="H41" s="347" t="s">
        <v>645</v>
      </c>
      <c r="I41" s="344"/>
      <c r="J41" s="344">
        <f t="shared" si="0"/>
        <v>0</v>
      </c>
    </row>
    <row r="42" spans="5:18">
      <c r="E42" s="345" t="s">
        <v>3340</v>
      </c>
      <c r="F42" s="345" t="s">
        <v>3322</v>
      </c>
      <c r="G42" s="219" t="s">
        <v>4</v>
      </c>
      <c r="H42" s="219" t="s">
        <v>2067</v>
      </c>
      <c r="I42" s="348">
        <v>55.646309218508286</v>
      </c>
      <c r="J42" s="344">
        <f t="shared" si="0"/>
        <v>55.646309218508286</v>
      </c>
    </row>
    <row r="43" spans="5:18">
      <c r="E43" s="345" t="s">
        <v>3340</v>
      </c>
      <c r="F43" s="345" t="s">
        <v>3322</v>
      </c>
      <c r="G43" s="219" t="s">
        <v>4</v>
      </c>
      <c r="H43" s="219" t="s">
        <v>2083</v>
      </c>
      <c r="I43" s="348">
        <v>8.2130164830722538E-2</v>
      </c>
      <c r="J43" s="344">
        <f t="shared" si="0"/>
        <v>9.1985784610409252E-2</v>
      </c>
    </row>
    <row r="44" spans="5:18">
      <c r="E44" s="345" t="s">
        <v>3340</v>
      </c>
      <c r="F44" s="345" t="s">
        <v>3322</v>
      </c>
      <c r="G44" s="219" t="s">
        <v>4</v>
      </c>
      <c r="H44" s="219" t="s">
        <v>2085</v>
      </c>
      <c r="I44" s="348">
        <v>1.0667549093099755</v>
      </c>
      <c r="J44" s="344">
        <f t="shared" si="0"/>
        <v>0.88926174496644295</v>
      </c>
    </row>
    <row r="45" spans="5:18">
      <c r="E45" s="345" t="s">
        <v>3340</v>
      </c>
      <c r="F45" s="345" t="s">
        <v>3322</v>
      </c>
      <c r="G45" s="219" t="s">
        <v>4</v>
      </c>
      <c r="H45" s="347" t="s">
        <v>645</v>
      </c>
      <c r="I45" s="344"/>
      <c r="J45" s="344">
        <f t="shared" si="0"/>
        <v>0</v>
      </c>
    </row>
    <row r="46" spans="5:18">
      <c r="E46" s="345" t="s">
        <v>3340</v>
      </c>
      <c r="F46" s="345" t="s">
        <v>3322</v>
      </c>
      <c r="G46" s="219" t="s">
        <v>9</v>
      </c>
      <c r="H46" s="219" t="s">
        <v>2067</v>
      </c>
      <c r="I46" s="349">
        <v>31.141583318786438</v>
      </c>
      <c r="J46" s="344">
        <f t="shared" si="0"/>
        <v>31.141583318786438</v>
      </c>
    </row>
    <row r="47" spans="5:18">
      <c r="E47" s="345" t="s">
        <v>3340</v>
      </c>
      <c r="F47" s="345" t="s">
        <v>3322</v>
      </c>
      <c r="G47" s="219" t="s">
        <v>9</v>
      </c>
      <c r="H47" s="219" t="s">
        <v>2083</v>
      </c>
      <c r="I47" s="348">
        <v>3.6813153683274562</v>
      </c>
      <c r="J47" s="344">
        <f t="shared" si="0"/>
        <v>4.1230732125267515</v>
      </c>
    </row>
    <row r="48" spans="5:18">
      <c r="E48" s="345" t="s">
        <v>3340</v>
      </c>
      <c r="F48" s="345" t="s">
        <v>3322</v>
      </c>
      <c r="G48" s="219" t="s">
        <v>9</v>
      </c>
      <c r="H48" s="219" t="s">
        <v>2085</v>
      </c>
      <c r="I48" s="348">
        <v>7.4628588714381883E-2</v>
      </c>
      <c r="J48" s="344">
        <f t="shared" si="0"/>
        <v>0.88926174496644295</v>
      </c>
    </row>
    <row r="49" spans="5:10">
      <c r="E49" s="345" t="s">
        <v>3340</v>
      </c>
      <c r="F49" s="345" t="s">
        <v>3322</v>
      </c>
      <c r="G49" s="219" t="s">
        <v>9</v>
      </c>
      <c r="H49" s="219" t="s">
        <v>645</v>
      </c>
      <c r="I49" s="348">
        <v>3.739649195133214</v>
      </c>
      <c r="J49" s="344">
        <f t="shared" si="0"/>
        <v>3.739649195133214</v>
      </c>
    </row>
    <row r="50" spans="5:10">
      <c r="E50" s="345" t="s">
        <v>3339</v>
      </c>
      <c r="F50" s="345" t="s">
        <v>3322</v>
      </c>
      <c r="G50" s="219" t="s">
        <v>100</v>
      </c>
      <c r="H50" s="219" t="s">
        <v>2067</v>
      </c>
      <c r="I50" s="344">
        <v>1.9065722374176897</v>
      </c>
      <c r="J50" s="344">
        <f t="shared" si="0"/>
        <v>1.9065722374176897</v>
      </c>
    </row>
    <row r="51" spans="5:10">
      <c r="E51" s="345" t="s">
        <v>3339</v>
      </c>
      <c r="F51" s="345" t="s">
        <v>3322</v>
      </c>
      <c r="G51" s="219" t="s">
        <v>100</v>
      </c>
      <c r="H51" s="219" t="s">
        <v>2083</v>
      </c>
      <c r="I51" s="344">
        <v>0.10263012045930502</v>
      </c>
      <c r="J51" s="344">
        <f t="shared" si="0"/>
        <v>0.11494573491442163</v>
      </c>
    </row>
    <row r="52" spans="5:10">
      <c r="E52" s="345" t="s">
        <v>3339</v>
      </c>
      <c r="F52" s="345" t="s">
        <v>3322</v>
      </c>
      <c r="G52" s="219" t="s">
        <v>100</v>
      </c>
      <c r="H52" s="219" t="s">
        <v>2085</v>
      </c>
      <c r="I52" s="344">
        <v>2.078876388210924</v>
      </c>
      <c r="J52" s="344">
        <f t="shared" si="0"/>
        <v>0.88926174496644295</v>
      </c>
    </row>
    <row r="53" spans="5:10">
      <c r="E53" s="345" t="s">
        <v>3339</v>
      </c>
      <c r="F53" s="345" t="s">
        <v>3322</v>
      </c>
      <c r="G53" s="219" t="s">
        <v>100</v>
      </c>
      <c r="H53" s="347" t="s">
        <v>645</v>
      </c>
      <c r="I53" s="344"/>
      <c r="J53" s="344">
        <f t="shared" si="0"/>
        <v>0</v>
      </c>
    </row>
    <row r="54" spans="5:10">
      <c r="E54" s="345" t="s">
        <v>3339</v>
      </c>
      <c r="F54" s="345" t="s">
        <v>3322</v>
      </c>
      <c r="G54" s="219" t="s">
        <v>2434</v>
      </c>
      <c r="H54" s="219" t="s">
        <v>2067</v>
      </c>
      <c r="I54" s="344">
        <v>8.3074301404111939</v>
      </c>
      <c r="J54" s="344">
        <f t="shared" si="0"/>
        <v>8.3074301404111939</v>
      </c>
    </row>
    <row r="55" spans="5:10">
      <c r="E55" s="345" t="s">
        <v>3339</v>
      </c>
      <c r="F55" s="345" t="s">
        <v>3322</v>
      </c>
      <c r="G55" s="219" t="s">
        <v>2434</v>
      </c>
      <c r="H55" s="219" t="s">
        <v>2083</v>
      </c>
      <c r="I55" s="344">
        <v>6.1174107499999991E-2</v>
      </c>
      <c r="J55" s="344">
        <f t="shared" si="0"/>
        <v>6.8515000399999998E-2</v>
      </c>
    </row>
    <row r="56" spans="5:10">
      <c r="E56" s="345" t="s">
        <v>3339</v>
      </c>
      <c r="F56" s="345" t="s">
        <v>3322</v>
      </c>
      <c r="G56" s="219" t="s">
        <v>2434</v>
      </c>
      <c r="H56" s="219" t="s">
        <v>2085</v>
      </c>
      <c r="I56" s="344">
        <v>1.6326922340000001E-2</v>
      </c>
      <c r="J56" s="344">
        <f t="shared" si="0"/>
        <v>0.88926174496644295</v>
      </c>
    </row>
    <row r="57" spans="5:10">
      <c r="E57" s="345" t="s">
        <v>3339</v>
      </c>
      <c r="F57" s="345" t="s">
        <v>3322</v>
      </c>
      <c r="G57" s="219" t="s">
        <v>2434</v>
      </c>
      <c r="H57" s="347" t="s">
        <v>645</v>
      </c>
      <c r="I57" s="344"/>
      <c r="J57" s="344">
        <f t="shared" si="0"/>
        <v>0</v>
      </c>
    </row>
    <row r="58" spans="5:10">
      <c r="E58" s="345" t="s">
        <v>3339</v>
      </c>
      <c r="F58" s="345" t="s">
        <v>3322</v>
      </c>
      <c r="G58" s="219" t="s">
        <v>4</v>
      </c>
      <c r="H58" s="219" t="s">
        <v>2067</v>
      </c>
      <c r="I58" s="344">
        <v>21.191823288749038</v>
      </c>
      <c r="J58" s="344">
        <f t="shared" si="0"/>
        <v>21.191823288749038</v>
      </c>
    </row>
    <row r="59" spans="5:10">
      <c r="E59" s="345" t="s">
        <v>3339</v>
      </c>
      <c r="F59" s="345" t="s">
        <v>3322</v>
      </c>
      <c r="G59" s="219" t="s">
        <v>4</v>
      </c>
      <c r="H59" s="219" t="s">
        <v>2083</v>
      </c>
      <c r="I59" s="344">
        <v>8.2130164830722538E-2</v>
      </c>
      <c r="J59" s="344">
        <f t="shared" si="0"/>
        <v>9.1985784610409252E-2</v>
      </c>
    </row>
    <row r="60" spans="5:10">
      <c r="E60" s="345" t="s">
        <v>3339</v>
      </c>
      <c r="F60" s="345" t="s">
        <v>3322</v>
      </c>
      <c r="G60" s="219" t="s">
        <v>4</v>
      </c>
      <c r="H60" s="219" t="s">
        <v>2085</v>
      </c>
      <c r="I60" s="344">
        <v>1.0667549093099755</v>
      </c>
      <c r="J60" s="344">
        <f t="shared" si="0"/>
        <v>0.88926174496644295</v>
      </c>
    </row>
    <row r="61" spans="5:10">
      <c r="E61" s="345" t="s">
        <v>3339</v>
      </c>
      <c r="F61" s="345" t="s">
        <v>3322</v>
      </c>
      <c r="G61" s="219" t="s">
        <v>4</v>
      </c>
      <c r="H61" s="347" t="s">
        <v>645</v>
      </c>
      <c r="I61" s="344"/>
      <c r="J61" s="344">
        <f t="shared" si="0"/>
        <v>0</v>
      </c>
    </row>
    <row r="62" spans="5:10">
      <c r="E62" s="345" t="s">
        <v>3339</v>
      </c>
      <c r="F62" s="345" t="s">
        <v>3322</v>
      </c>
      <c r="G62" s="219" t="s">
        <v>9</v>
      </c>
      <c r="H62" s="219" t="s">
        <v>2067</v>
      </c>
      <c r="I62" s="346">
        <v>17.013229871744368</v>
      </c>
      <c r="J62" s="344">
        <f t="shared" si="0"/>
        <v>17.013229871744368</v>
      </c>
    </row>
    <row r="63" spans="5:10">
      <c r="E63" s="345" t="s">
        <v>3339</v>
      </c>
      <c r="F63" s="345" t="s">
        <v>3322</v>
      </c>
      <c r="G63" s="219" t="s">
        <v>9</v>
      </c>
      <c r="H63" s="219" t="s">
        <v>2083</v>
      </c>
      <c r="I63" s="344">
        <v>1.5032823171326355</v>
      </c>
      <c r="J63" s="344">
        <f t="shared" si="0"/>
        <v>1.6836761951885519</v>
      </c>
    </row>
    <row r="64" spans="5:10">
      <c r="E64" s="345" t="s">
        <v>3339</v>
      </c>
      <c r="F64" s="345" t="s">
        <v>3322</v>
      </c>
      <c r="G64" s="219" t="s">
        <v>9</v>
      </c>
      <c r="H64" s="219" t="s">
        <v>2085</v>
      </c>
      <c r="I64" s="344">
        <v>3.7586866480623066E-2</v>
      </c>
      <c r="J64" s="344">
        <f t="shared" si="0"/>
        <v>0.88926174496644295</v>
      </c>
    </row>
    <row r="65" spans="5:10">
      <c r="E65" s="345" t="s">
        <v>3339</v>
      </c>
      <c r="F65" s="345" t="s">
        <v>3322</v>
      </c>
      <c r="G65" s="219" t="s">
        <v>9</v>
      </c>
      <c r="H65" s="219" t="s">
        <v>645</v>
      </c>
      <c r="I65" s="344">
        <v>1.1169514849478956</v>
      </c>
      <c r="J65" s="344">
        <f t="shared" si="0"/>
        <v>1.1169514849478956</v>
      </c>
    </row>
    <row r="66" spans="5:10">
      <c r="E66" s="345" t="s">
        <v>3338</v>
      </c>
      <c r="F66" s="345" t="s">
        <v>3322</v>
      </c>
      <c r="G66" s="219" t="s">
        <v>100</v>
      </c>
      <c r="H66" s="219" t="s">
        <v>2067</v>
      </c>
      <c r="I66" s="348">
        <v>3.2070629886555779</v>
      </c>
      <c r="J66" s="344">
        <f t="shared" ref="J66:J129" si="1">IF(H66="CO2",I66,IF(H66="CH4",I66*$B$9,IF(H66="N2O",$B$10,IF(H66="Other",I66))))</f>
        <v>3.2070629886555779</v>
      </c>
    </row>
    <row r="67" spans="5:10">
      <c r="E67" s="345" t="s">
        <v>3338</v>
      </c>
      <c r="F67" s="345" t="s">
        <v>3322</v>
      </c>
      <c r="G67" s="219" t="s">
        <v>100</v>
      </c>
      <c r="H67" s="219" t="s">
        <v>2083</v>
      </c>
      <c r="I67" s="348">
        <v>31.761746660017359</v>
      </c>
      <c r="J67" s="344">
        <f t="shared" si="1"/>
        <v>35.573156259219445</v>
      </c>
    </row>
    <row r="68" spans="5:10">
      <c r="E68" s="345" t="s">
        <v>3338</v>
      </c>
      <c r="F68" s="345" t="s">
        <v>3322</v>
      </c>
      <c r="G68" s="219" t="s">
        <v>100</v>
      </c>
      <c r="H68" s="219" t="s">
        <v>2085</v>
      </c>
      <c r="I68" s="348">
        <v>8.9100522499999998E-3</v>
      </c>
      <c r="J68" s="344">
        <f t="shared" si="1"/>
        <v>0.88926174496644295</v>
      </c>
    </row>
    <row r="69" spans="5:10">
      <c r="E69" s="345" t="s">
        <v>3338</v>
      </c>
      <c r="F69" s="345" t="s">
        <v>3322</v>
      </c>
      <c r="G69" s="219" t="s">
        <v>100</v>
      </c>
      <c r="H69" s="347" t="s">
        <v>645</v>
      </c>
      <c r="I69" s="348">
        <v>0.14239210925999998</v>
      </c>
      <c r="J69" s="344">
        <f t="shared" si="1"/>
        <v>0.14239210925999998</v>
      </c>
    </row>
    <row r="70" spans="5:10">
      <c r="E70" s="345" t="s">
        <v>3338</v>
      </c>
      <c r="F70" s="345" t="s">
        <v>3322</v>
      </c>
      <c r="G70" s="219" t="s">
        <v>2434</v>
      </c>
      <c r="H70" s="219" t="s">
        <v>2067</v>
      </c>
      <c r="I70" s="344"/>
      <c r="J70" s="344">
        <f t="shared" si="1"/>
        <v>0</v>
      </c>
    </row>
    <row r="71" spans="5:10">
      <c r="E71" s="345" t="s">
        <v>3338</v>
      </c>
      <c r="F71" s="345" t="s">
        <v>3322</v>
      </c>
      <c r="G71" s="219" t="s">
        <v>2434</v>
      </c>
      <c r="H71" s="219" t="s">
        <v>2083</v>
      </c>
      <c r="I71" s="348">
        <v>3.969007653422536</v>
      </c>
      <c r="J71" s="344">
        <f t="shared" si="1"/>
        <v>4.4452885718332409</v>
      </c>
    </row>
    <row r="72" spans="5:10">
      <c r="E72" s="345" t="s">
        <v>3338</v>
      </c>
      <c r="F72" s="345" t="s">
        <v>3322</v>
      </c>
      <c r="G72" s="219" t="s">
        <v>2434</v>
      </c>
      <c r="H72" s="219" t="s">
        <v>2085</v>
      </c>
      <c r="I72" s="348">
        <v>8.4685363499999999E-2</v>
      </c>
      <c r="J72" s="344">
        <f t="shared" si="1"/>
        <v>0.88926174496644295</v>
      </c>
    </row>
    <row r="73" spans="5:10">
      <c r="E73" s="345" t="s">
        <v>3338</v>
      </c>
      <c r="F73" s="345" t="s">
        <v>3322</v>
      </c>
      <c r="G73" s="219" t="s">
        <v>2434</v>
      </c>
      <c r="H73" s="347" t="s">
        <v>645</v>
      </c>
      <c r="I73" s="348">
        <v>1.5742866180000002E-2</v>
      </c>
      <c r="J73" s="344">
        <f t="shared" si="1"/>
        <v>1.5742866180000002E-2</v>
      </c>
    </row>
    <row r="74" spans="5:10">
      <c r="E74" s="345" t="s">
        <v>3338</v>
      </c>
      <c r="F74" s="345" t="s">
        <v>3322</v>
      </c>
      <c r="G74" s="219" t="s">
        <v>4</v>
      </c>
      <c r="H74" s="219" t="s">
        <v>2067</v>
      </c>
      <c r="I74" s="344"/>
      <c r="J74" s="344">
        <f t="shared" si="1"/>
        <v>0</v>
      </c>
    </row>
    <row r="75" spans="5:10">
      <c r="E75" s="345" t="s">
        <v>3338</v>
      </c>
      <c r="F75" s="345" t="s">
        <v>3322</v>
      </c>
      <c r="G75" s="219" t="s">
        <v>4</v>
      </c>
      <c r="H75" s="219" t="s">
        <v>2083</v>
      </c>
      <c r="I75" s="348">
        <v>15.326639430366592</v>
      </c>
      <c r="J75" s="344">
        <f t="shared" si="1"/>
        <v>17.165836162010585</v>
      </c>
    </row>
    <row r="76" spans="5:10">
      <c r="E76" s="345" t="s">
        <v>3338</v>
      </c>
      <c r="F76" s="345" t="s">
        <v>3322</v>
      </c>
      <c r="G76" s="219" t="s">
        <v>4</v>
      </c>
      <c r="H76" s="219" t="s">
        <v>2085</v>
      </c>
      <c r="I76" s="348">
        <v>8.2130164830722538E-2</v>
      </c>
      <c r="J76" s="344">
        <f t="shared" si="1"/>
        <v>0.88926174496644295</v>
      </c>
    </row>
    <row r="77" spans="5:10">
      <c r="E77" s="345" t="s">
        <v>3338</v>
      </c>
      <c r="F77" s="345" t="s">
        <v>3322</v>
      </c>
      <c r="G77" s="219" t="s">
        <v>4</v>
      </c>
      <c r="H77" s="347" t="s">
        <v>645</v>
      </c>
      <c r="I77" s="348">
        <v>1.0667549093099755</v>
      </c>
      <c r="J77" s="344">
        <f t="shared" si="1"/>
        <v>1.0667549093099755</v>
      </c>
    </row>
    <row r="78" spans="5:10">
      <c r="E78" s="345" t="s">
        <v>3338</v>
      </c>
      <c r="F78" s="345" t="s">
        <v>3322</v>
      </c>
      <c r="G78" s="219" t="s">
        <v>9</v>
      </c>
      <c r="H78" s="219" t="s">
        <v>2067</v>
      </c>
      <c r="I78" s="344"/>
      <c r="J78" s="344">
        <f t="shared" si="1"/>
        <v>0</v>
      </c>
    </row>
    <row r="79" spans="5:10">
      <c r="E79" s="345" t="s">
        <v>3338</v>
      </c>
      <c r="F79" s="345" t="s">
        <v>3322</v>
      </c>
      <c r="G79" s="219" t="s">
        <v>9</v>
      </c>
      <c r="H79" s="219" t="s">
        <v>2083</v>
      </c>
      <c r="I79" s="349">
        <v>8.8772343023822344</v>
      </c>
      <c r="J79" s="344">
        <f t="shared" si="1"/>
        <v>9.9425024186681039</v>
      </c>
    </row>
    <row r="80" spans="5:10">
      <c r="E80" s="345" t="s">
        <v>3338</v>
      </c>
      <c r="F80" s="345" t="s">
        <v>3322</v>
      </c>
      <c r="G80" s="219" t="s">
        <v>9</v>
      </c>
      <c r="H80" s="219" t="s">
        <v>2085</v>
      </c>
      <c r="I80" s="348">
        <v>7.7228623531720197</v>
      </c>
      <c r="J80" s="344">
        <f t="shared" si="1"/>
        <v>0.88926174496644295</v>
      </c>
    </row>
    <row r="81" spans="5:10">
      <c r="E81" s="345" t="s">
        <v>3338</v>
      </c>
      <c r="F81" s="345" t="s">
        <v>3322</v>
      </c>
      <c r="G81" s="219" t="s">
        <v>9</v>
      </c>
      <c r="H81" s="219" t="s">
        <v>645</v>
      </c>
      <c r="I81" s="348">
        <v>8.9553741906309957E-3</v>
      </c>
      <c r="J81" s="344">
        <f t="shared" si="1"/>
        <v>8.9553741906309957E-3</v>
      </c>
    </row>
    <row r="82" spans="5:10">
      <c r="E82" s="345" t="s">
        <v>3337</v>
      </c>
      <c r="F82" s="345" t="s">
        <v>3322</v>
      </c>
      <c r="G82" s="219" t="s">
        <v>100</v>
      </c>
      <c r="H82" s="219" t="s">
        <v>2067</v>
      </c>
      <c r="I82" s="344">
        <v>3.4265076385022256E-2</v>
      </c>
      <c r="J82" s="344">
        <f t="shared" si="1"/>
        <v>3.4265076385022256E-2</v>
      </c>
    </row>
    <row r="83" spans="5:10">
      <c r="E83" s="345" t="s">
        <v>3337</v>
      </c>
      <c r="F83" s="345" t="s">
        <v>3322</v>
      </c>
      <c r="G83" s="219" t="s">
        <v>100</v>
      </c>
      <c r="H83" s="219" t="s">
        <v>2083</v>
      </c>
      <c r="I83" s="344">
        <v>2.5067291449200999</v>
      </c>
      <c r="J83" s="344">
        <f t="shared" si="1"/>
        <v>2.8075366423105121</v>
      </c>
    </row>
    <row r="84" spans="5:10">
      <c r="E84" s="345" t="s">
        <v>3337</v>
      </c>
      <c r="F84" s="345" t="s">
        <v>3322</v>
      </c>
      <c r="G84" s="219" t="s">
        <v>100</v>
      </c>
      <c r="H84" s="219" t="s">
        <v>2085</v>
      </c>
      <c r="I84" s="344">
        <v>120.96847356511917</v>
      </c>
      <c r="J84" s="344">
        <f t="shared" si="1"/>
        <v>0.88926174496644295</v>
      </c>
    </row>
    <row r="85" spans="5:10">
      <c r="E85" s="345" t="s">
        <v>3337</v>
      </c>
      <c r="F85" s="345" t="s">
        <v>3322</v>
      </c>
      <c r="G85" s="219" t="s">
        <v>100</v>
      </c>
      <c r="H85" s="347" t="s">
        <v>645</v>
      </c>
      <c r="I85" s="344">
        <v>3.9463811750000001E-2</v>
      </c>
      <c r="J85" s="344">
        <f t="shared" si="1"/>
        <v>3.9463811750000001E-2</v>
      </c>
    </row>
    <row r="86" spans="5:10">
      <c r="E86" s="345" t="s">
        <v>3337</v>
      </c>
      <c r="F86" s="345" t="s">
        <v>3322</v>
      </c>
      <c r="G86" s="219" t="s">
        <v>2434</v>
      </c>
      <c r="H86" s="219" t="s">
        <v>2067</v>
      </c>
      <c r="I86" s="344">
        <v>0.56392181681999987</v>
      </c>
      <c r="J86" s="344">
        <f t="shared" si="1"/>
        <v>0.56392181681999987</v>
      </c>
    </row>
    <row r="87" spans="5:10">
      <c r="E87" s="345" t="s">
        <v>3337</v>
      </c>
      <c r="F87" s="345" t="s">
        <v>3322</v>
      </c>
      <c r="G87" s="219" t="s">
        <v>2434</v>
      </c>
      <c r="H87" s="219" t="s">
        <v>2083</v>
      </c>
      <c r="I87" s="344"/>
      <c r="J87" s="344">
        <f t="shared" si="1"/>
        <v>0</v>
      </c>
    </row>
    <row r="88" spans="5:10">
      <c r="E88" s="345" t="s">
        <v>3337</v>
      </c>
      <c r="F88" s="345" t="s">
        <v>3322</v>
      </c>
      <c r="G88" s="219" t="s">
        <v>2434</v>
      </c>
      <c r="H88" s="219" t="s">
        <v>2085</v>
      </c>
      <c r="I88" s="344">
        <v>36.847916960526646</v>
      </c>
      <c r="J88" s="344">
        <f t="shared" si="1"/>
        <v>0.88926174496644295</v>
      </c>
    </row>
    <row r="89" spans="5:10">
      <c r="E89" s="345" t="s">
        <v>3337</v>
      </c>
      <c r="F89" s="345" t="s">
        <v>3322</v>
      </c>
      <c r="G89" s="219" t="s">
        <v>2434</v>
      </c>
      <c r="H89" s="347" t="s">
        <v>645</v>
      </c>
      <c r="I89" s="344">
        <v>0.2361318855</v>
      </c>
      <c r="J89" s="344">
        <f t="shared" si="1"/>
        <v>0.2361318855</v>
      </c>
    </row>
    <row r="90" spans="5:10">
      <c r="E90" s="345" t="s">
        <v>3337</v>
      </c>
      <c r="F90" s="345" t="s">
        <v>3322</v>
      </c>
      <c r="G90" s="219" t="s">
        <v>4</v>
      </c>
      <c r="H90" s="219" t="s">
        <v>2067</v>
      </c>
      <c r="I90" s="344">
        <v>7.200682173999999E-2</v>
      </c>
      <c r="J90" s="344">
        <f t="shared" si="1"/>
        <v>7.200682173999999E-2</v>
      </c>
    </row>
    <row r="91" spans="5:10">
      <c r="E91" s="345" t="s">
        <v>3337</v>
      </c>
      <c r="F91" s="345" t="s">
        <v>3322</v>
      </c>
      <c r="G91" s="219" t="s">
        <v>4</v>
      </c>
      <c r="H91" s="219" t="s">
        <v>2083</v>
      </c>
      <c r="I91" s="344"/>
      <c r="J91" s="344">
        <f t="shared" si="1"/>
        <v>0</v>
      </c>
    </row>
    <row r="92" spans="5:10">
      <c r="E92" s="345" t="s">
        <v>3337</v>
      </c>
      <c r="F92" s="345" t="s">
        <v>3322</v>
      </c>
      <c r="G92" s="219" t="s">
        <v>4</v>
      </c>
      <c r="H92" s="219" t="s">
        <v>2085</v>
      </c>
      <c r="I92" s="344">
        <v>72.606090242674739</v>
      </c>
      <c r="J92" s="344">
        <f t="shared" si="1"/>
        <v>0.88926174496644295</v>
      </c>
    </row>
    <row r="93" spans="5:10">
      <c r="E93" s="345" t="s">
        <v>3337</v>
      </c>
      <c r="F93" s="345" t="s">
        <v>3322</v>
      </c>
      <c r="G93" s="219" t="s">
        <v>4</v>
      </c>
      <c r="H93" s="347" t="s">
        <v>645</v>
      </c>
      <c r="I93" s="344">
        <v>8.2130164830722538E-2</v>
      </c>
      <c r="J93" s="344">
        <f t="shared" si="1"/>
        <v>8.2130164830722538E-2</v>
      </c>
    </row>
    <row r="94" spans="5:10">
      <c r="E94" s="345" t="s">
        <v>3337</v>
      </c>
      <c r="F94" s="345" t="s">
        <v>3322</v>
      </c>
      <c r="G94" s="219" t="s">
        <v>9</v>
      </c>
      <c r="H94" s="219" t="s">
        <v>2067</v>
      </c>
      <c r="I94" s="344">
        <v>1.0667549093099755</v>
      </c>
      <c r="J94" s="344">
        <f t="shared" si="1"/>
        <v>1.0667549093099755</v>
      </c>
    </row>
    <row r="95" spans="5:10">
      <c r="E95" s="345" t="s">
        <v>3337</v>
      </c>
      <c r="F95" s="345" t="s">
        <v>3322</v>
      </c>
      <c r="G95" s="219" t="s">
        <v>9</v>
      </c>
      <c r="H95" s="219" t="s">
        <v>2083</v>
      </c>
      <c r="I95" s="344"/>
      <c r="J95" s="344">
        <f t="shared" si="1"/>
        <v>0</v>
      </c>
    </row>
    <row r="96" spans="5:10">
      <c r="E96" s="345" t="s">
        <v>3337</v>
      </c>
      <c r="F96" s="345" t="s">
        <v>3322</v>
      </c>
      <c r="G96" s="219" t="s">
        <v>9</v>
      </c>
      <c r="H96" s="219" t="s">
        <v>2085</v>
      </c>
      <c r="I96" s="346">
        <v>55.472587501136843</v>
      </c>
      <c r="J96" s="344">
        <f t="shared" si="1"/>
        <v>0.88926174496644295</v>
      </c>
    </row>
    <row r="97" spans="5:10">
      <c r="E97" s="345" t="s">
        <v>3337</v>
      </c>
      <c r="F97" s="345" t="s">
        <v>3322</v>
      </c>
      <c r="G97" s="219" t="s">
        <v>9</v>
      </c>
      <c r="H97" s="219" t="s">
        <v>645</v>
      </c>
      <c r="I97" s="344">
        <v>27.901532819423412</v>
      </c>
      <c r="J97" s="344">
        <f t="shared" si="1"/>
        <v>27.901532819423412</v>
      </c>
    </row>
    <row r="98" spans="5:10">
      <c r="E98" s="345" t="s">
        <v>3336</v>
      </c>
      <c r="F98" s="345" t="s">
        <v>3322</v>
      </c>
      <c r="G98" s="219" t="s">
        <v>100</v>
      </c>
      <c r="H98" s="219" t="s">
        <v>2067</v>
      </c>
      <c r="I98" s="344">
        <v>31.597643531999747</v>
      </c>
      <c r="J98" s="344">
        <f t="shared" si="1"/>
        <v>31.597643531999747</v>
      </c>
    </row>
    <row r="99" spans="5:10">
      <c r="E99" s="345" t="s">
        <v>3336</v>
      </c>
      <c r="F99" s="345" t="s">
        <v>3322</v>
      </c>
      <c r="G99" s="219" t="s">
        <v>100</v>
      </c>
      <c r="H99" s="219" t="s">
        <v>2083</v>
      </c>
      <c r="I99" s="344">
        <v>1.0942924E-2</v>
      </c>
      <c r="J99" s="344">
        <f t="shared" si="1"/>
        <v>1.225607488E-2</v>
      </c>
    </row>
    <row r="100" spans="5:10">
      <c r="E100" s="345" t="s">
        <v>3336</v>
      </c>
      <c r="F100" s="345" t="s">
        <v>3322</v>
      </c>
      <c r="G100" s="219" t="s">
        <v>100</v>
      </c>
      <c r="H100" s="219" t="s">
        <v>2085</v>
      </c>
      <c r="I100" s="344">
        <v>0.13991847384</v>
      </c>
      <c r="J100" s="344">
        <f t="shared" si="1"/>
        <v>0.88926174496644295</v>
      </c>
    </row>
    <row r="101" spans="5:10">
      <c r="E101" s="345" t="s">
        <v>3336</v>
      </c>
      <c r="F101" s="345" t="s">
        <v>3322</v>
      </c>
      <c r="G101" s="219" t="s">
        <v>100</v>
      </c>
      <c r="H101" s="347" t="s">
        <v>645</v>
      </c>
      <c r="I101" s="344"/>
      <c r="J101" s="344">
        <f t="shared" si="1"/>
        <v>0</v>
      </c>
    </row>
    <row r="102" spans="5:10">
      <c r="E102" s="345" t="s">
        <v>3336</v>
      </c>
      <c r="F102" s="345" t="s">
        <v>3322</v>
      </c>
      <c r="G102" s="219" t="s">
        <v>2434</v>
      </c>
      <c r="H102" s="219" t="s">
        <v>2067</v>
      </c>
      <c r="I102" s="344">
        <v>12.174163438091993</v>
      </c>
      <c r="J102" s="344">
        <f t="shared" si="1"/>
        <v>12.174163438091993</v>
      </c>
    </row>
    <row r="103" spans="5:10">
      <c r="E103" s="345" t="s">
        <v>3336</v>
      </c>
      <c r="F103" s="345" t="s">
        <v>3322</v>
      </c>
      <c r="G103" s="219" t="s">
        <v>2434</v>
      </c>
      <c r="H103" s="219" t="s">
        <v>2083</v>
      </c>
      <c r="I103" s="344">
        <v>7.5854208499999992E-2</v>
      </c>
      <c r="J103" s="344">
        <f t="shared" si="1"/>
        <v>8.4956713520000005E-2</v>
      </c>
    </row>
    <row r="104" spans="5:10">
      <c r="E104" s="345" t="s">
        <v>3336</v>
      </c>
      <c r="F104" s="345" t="s">
        <v>3322</v>
      </c>
      <c r="G104" s="219" t="s">
        <v>2434</v>
      </c>
      <c r="H104" s="219" t="s">
        <v>2085</v>
      </c>
      <c r="I104" s="344">
        <v>2.0307150399999998E-2</v>
      </c>
      <c r="J104" s="344">
        <f t="shared" si="1"/>
        <v>0.88926174496644295</v>
      </c>
    </row>
    <row r="105" spans="5:10">
      <c r="E105" s="345" t="s">
        <v>3336</v>
      </c>
      <c r="F105" s="345" t="s">
        <v>3322</v>
      </c>
      <c r="G105" s="219" t="s">
        <v>2434</v>
      </c>
      <c r="H105" s="347" t="s">
        <v>645</v>
      </c>
      <c r="I105" s="344"/>
      <c r="J105" s="344">
        <f t="shared" si="1"/>
        <v>0</v>
      </c>
    </row>
    <row r="106" spans="5:10">
      <c r="E106" s="345" t="s">
        <v>3336</v>
      </c>
      <c r="F106" s="345" t="s">
        <v>3322</v>
      </c>
      <c r="G106" s="219" t="s">
        <v>4</v>
      </c>
      <c r="H106" s="219" t="s">
        <v>2067</v>
      </c>
      <c r="I106" s="344">
        <v>31.984353590306291</v>
      </c>
      <c r="J106" s="344">
        <f t="shared" si="1"/>
        <v>31.984353590306291</v>
      </c>
    </row>
    <row r="107" spans="5:10">
      <c r="E107" s="345" t="s">
        <v>3336</v>
      </c>
      <c r="F107" s="345" t="s">
        <v>3322</v>
      </c>
      <c r="G107" s="219" t="s">
        <v>4</v>
      </c>
      <c r="H107" s="219" t="s">
        <v>2083</v>
      </c>
      <c r="I107" s="344">
        <v>8.2130164830722538E-2</v>
      </c>
      <c r="J107" s="344">
        <f t="shared" si="1"/>
        <v>9.1985784610409252E-2</v>
      </c>
    </row>
    <row r="108" spans="5:10">
      <c r="E108" s="345" t="s">
        <v>3336</v>
      </c>
      <c r="F108" s="345" t="s">
        <v>3322</v>
      </c>
      <c r="G108" s="219" t="s">
        <v>4</v>
      </c>
      <c r="H108" s="219" t="s">
        <v>2085</v>
      </c>
      <c r="I108" s="344">
        <v>1.0667549093099755</v>
      </c>
      <c r="J108" s="344">
        <f t="shared" si="1"/>
        <v>0.88926174496644295</v>
      </c>
    </row>
    <row r="109" spans="5:10">
      <c r="E109" s="345" t="s">
        <v>3336</v>
      </c>
      <c r="F109" s="345" t="s">
        <v>3322</v>
      </c>
      <c r="G109" s="219" t="s">
        <v>4</v>
      </c>
      <c r="H109" s="347" t="s">
        <v>645</v>
      </c>
      <c r="I109" s="344"/>
      <c r="J109" s="344">
        <f t="shared" si="1"/>
        <v>0</v>
      </c>
    </row>
    <row r="110" spans="5:10">
      <c r="E110" s="345" t="s">
        <v>3336</v>
      </c>
      <c r="F110" s="345" t="s">
        <v>3322</v>
      </c>
      <c r="G110" s="219" t="s">
        <v>9</v>
      </c>
      <c r="H110" s="219" t="s">
        <v>2067</v>
      </c>
      <c r="I110" s="346">
        <v>10.720007384219727</v>
      </c>
      <c r="J110" s="344">
        <f t="shared" si="1"/>
        <v>10.720007384219727</v>
      </c>
    </row>
    <row r="111" spans="5:10">
      <c r="E111" s="345" t="s">
        <v>3336</v>
      </c>
      <c r="F111" s="345" t="s">
        <v>3322</v>
      </c>
      <c r="G111" s="219" t="s">
        <v>9</v>
      </c>
      <c r="H111" s="219" t="s">
        <v>2083</v>
      </c>
      <c r="I111" s="344">
        <v>1.0689291825199037</v>
      </c>
      <c r="J111" s="344">
        <f t="shared" si="1"/>
        <v>1.1972006844222922</v>
      </c>
    </row>
    <row r="112" spans="5:10">
      <c r="E112" s="345" t="s">
        <v>3336</v>
      </c>
      <c r="F112" s="345" t="s">
        <v>3322</v>
      </c>
      <c r="G112" s="219" t="s">
        <v>9</v>
      </c>
      <c r="H112" s="219" t="s">
        <v>2085</v>
      </c>
      <c r="I112" s="344">
        <v>3.526156079221298E-2</v>
      </c>
      <c r="J112" s="344">
        <f t="shared" si="1"/>
        <v>0.88926174496644295</v>
      </c>
    </row>
    <row r="113" spans="5:10">
      <c r="E113" s="345" t="s">
        <v>3336</v>
      </c>
      <c r="F113" s="345" t="s">
        <v>3322</v>
      </c>
      <c r="G113" s="219" t="s">
        <v>9</v>
      </c>
      <c r="H113" s="219" t="s">
        <v>645</v>
      </c>
      <c r="I113" s="344">
        <v>2.288636497563771</v>
      </c>
      <c r="J113" s="344">
        <f t="shared" si="1"/>
        <v>2.288636497563771</v>
      </c>
    </row>
    <row r="114" spans="5:10">
      <c r="E114" s="345" t="s">
        <v>3335</v>
      </c>
      <c r="F114" s="345" t="s">
        <v>3322</v>
      </c>
      <c r="G114" s="219" t="s">
        <v>100</v>
      </c>
      <c r="H114" s="219" t="s">
        <v>2067</v>
      </c>
      <c r="I114" s="344">
        <v>3.7935504518224383</v>
      </c>
      <c r="J114" s="344">
        <f t="shared" si="1"/>
        <v>3.7935504518224383</v>
      </c>
    </row>
    <row r="115" spans="5:10">
      <c r="E115" s="345" t="s">
        <v>3335</v>
      </c>
      <c r="F115" s="345" t="s">
        <v>3322</v>
      </c>
      <c r="G115" s="219" t="s">
        <v>100</v>
      </c>
      <c r="H115" s="219" t="s">
        <v>2083</v>
      </c>
      <c r="I115" s="344">
        <v>3.030358524999999E-2</v>
      </c>
      <c r="J115" s="344">
        <f t="shared" si="1"/>
        <v>3.3940015479999995E-2</v>
      </c>
    </row>
    <row r="116" spans="5:10">
      <c r="E116" s="345" t="s">
        <v>3335</v>
      </c>
      <c r="F116" s="345" t="s">
        <v>3322</v>
      </c>
      <c r="G116" s="219" t="s">
        <v>100</v>
      </c>
      <c r="H116" s="219" t="s">
        <v>2085</v>
      </c>
      <c r="I116" s="344">
        <v>4.9726762340000001E-2</v>
      </c>
      <c r="J116" s="344">
        <f t="shared" si="1"/>
        <v>0.88926174496644295</v>
      </c>
    </row>
    <row r="117" spans="5:10">
      <c r="E117" s="345" t="s">
        <v>3335</v>
      </c>
      <c r="F117" s="345" t="s">
        <v>3322</v>
      </c>
      <c r="G117" s="219" t="s">
        <v>100</v>
      </c>
      <c r="H117" s="347" t="s">
        <v>645</v>
      </c>
      <c r="I117" s="344"/>
      <c r="J117" s="344">
        <f t="shared" si="1"/>
        <v>0</v>
      </c>
    </row>
    <row r="118" spans="5:10">
      <c r="E118" s="345" t="s">
        <v>3335</v>
      </c>
      <c r="F118" s="345" t="s">
        <v>3322</v>
      </c>
      <c r="G118" s="219" t="s">
        <v>2434</v>
      </c>
      <c r="H118" s="219" t="s">
        <v>2067</v>
      </c>
      <c r="I118" s="344">
        <v>6.7272215642933535</v>
      </c>
      <c r="J118" s="344">
        <f t="shared" si="1"/>
        <v>6.7272215642933535</v>
      </c>
    </row>
    <row r="119" spans="5:10">
      <c r="E119" s="345" t="s">
        <v>3335</v>
      </c>
      <c r="F119" s="345" t="s">
        <v>3322</v>
      </c>
      <c r="G119" s="219" t="s">
        <v>2434</v>
      </c>
      <c r="H119" s="219" t="s">
        <v>2083</v>
      </c>
      <c r="I119" s="344">
        <v>7.2678225749999992E-2</v>
      </c>
      <c r="J119" s="344">
        <f t="shared" si="1"/>
        <v>8.1399612839999996E-2</v>
      </c>
    </row>
    <row r="120" spans="5:10">
      <c r="E120" s="345" t="s">
        <v>3335</v>
      </c>
      <c r="F120" s="345" t="s">
        <v>3322</v>
      </c>
      <c r="G120" s="219" t="s">
        <v>2434</v>
      </c>
      <c r="H120" s="219" t="s">
        <v>2085</v>
      </c>
      <c r="I120" s="344">
        <v>2.3824346059999998E-2</v>
      </c>
      <c r="J120" s="344">
        <f t="shared" si="1"/>
        <v>0.88926174496644295</v>
      </c>
    </row>
    <row r="121" spans="5:10">
      <c r="E121" s="345" t="s">
        <v>3335</v>
      </c>
      <c r="F121" s="345" t="s">
        <v>3322</v>
      </c>
      <c r="G121" s="219" t="s">
        <v>2434</v>
      </c>
      <c r="H121" s="347" t="s">
        <v>645</v>
      </c>
      <c r="I121" s="344"/>
      <c r="J121" s="344">
        <f t="shared" si="1"/>
        <v>0</v>
      </c>
    </row>
    <row r="122" spans="5:10">
      <c r="E122" s="345" t="s">
        <v>3335</v>
      </c>
      <c r="F122" s="345" t="s">
        <v>3322</v>
      </c>
      <c r="G122" s="219" t="s">
        <v>4</v>
      </c>
      <c r="H122" s="219" t="s">
        <v>2067</v>
      </c>
      <c r="I122" s="344">
        <v>9.3515418329207129</v>
      </c>
      <c r="J122" s="344">
        <f t="shared" si="1"/>
        <v>9.3515418329207129</v>
      </c>
    </row>
    <row r="123" spans="5:10">
      <c r="E123" s="345" t="s">
        <v>3335</v>
      </c>
      <c r="F123" s="345" t="s">
        <v>3322</v>
      </c>
      <c r="G123" s="219" t="s">
        <v>4</v>
      </c>
      <c r="H123" s="219" t="s">
        <v>2083</v>
      </c>
      <c r="I123" s="344">
        <v>8.2130164830722538E-2</v>
      </c>
      <c r="J123" s="344">
        <f t="shared" si="1"/>
        <v>9.1985784610409252E-2</v>
      </c>
    </row>
    <row r="124" spans="5:10">
      <c r="E124" s="345" t="s">
        <v>3335</v>
      </c>
      <c r="F124" s="345" t="s">
        <v>3322</v>
      </c>
      <c r="G124" s="219" t="s">
        <v>4</v>
      </c>
      <c r="H124" s="219" t="s">
        <v>2085</v>
      </c>
      <c r="I124" s="344">
        <v>1.0667549093099755</v>
      </c>
      <c r="J124" s="344">
        <f t="shared" si="1"/>
        <v>0.88926174496644295</v>
      </c>
    </row>
    <row r="125" spans="5:10">
      <c r="E125" s="345" t="s">
        <v>3335</v>
      </c>
      <c r="F125" s="345" t="s">
        <v>3322</v>
      </c>
      <c r="G125" s="219" t="s">
        <v>4</v>
      </c>
      <c r="H125" s="347" t="s">
        <v>645</v>
      </c>
      <c r="I125" s="344"/>
      <c r="J125" s="344">
        <f t="shared" si="1"/>
        <v>0</v>
      </c>
    </row>
    <row r="126" spans="5:10">
      <c r="E126" s="345" t="s">
        <v>3335</v>
      </c>
      <c r="F126" s="345" t="s">
        <v>3322</v>
      </c>
      <c r="G126" s="219" t="s">
        <v>9</v>
      </c>
      <c r="H126" s="219" t="s">
        <v>2067</v>
      </c>
      <c r="I126" s="346">
        <v>3.934310155889575</v>
      </c>
      <c r="J126" s="344">
        <f t="shared" si="1"/>
        <v>3.934310155889575</v>
      </c>
    </row>
    <row r="127" spans="5:10">
      <c r="E127" s="345" t="s">
        <v>3335</v>
      </c>
      <c r="F127" s="345" t="s">
        <v>3322</v>
      </c>
      <c r="G127" s="219" t="s">
        <v>9</v>
      </c>
      <c r="H127" s="219" t="s">
        <v>2083</v>
      </c>
      <c r="I127" s="344">
        <v>0.23767575650850534</v>
      </c>
      <c r="J127" s="344">
        <f t="shared" si="1"/>
        <v>0.26619684728952603</v>
      </c>
    </row>
    <row r="128" spans="5:10">
      <c r="E128" s="345" t="s">
        <v>3335</v>
      </c>
      <c r="F128" s="345" t="s">
        <v>3322</v>
      </c>
      <c r="G128" s="219" t="s">
        <v>9</v>
      </c>
      <c r="H128" s="219" t="s">
        <v>2085</v>
      </c>
      <c r="I128" s="344">
        <v>8.2453086900261194E-2</v>
      </c>
      <c r="J128" s="344">
        <f t="shared" si="1"/>
        <v>0.88926174496644295</v>
      </c>
    </row>
    <row r="129" spans="5:10">
      <c r="E129" s="345" t="s">
        <v>3335</v>
      </c>
      <c r="F129" s="345" t="s">
        <v>3322</v>
      </c>
      <c r="G129" s="219" t="s">
        <v>9</v>
      </c>
      <c r="H129" s="219" t="s">
        <v>645</v>
      </c>
      <c r="I129" s="344">
        <v>0.48102752916835578</v>
      </c>
      <c r="J129" s="344">
        <f t="shared" si="1"/>
        <v>0.48102752916835578</v>
      </c>
    </row>
    <row r="130" spans="5:10">
      <c r="E130" s="345" t="s">
        <v>3334</v>
      </c>
      <c r="F130" s="345" t="s">
        <v>3322</v>
      </c>
      <c r="G130" s="219" t="s">
        <v>100</v>
      </c>
      <c r="H130" s="219" t="s">
        <v>2067</v>
      </c>
      <c r="I130" s="348">
        <v>74.302446823678565</v>
      </c>
      <c r="J130" s="344">
        <f t="shared" ref="J130:J193" si="2">IF(H130="CO2",I130,IF(H130="CH4",I130*$B$9,IF(H130="N2O",$B$10,IF(H130="Other",I130))))</f>
        <v>74.302446823678565</v>
      </c>
    </row>
    <row r="131" spans="5:10">
      <c r="E131" s="345" t="s">
        <v>3334</v>
      </c>
      <c r="F131" s="345" t="s">
        <v>3322</v>
      </c>
      <c r="G131" s="219" t="s">
        <v>100</v>
      </c>
      <c r="H131" s="219" t="s">
        <v>2083</v>
      </c>
      <c r="I131" s="348">
        <v>3.3007092749999994E-2</v>
      </c>
      <c r="J131" s="344">
        <f t="shared" si="2"/>
        <v>3.696794388E-2</v>
      </c>
    </row>
    <row r="132" spans="5:10">
      <c r="E132" s="345" t="s">
        <v>3334</v>
      </c>
      <c r="F132" s="345" t="s">
        <v>3322</v>
      </c>
      <c r="G132" s="219" t="s">
        <v>100</v>
      </c>
      <c r="H132" s="219" t="s">
        <v>2085</v>
      </c>
      <c r="I132" s="348">
        <v>0.34412862689999996</v>
      </c>
      <c r="J132" s="344">
        <f t="shared" si="2"/>
        <v>0.88926174496644295</v>
      </c>
    </row>
    <row r="133" spans="5:10">
      <c r="E133" s="345" t="s">
        <v>3334</v>
      </c>
      <c r="F133" s="345" t="s">
        <v>3322</v>
      </c>
      <c r="G133" s="219" t="s">
        <v>100</v>
      </c>
      <c r="H133" s="347" t="s">
        <v>645</v>
      </c>
      <c r="I133" s="344"/>
      <c r="J133" s="344">
        <f t="shared" si="2"/>
        <v>0</v>
      </c>
    </row>
    <row r="134" spans="5:10">
      <c r="E134" s="345" t="s">
        <v>3334</v>
      </c>
      <c r="F134" s="345" t="s">
        <v>3322</v>
      </c>
      <c r="G134" s="219" t="s">
        <v>2434</v>
      </c>
      <c r="H134" s="219" t="s">
        <v>2067</v>
      </c>
      <c r="I134" s="348">
        <v>34.50504557231578</v>
      </c>
      <c r="J134" s="344">
        <f t="shared" si="2"/>
        <v>34.50504557231578</v>
      </c>
    </row>
    <row r="135" spans="5:10">
      <c r="E135" s="345" t="s">
        <v>3334</v>
      </c>
      <c r="F135" s="345" t="s">
        <v>3322</v>
      </c>
      <c r="G135" s="219" t="s">
        <v>2434</v>
      </c>
      <c r="H135" s="219" t="s">
        <v>2083</v>
      </c>
      <c r="I135" s="348">
        <v>0.30018533824999999</v>
      </c>
      <c r="J135" s="344">
        <f t="shared" si="2"/>
        <v>0.33620757884000002</v>
      </c>
    </row>
    <row r="136" spans="5:10">
      <c r="E136" s="345" t="s">
        <v>3334</v>
      </c>
      <c r="F136" s="345" t="s">
        <v>3322</v>
      </c>
      <c r="G136" s="219" t="s">
        <v>2434</v>
      </c>
      <c r="H136" s="219" t="s">
        <v>2085</v>
      </c>
      <c r="I136" s="348">
        <v>6.4880577879999998E-2</v>
      </c>
      <c r="J136" s="344">
        <f t="shared" si="2"/>
        <v>0.88926174496644295</v>
      </c>
    </row>
    <row r="137" spans="5:10">
      <c r="E137" s="345" t="s">
        <v>3334</v>
      </c>
      <c r="F137" s="345" t="s">
        <v>3322</v>
      </c>
      <c r="G137" s="219" t="s">
        <v>2434</v>
      </c>
      <c r="H137" s="347" t="s">
        <v>645</v>
      </c>
      <c r="I137" s="344"/>
      <c r="J137" s="344">
        <f t="shared" si="2"/>
        <v>0</v>
      </c>
    </row>
    <row r="138" spans="5:10">
      <c r="E138" s="345" t="s">
        <v>3334</v>
      </c>
      <c r="F138" s="345" t="s">
        <v>3322</v>
      </c>
      <c r="G138" s="219" t="s">
        <v>4</v>
      </c>
      <c r="H138" s="219" t="s">
        <v>2067</v>
      </c>
      <c r="I138" s="348">
        <v>55.646309218508286</v>
      </c>
      <c r="J138" s="344">
        <f t="shared" si="2"/>
        <v>55.646309218508286</v>
      </c>
    </row>
    <row r="139" spans="5:10">
      <c r="E139" s="345" t="s">
        <v>3334</v>
      </c>
      <c r="F139" s="345" t="s">
        <v>3322</v>
      </c>
      <c r="G139" s="219" t="s">
        <v>4</v>
      </c>
      <c r="H139" s="219" t="s">
        <v>2083</v>
      </c>
      <c r="I139" s="348">
        <v>8.2130164830722538E-2</v>
      </c>
      <c r="J139" s="344">
        <f t="shared" si="2"/>
        <v>9.1985784610409252E-2</v>
      </c>
    </row>
    <row r="140" spans="5:10">
      <c r="E140" s="345" t="s">
        <v>3334</v>
      </c>
      <c r="F140" s="345" t="s">
        <v>3322</v>
      </c>
      <c r="G140" s="219" t="s">
        <v>4</v>
      </c>
      <c r="H140" s="219" t="s">
        <v>2085</v>
      </c>
      <c r="I140" s="348">
        <v>1.0667549093099755</v>
      </c>
      <c r="J140" s="344">
        <f t="shared" si="2"/>
        <v>0.88926174496644295</v>
      </c>
    </row>
    <row r="141" spans="5:10">
      <c r="E141" s="345" t="s">
        <v>3334</v>
      </c>
      <c r="F141" s="345" t="s">
        <v>3322</v>
      </c>
      <c r="G141" s="219" t="s">
        <v>4</v>
      </c>
      <c r="H141" s="347" t="s">
        <v>645</v>
      </c>
      <c r="I141" s="344"/>
      <c r="J141" s="344">
        <f t="shared" si="2"/>
        <v>0</v>
      </c>
    </row>
    <row r="142" spans="5:10">
      <c r="E142" s="345" t="s">
        <v>3334</v>
      </c>
      <c r="F142" s="345" t="s">
        <v>3322</v>
      </c>
      <c r="G142" s="219" t="s">
        <v>9</v>
      </c>
      <c r="H142" s="219" t="s">
        <v>2067</v>
      </c>
      <c r="I142" s="349">
        <v>31.141583318786438</v>
      </c>
      <c r="J142" s="344">
        <f t="shared" si="2"/>
        <v>31.141583318786438</v>
      </c>
    </row>
    <row r="143" spans="5:10">
      <c r="E143" s="345" t="s">
        <v>3334</v>
      </c>
      <c r="F143" s="345" t="s">
        <v>3322</v>
      </c>
      <c r="G143" s="219" t="s">
        <v>9</v>
      </c>
      <c r="H143" s="219" t="s">
        <v>2083</v>
      </c>
      <c r="I143" s="348">
        <v>3.6813153683274562</v>
      </c>
      <c r="J143" s="344">
        <f t="shared" si="2"/>
        <v>4.1230732125267515</v>
      </c>
    </row>
    <row r="144" spans="5:10">
      <c r="E144" s="345" t="s">
        <v>3334</v>
      </c>
      <c r="F144" s="345" t="s">
        <v>3322</v>
      </c>
      <c r="G144" s="219" t="s">
        <v>9</v>
      </c>
      <c r="H144" s="219" t="s">
        <v>2085</v>
      </c>
      <c r="I144" s="348">
        <v>7.4628588714381883E-2</v>
      </c>
      <c r="J144" s="344">
        <f t="shared" si="2"/>
        <v>0.88926174496644295</v>
      </c>
    </row>
    <row r="145" spans="5:10">
      <c r="E145" s="345" t="s">
        <v>3334</v>
      </c>
      <c r="F145" s="345" t="s">
        <v>3322</v>
      </c>
      <c r="G145" s="219" t="s">
        <v>9</v>
      </c>
      <c r="H145" s="219" t="s">
        <v>645</v>
      </c>
      <c r="I145" s="348">
        <v>3.739649195133214</v>
      </c>
      <c r="J145" s="344">
        <f t="shared" si="2"/>
        <v>3.739649195133214</v>
      </c>
    </row>
    <row r="146" spans="5:10">
      <c r="E146" s="345" t="s">
        <v>3333</v>
      </c>
      <c r="F146" s="345" t="s">
        <v>3322</v>
      </c>
      <c r="G146" s="219" t="s">
        <v>100</v>
      </c>
      <c r="H146" s="219" t="s">
        <v>2067</v>
      </c>
      <c r="I146" s="348">
        <v>35.160137607274301</v>
      </c>
      <c r="J146" s="344">
        <f t="shared" si="2"/>
        <v>35.160137607274301</v>
      </c>
    </row>
    <row r="147" spans="5:10">
      <c r="E147" s="345" t="s">
        <v>3333</v>
      </c>
      <c r="F147" s="345" t="s">
        <v>3322</v>
      </c>
      <c r="G147" s="219" t="s">
        <v>100</v>
      </c>
      <c r="H147" s="219" t="s">
        <v>2083</v>
      </c>
      <c r="I147" s="348">
        <v>1.1656097749999999E-2</v>
      </c>
      <c r="J147" s="344">
        <f t="shared" si="2"/>
        <v>1.305482948E-2</v>
      </c>
    </row>
    <row r="148" spans="5:10">
      <c r="E148" s="345" t="s">
        <v>3333</v>
      </c>
      <c r="F148" s="345" t="s">
        <v>3322</v>
      </c>
      <c r="G148" s="219" t="s">
        <v>100</v>
      </c>
      <c r="H148" s="219" t="s">
        <v>2085</v>
      </c>
      <c r="I148" s="348">
        <v>0.16249772523999997</v>
      </c>
      <c r="J148" s="344">
        <f t="shared" si="2"/>
        <v>0.88926174496644295</v>
      </c>
    </row>
    <row r="149" spans="5:10">
      <c r="E149" s="345" t="s">
        <v>3333</v>
      </c>
      <c r="F149" s="345" t="s">
        <v>3322</v>
      </c>
      <c r="G149" s="219" t="s">
        <v>100</v>
      </c>
      <c r="H149" s="347" t="s">
        <v>645</v>
      </c>
      <c r="I149" s="344"/>
      <c r="J149" s="344">
        <f t="shared" si="2"/>
        <v>0</v>
      </c>
    </row>
    <row r="150" spans="5:10">
      <c r="E150" s="345" t="s">
        <v>3333</v>
      </c>
      <c r="F150" s="345" t="s">
        <v>3322</v>
      </c>
      <c r="G150" s="219" t="s">
        <v>2434</v>
      </c>
      <c r="H150" s="219" t="s">
        <v>2067</v>
      </c>
      <c r="I150" s="348">
        <v>15.045440852904015</v>
      </c>
      <c r="J150" s="344">
        <f t="shared" si="2"/>
        <v>15.045440852904015</v>
      </c>
    </row>
    <row r="151" spans="5:10">
      <c r="E151" s="345" t="s">
        <v>3333</v>
      </c>
      <c r="F151" s="345" t="s">
        <v>3322</v>
      </c>
      <c r="G151" s="219" t="s">
        <v>2434</v>
      </c>
      <c r="H151" s="219" t="s">
        <v>2083</v>
      </c>
      <c r="I151" s="348">
        <v>0.12688159099999999</v>
      </c>
      <c r="J151" s="344">
        <f t="shared" si="2"/>
        <v>0.14210738192</v>
      </c>
    </row>
    <row r="152" spans="5:10">
      <c r="E152" s="345" t="s">
        <v>3333</v>
      </c>
      <c r="F152" s="345" t="s">
        <v>3322</v>
      </c>
      <c r="G152" s="219" t="s">
        <v>2434</v>
      </c>
      <c r="H152" s="219" t="s">
        <v>2085</v>
      </c>
      <c r="I152" s="348">
        <v>2.8302097039999995E-2</v>
      </c>
      <c r="J152" s="344">
        <f t="shared" si="2"/>
        <v>0.88926174496644295</v>
      </c>
    </row>
    <row r="153" spans="5:10">
      <c r="E153" s="345" t="s">
        <v>3333</v>
      </c>
      <c r="F153" s="345" t="s">
        <v>3322</v>
      </c>
      <c r="G153" s="219" t="s">
        <v>2434</v>
      </c>
      <c r="H153" s="347" t="s">
        <v>645</v>
      </c>
      <c r="I153" s="344"/>
      <c r="J153" s="344">
        <f t="shared" si="2"/>
        <v>0</v>
      </c>
    </row>
    <row r="154" spans="5:10">
      <c r="E154" s="345" t="s">
        <v>3333</v>
      </c>
      <c r="F154" s="345" t="s">
        <v>3322</v>
      </c>
      <c r="G154" s="219" t="s">
        <v>4</v>
      </c>
      <c r="H154" s="219" t="s">
        <v>2067</v>
      </c>
      <c r="I154" s="348">
        <v>36.514380807319171</v>
      </c>
      <c r="J154" s="344">
        <f t="shared" si="2"/>
        <v>36.514380807319171</v>
      </c>
    </row>
    <row r="155" spans="5:10">
      <c r="E155" s="345" t="s">
        <v>3333</v>
      </c>
      <c r="F155" s="345" t="s">
        <v>3322</v>
      </c>
      <c r="G155" s="219" t="s">
        <v>4</v>
      </c>
      <c r="H155" s="219" t="s">
        <v>2083</v>
      </c>
      <c r="I155" s="348">
        <v>8.2130164830722538E-2</v>
      </c>
      <c r="J155" s="344">
        <f t="shared" si="2"/>
        <v>9.1985784610409252E-2</v>
      </c>
    </row>
    <row r="156" spans="5:10">
      <c r="E156" s="345" t="s">
        <v>3333</v>
      </c>
      <c r="F156" s="345" t="s">
        <v>3322</v>
      </c>
      <c r="G156" s="219" t="s">
        <v>4</v>
      </c>
      <c r="H156" s="219" t="s">
        <v>2085</v>
      </c>
      <c r="I156" s="348">
        <v>1.0667549093099755</v>
      </c>
      <c r="J156" s="344">
        <f t="shared" si="2"/>
        <v>0.88926174496644295</v>
      </c>
    </row>
    <row r="157" spans="5:10">
      <c r="E157" s="345" t="s">
        <v>3333</v>
      </c>
      <c r="F157" s="345" t="s">
        <v>3322</v>
      </c>
      <c r="G157" s="219" t="s">
        <v>4</v>
      </c>
      <c r="H157" s="347" t="s">
        <v>645</v>
      </c>
      <c r="I157" s="344"/>
      <c r="J157" s="344">
        <f t="shared" si="2"/>
        <v>0</v>
      </c>
    </row>
    <row r="158" spans="5:10">
      <c r="E158" s="345" t="s">
        <v>3333</v>
      </c>
      <c r="F158" s="345" t="s">
        <v>3322</v>
      </c>
      <c r="G158" s="219" t="s">
        <v>9</v>
      </c>
      <c r="H158" s="219" t="s">
        <v>2067</v>
      </c>
      <c r="I158" s="349">
        <v>15.028759977351619</v>
      </c>
      <c r="J158" s="344">
        <f t="shared" si="2"/>
        <v>15.028759977351619</v>
      </c>
    </row>
    <row r="159" spans="5:10">
      <c r="E159" s="345" t="s">
        <v>3333</v>
      </c>
      <c r="F159" s="345" t="s">
        <v>3322</v>
      </c>
      <c r="G159" s="219" t="s">
        <v>9</v>
      </c>
      <c r="H159" s="219" t="s">
        <v>2083</v>
      </c>
      <c r="I159" s="348">
        <v>1.7935344935747464</v>
      </c>
      <c r="J159" s="344">
        <f t="shared" si="2"/>
        <v>2.0087586328037159</v>
      </c>
    </row>
    <row r="160" spans="5:10">
      <c r="E160" s="345" t="s">
        <v>3333</v>
      </c>
      <c r="F160" s="345" t="s">
        <v>3322</v>
      </c>
      <c r="G160" s="219" t="s">
        <v>9</v>
      </c>
      <c r="H160" s="219" t="s">
        <v>2085</v>
      </c>
      <c r="I160" s="348">
        <v>6.4795824067013799E-2</v>
      </c>
      <c r="J160" s="344">
        <f t="shared" si="2"/>
        <v>0.88926174496644295</v>
      </c>
    </row>
    <row r="161" spans="5:10">
      <c r="E161" s="345" t="s">
        <v>3333</v>
      </c>
      <c r="F161" s="345" t="s">
        <v>3322</v>
      </c>
      <c r="G161" s="219" t="s">
        <v>9</v>
      </c>
      <c r="H161" s="219" t="s">
        <v>645</v>
      </c>
      <c r="I161" s="348">
        <v>1.9438149569357062</v>
      </c>
      <c r="J161" s="344">
        <f t="shared" si="2"/>
        <v>1.9438149569357062</v>
      </c>
    </row>
    <row r="162" spans="5:10">
      <c r="E162" s="345" t="s">
        <v>3332</v>
      </c>
      <c r="F162" s="345" t="s">
        <v>3322</v>
      </c>
      <c r="G162" s="219" t="s">
        <v>100</v>
      </c>
      <c r="H162" s="219" t="s">
        <v>2067</v>
      </c>
      <c r="I162" s="344">
        <v>72.897286892707726</v>
      </c>
      <c r="J162" s="344">
        <f t="shared" si="2"/>
        <v>72.897286892707726</v>
      </c>
    </row>
    <row r="163" spans="5:10">
      <c r="E163" s="345" t="s">
        <v>3332</v>
      </c>
      <c r="F163" s="345" t="s">
        <v>3322</v>
      </c>
      <c r="G163" s="219" t="s">
        <v>100</v>
      </c>
      <c r="H163" s="219" t="s">
        <v>2083</v>
      </c>
      <c r="I163" s="344">
        <v>2.4073302000000005E-2</v>
      </c>
      <c r="J163" s="344">
        <f t="shared" si="2"/>
        <v>2.6962098240000006E-2</v>
      </c>
    </row>
    <row r="164" spans="5:10">
      <c r="E164" s="345" t="s">
        <v>3332</v>
      </c>
      <c r="F164" s="345" t="s">
        <v>3322</v>
      </c>
      <c r="G164" s="219" t="s">
        <v>100</v>
      </c>
      <c r="H164" s="219" t="s">
        <v>2085</v>
      </c>
      <c r="I164" s="344">
        <v>0.35225560541999995</v>
      </c>
      <c r="J164" s="344">
        <f t="shared" si="2"/>
        <v>0.88926174496644295</v>
      </c>
    </row>
    <row r="165" spans="5:10">
      <c r="E165" s="345" t="s">
        <v>3332</v>
      </c>
      <c r="F165" s="345" t="s">
        <v>3322</v>
      </c>
      <c r="G165" s="219" t="s">
        <v>100</v>
      </c>
      <c r="H165" s="347" t="s">
        <v>645</v>
      </c>
      <c r="I165" s="344"/>
      <c r="J165" s="344">
        <f t="shared" si="2"/>
        <v>0</v>
      </c>
    </row>
    <row r="166" spans="5:10">
      <c r="E166" s="345" t="s">
        <v>3332</v>
      </c>
      <c r="F166" s="345" t="s">
        <v>3322</v>
      </c>
      <c r="G166" s="219" t="s">
        <v>2434</v>
      </c>
      <c r="H166" s="219" t="s">
        <v>2067</v>
      </c>
      <c r="I166" s="344">
        <v>11.60344041878637</v>
      </c>
      <c r="J166" s="344">
        <f t="shared" si="2"/>
        <v>11.60344041878637</v>
      </c>
    </row>
    <row r="167" spans="5:10">
      <c r="E167" s="345" t="s">
        <v>3332</v>
      </c>
      <c r="F167" s="345" t="s">
        <v>3322</v>
      </c>
      <c r="G167" s="219" t="s">
        <v>2434</v>
      </c>
      <c r="H167" s="219" t="s">
        <v>2083</v>
      </c>
      <c r="I167" s="344">
        <v>0.16278580774999998</v>
      </c>
      <c r="J167" s="344">
        <f t="shared" si="2"/>
        <v>0.18232010468000001</v>
      </c>
    </row>
    <row r="168" spans="5:10">
      <c r="E168" s="345" t="s">
        <v>3332</v>
      </c>
      <c r="F168" s="345" t="s">
        <v>3322</v>
      </c>
      <c r="G168" s="219" t="s">
        <v>2434</v>
      </c>
      <c r="H168" s="219" t="s">
        <v>2085</v>
      </c>
      <c r="I168" s="344">
        <v>3.8347456519999989E-2</v>
      </c>
      <c r="J168" s="344">
        <f t="shared" si="2"/>
        <v>0.88926174496644295</v>
      </c>
    </row>
    <row r="169" spans="5:10">
      <c r="E169" s="345" t="s">
        <v>3332</v>
      </c>
      <c r="F169" s="345" t="s">
        <v>3322</v>
      </c>
      <c r="G169" s="219" t="s">
        <v>2434</v>
      </c>
      <c r="H169" s="347" t="s">
        <v>645</v>
      </c>
      <c r="I169" s="344"/>
      <c r="J169" s="344">
        <f t="shared" si="2"/>
        <v>0</v>
      </c>
    </row>
    <row r="170" spans="5:10">
      <c r="E170" s="345" t="s">
        <v>3332</v>
      </c>
      <c r="F170" s="345" t="s">
        <v>3322</v>
      </c>
      <c r="G170" s="219" t="s">
        <v>4</v>
      </c>
      <c r="H170" s="219" t="s">
        <v>2067</v>
      </c>
      <c r="I170" s="344">
        <v>53.421232397023452</v>
      </c>
      <c r="J170" s="344">
        <f t="shared" si="2"/>
        <v>53.421232397023452</v>
      </c>
    </row>
    <row r="171" spans="5:10">
      <c r="E171" s="345" t="s">
        <v>3332</v>
      </c>
      <c r="F171" s="345" t="s">
        <v>3322</v>
      </c>
      <c r="G171" s="219" t="s">
        <v>4</v>
      </c>
      <c r="H171" s="219" t="s">
        <v>2083</v>
      </c>
      <c r="I171" s="344">
        <v>8.2130164830722538E-2</v>
      </c>
      <c r="J171" s="344">
        <f t="shared" si="2"/>
        <v>9.1985784610409252E-2</v>
      </c>
    </row>
    <row r="172" spans="5:10">
      <c r="E172" s="345" t="s">
        <v>3332</v>
      </c>
      <c r="F172" s="345" t="s">
        <v>3322</v>
      </c>
      <c r="G172" s="219" t="s">
        <v>4</v>
      </c>
      <c r="H172" s="219" t="s">
        <v>2085</v>
      </c>
      <c r="I172" s="344">
        <v>1.0667549093099755</v>
      </c>
      <c r="J172" s="344">
        <f t="shared" si="2"/>
        <v>0.88926174496644295</v>
      </c>
    </row>
    <row r="173" spans="5:10">
      <c r="E173" s="345" t="s">
        <v>3332</v>
      </c>
      <c r="F173" s="345" t="s">
        <v>3322</v>
      </c>
      <c r="G173" s="219" t="s">
        <v>4</v>
      </c>
      <c r="H173" s="347" t="s">
        <v>645</v>
      </c>
      <c r="I173" s="344"/>
      <c r="J173" s="344">
        <f t="shared" si="2"/>
        <v>0</v>
      </c>
    </row>
    <row r="174" spans="5:10">
      <c r="E174" s="345" t="s">
        <v>3332</v>
      </c>
      <c r="F174" s="345" t="s">
        <v>3322</v>
      </c>
      <c r="G174" s="219" t="s">
        <v>9</v>
      </c>
      <c r="H174" s="219" t="s">
        <v>2067</v>
      </c>
      <c r="I174" s="346">
        <v>15.25533332270239</v>
      </c>
      <c r="J174" s="344">
        <f t="shared" si="2"/>
        <v>15.25533332270239</v>
      </c>
    </row>
    <row r="175" spans="5:10">
      <c r="E175" s="345" t="s">
        <v>3332</v>
      </c>
      <c r="F175" s="345" t="s">
        <v>3322</v>
      </c>
      <c r="G175" s="219" t="s">
        <v>9</v>
      </c>
      <c r="H175" s="219" t="s">
        <v>2083</v>
      </c>
      <c r="I175" s="344">
        <v>2.0012774032605485</v>
      </c>
      <c r="J175" s="344">
        <f t="shared" si="2"/>
        <v>2.2414306916518143</v>
      </c>
    </row>
    <row r="176" spans="5:10">
      <c r="E176" s="345" t="s">
        <v>3332</v>
      </c>
      <c r="F176" s="345" t="s">
        <v>3322</v>
      </c>
      <c r="G176" s="219" t="s">
        <v>9</v>
      </c>
      <c r="H176" s="219" t="s">
        <v>2085</v>
      </c>
      <c r="I176" s="344">
        <v>0.10349967517168784</v>
      </c>
      <c r="J176" s="344">
        <f t="shared" si="2"/>
        <v>0.88926174496644295</v>
      </c>
    </row>
    <row r="177" spans="5:10">
      <c r="E177" s="345" t="s">
        <v>3332</v>
      </c>
      <c r="F177" s="345" t="s">
        <v>3322</v>
      </c>
      <c r="G177" s="219" t="s">
        <v>9</v>
      </c>
      <c r="H177" s="219" t="s">
        <v>645</v>
      </c>
      <c r="I177" s="344">
        <v>3.5053523724717981</v>
      </c>
      <c r="J177" s="344">
        <f t="shared" si="2"/>
        <v>3.5053523724717981</v>
      </c>
    </row>
    <row r="178" spans="5:10">
      <c r="E178" s="345" t="s">
        <v>3331</v>
      </c>
      <c r="F178" s="345" t="s">
        <v>3322</v>
      </c>
      <c r="G178" s="219" t="s">
        <v>100</v>
      </c>
      <c r="H178" s="219" t="s">
        <v>2067</v>
      </c>
      <c r="I178" s="348">
        <v>19.073403286742497</v>
      </c>
      <c r="J178" s="344">
        <f t="shared" si="2"/>
        <v>19.073403286742497</v>
      </c>
    </row>
    <row r="179" spans="5:10">
      <c r="E179" s="345" t="s">
        <v>3331</v>
      </c>
      <c r="F179" s="345" t="s">
        <v>3322</v>
      </c>
      <c r="G179" s="219" t="s">
        <v>100</v>
      </c>
      <c r="H179" s="219" t="s">
        <v>2083</v>
      </c>
      <c r="I179" s="348">
        <v>6.8025587499999998E-3</v>
      </c>
      <c r="J179" s="344">
        <f t="shared" si="2"/>
        <v>7.6188658000000001E-3</v>
      </c>
    </row>
    <row r="180" spans="5:10">
      <c r="E180" s="345" t="s">
        <v>3331</v>
      </c>
      <c r="F180" s="345" t="s">
        <v>3322</v>
      </c>
      <c r="G180" s="219" t="s">
        <v>100</v>
      </c>
      <c r="H180" s="219" t="s">
        <v>2085</v>
      </c>
      <c r="I180" s="348">
        <v>6.0822753599999994E-2</v>
      </c>
      <c r="J180" s="344">
        <f t="shared" si="2"/>
        <v>0.88926174496644295</v>
      </c>
    </row>
    <row r="181" spans="5:10">
      <c r="E181" s="345" t="s">
        <v>3331</v>
      </c>
      <c r="F181" s="345" t="s">
        <v>3322</v>
      </c>
      <c r="G181" s="219" t="s">
        <v>100</v>
      </c>
      <c r="H181" s="347" t="s">
        <v>645</v>
      </c>
      <c r="I181" s="344"/>
      <c r="J181" s="344">
        <f t="shared" si="2"/>
        <v>0</v>
      </c>
    </row>
    <row r="182" spans="5:10">
      <c r="E182" s="345" t="s">
        <v>3331</v>
      </c>
      <c r="F182" s="345" t="s">
        <v>3322</v>
      </c>
      <c r="G182" s="219" t="s">
        <v>2434</v>
      </c>
      <c r="H182" s="219" t="s">
        <v>2067</v>
      </c>
      <c r="I182" s="348">
        <v>28.19990849989653</v>
      </c>
      <c r="J182" s="344">
        <f t="shared" si="2"/>
        <v>28.19990849989653</v>
      </c>
    </row>
    <row r="183" spans="5:10">
      <c r="E183" s="345" t="s">
        <v>3331</v>
      </c>
      <c r="F183" s="345" t="s">
        <v>3322</v>
      </c>
      <c r="G183" s="219" t="s">
        <v>2434</v>
      </c>
      <c r="H183" s="219" t="s">
        <v>2083</v>
      </c>
      <c r="I183" s="348">
        <v>8.2088608249999986E-2</v>
      </c>
      <c r="J183" s="344">
        <f t="shared" si="2"/>
        <v>9.1939241239999997E-2</v>
      </c>
    </row>
    <row r="184" spans="5:10">
      <c r="E184" s="345" t="s">
        <v>3331</v>
      </c>
      <c r="F184" s="345" t="s">
        <v>3322</v>
      </c>
      <c r="G184" s="219" t="s">
        <v>2434</v>
      </c>
      <c r="H184" s="219" t="s">
        <v>2085</v>
      </c>
      <c r="I184" s="348">
        <v>2.7936069599999998E-2</v>
      </c>
      <c r="J184" s="344">
        <f t="shared" si="2"/>
        <v>0.88926174496644295</v>
      </c>
    </row>
    <row r="185" spans="5:10">
      <c r="E185" s="345" t="s">
        <v>3331</v>
      </c>
      <c r="F185" s="345" t="s">
        <v>3322</v>
      </c>
      <c r="G185" s="219" t="s">
        <v>2434</v>
      </c>
      <c r="H185" s="347" t="s">
        <v>645</v>
      </c>
      <c r="I185" s="344"/>
      <c r="J185" s="344">
        <f t="shared" si="2"/>
        <v>0</v>
      </c>
    </row>
    <row r="186" spans="5:10">
      <c r="E186" s="345" t="s">
        <v>3331</v>
      </c>
      <c r="F186" s="345" t="s">
        <v>3322</v>
      </c>
      <c r="G186" s="219" t="s">
        <v>4</v>
      </c>
      <c r="H186" s="219" t="s">
        <v>2067</v>
      </c>
      <c r="I186" s="348">
        <v>69.307166089333677</v>
      </c>
      <c r="J186" s="344">
        <f t="shared" si="2"/>
        <v>69.307166089333677</v>
      </c>
    </row>
    <row r="187" spans="5:10">
      <c r="E187" s="345" t="s">
        <v>3331</v>
      </c>
      <c r="F187" s="345" t="s">
        <v>3322</v>
      </c>
      <c r="G187" s="219" t="s">
        <v>4</v>
      </c>
      <c r="H187" s="219" t="s">
        <v>2083</v>
      </c>
      <c r="I187" s="348">
        <v>8.2130164830722538E-2</v>
      </c>
      <c r="J187" s="344">
        <f t="shared" si="2"/>
        <v>9.1985784610409252E-2</v>
      </c>
    </row>
    <row r="188" spans="5:10">
      <c r="E188" s="345" t="s">
        <v>3331</v>
      </c>
      <c r="F188" s="345" t="s">
        <v>3322</v>
      </c>
      <c r="G188" s="219" t="s">
        <v>4</v>
      </c>
      <c r="H188" s="219" t="s">
        <v>2085</v>
      </c>
      <c r="I188" s="348">
        <v>1.0667549093099755</v>
      </c>
      <c r="J188" s="344">
        <f t="shared" si="2"/>
        <v>0.88926174496644295</v>
      </c>
    </row>
    <row r="189" spans="5:10">
      <c r="E189" s="345" t="s">
        <v>3331</v>
      </c>
      <c r="F189" s="345" t="s">
        <v>3322</v>
      </c>
      <c r="G189" s="219" t="s">
        <v>4</v>
      </c>
      <c r="H189" s="347" t="s">
        <v>645</v>
      </c>
      <c r="I189" s="344"/>
      <c r="J189" s="344">
        <f t="shared" si="2"/>
        <v>0</v>
      </c>
    </row>
    <row r="190" spans="5:10">
      <c r="E190" s="345" t="s">
        <v>3331</v>
      </c>
      <c r="F190" s="345" t="s">
        <v>3322</v>
      </c>
      <c r="G190" s="219" t="s">
        <v>9</v>
      </c>
      <c r="H190" s="219" t="s">
        <v>2067</v>
      </c>
      <c r="I190" s="349">
        <v>15.15651317275506</v>
      </c>
      <c r="J190" s="344">
        <f t="shared" si="2"/>
        <v>15.15651317275506</v>
      </c>
    </row>
    <row r="191" spans="5:10">
      <c r="E191" s="345" t="s">
        <v>3331</v>
      </c>
      <c r="F191" s="345" t="s">
        <v>3322</v>
      </c>
      <c r="G191" s="219" t="s">
        <v>9</v>
      </c>
      <c r="H191" s="219" t="s">
        <v>2083</v>
      </c>
      <c r="I191" s="348">
        <v>2.7113333638268453</v>
      </c>
      <c r="J191" s="344">
        <f t="shared" si="2"/>
        <v>3.036693367486067</v>
      </c>
    </row>
    <row r="192" spans="5:10">
      <c r="E192" s="345" t="s">
        <v>3331</v>
      </c>
      <c r="F192" s="345" t="s">
        <v>3322</v>
      </c>
      <c r="G192" s="219" t="s">
        <v>9</v>
      </c>
      <c r="H192" s="219" t="s">
        <v>2085</v>
      </c>
      <c r="I192" s="348">
        <v>2.4609400845117535E-2</v>
      </c>
      <c r="J192" s="344">
        <f t="shared" si="2"/>
        <v>0.88926174496644295</v>
      </c>
    </row>
    <row r="193" spans="5:10">
      <c r="E193" s="345" t="s">
        <v>3331</v>
      </c>
      <c r="F193" s="345" t="s">
        <v>3322</v>
      </c>
      <c r="G193" s="219" t="s">
        <v>9</v>
      </c>
      <c r="H193" s="219" t="s">
        <v>645</v>
      </c>
      <c r="I193" s="348">
        <v>3.2070629886555779</v>
      </c>
      <c r="J193" s="344">
        <f t="shared" si="2"/>
        <v>3.2070629886555779</v>
      </c>
    </row>
    <row r="194" spans="5:10">
      <c r="E194" s="345" t="s">
        <v>3330</v>
      </c>
      <c r="F194" s="345" t="s">
        <v>3322</v>
      </c>
      <c r="G194" s="219" t="s">
        <v>100</v>
      </c>
      <c r="H194" s="219" t="s">
        <v>2067</v>
      </c>
      <c r="I194" s="348">
        <v>31.761746660017359</v>
      </c>
      <c r="J194" s="344">
        <f t="shared" ref="J194:J257" si="3">IF(H194="CO2",I194,IF(H194="CH4",I194*$B$9,IF(H194="N2O",$B$10,IF(H194="Other",I194))))</f>
        <v>31.761746660017359</v>
      </c>
    </row>
    <row r="195" spans="5:10">
      <c r="E195" s="345" t="s">
        <v>3330</v>
      </c>
      <c r="F195" s="345" t="s">
        <v>3322</v>
      </c>
      <c r="G195" s="219" t="s">
        <v>100</v>
      </c>
      <c r="H195" s="219" t="s">
        <v>2083</v>
      </c>
      <c r="I195" s="348">
        <v>8.9100522499999998E-3</v>
      </c>
      <c r="J195" s="344">
        <f t="shared" si="3"/>
        <v>9.9792585200000009E-3</v>
      </c>
    </row>
    <row r="196" spans="5:10">
      <c r="E196" s="345" t="s">
        <v>3330</v>
      </c>
      <c r="F196" s="345" t="s">
        <v>3322</v>
      </c>
      <c r="G196" s="219" t="s">
        <v>100</v>
      </c>
      <c r="H196" s="219" t="s">
        <v>2085</v>
      </c>
      <c r="I196" s="348">
        <v>0.14239210925999998</v>
      </c>
      <c r="J196" s="344">
        <f t="shared" si="3"/>
        <v>0.88926174496644295</v>
      </c>
    </row>
    <row r="197" spans="5:10">
      <c r="E197" s="345" t="s">
        <v>3330</v>
      </c>
      <c r="F197" s="345" t="s">
        <v>3322</v>
      </c>
      <c r="G197" s="219" t="s">
        <v>100</v>
      </c>
      <c r="H197" s="347" t="s">
        <v>645</v>
      </c>
      <c r="I197" s="344"/>
      <c r="J197" s="344">
        <f t="shared" si="3"/>
        <v>0</v>
      </c>
    </row>
    <row r="198" spans="5:10">
      <c r="E198" s="345" t="s">
        <v>3330</v>
      </c>
      <c r="F198" s="345" t="s">
        <v>3322</v>
      </c>
      <c r="G198" s="219" t="s">
        <v>2434</v>
      </c>
      <c r="H198" s="219" t="s">
        <v>2067</v>
      </c>
      <c r="I198" s="348">
        <v>3.969007653422536</v>
      </c>
      <c r="J198" s="344">
        <f t="shared" si="3"/>
        <v>3.969007653422536</v>
      </c>
    </row>
    <row r="199" spans="5:10">
      <c r="E199" s="345" t="s">
        <v>3330</v>
      </c>
      <c r="F199" s="345" t="s">
        <v>3322</v>
      </c>
      <c r="G199" s="219" t="s">
        <v>2434</v>
      </c>
      <c r="H199" s="219" t="s">
        <v>2083</v>
      </c>
      <c r="I199" s="348">
        <v>8.4685363499999999E-2</v>
      </c>
      <c r="J199" s="344">
        <f t="shared" si="3"/>
        <v>9.484760712000001E-2</v>
      </c>
    </row>
    <row r="200" spans="5:10">
      <c r="E200" s="345" t="s">
        <v>3330</v>
      </c>
      <c r="F200" s="345" t="s">
        <v>3322</v>
      </c>
      <c r="G200" s="219" t="s">
        <v>2434</v>
      </c>
      <c r="H200" s="219" t="s">
        <v>2085</v>
      </c>
      <c r="I200" s="348">
        <v>1.5742866180000002E-2</v>
      </c>
      <c r="J200" s="344">
        <f t="shared" si="3"/>
        <v>0.88926174496644295</v>
      </c>
    </row>
    <row r="201" spans="5:10">
      <c r="E201" s="345" t="s">
        <v>3330</v>
      </c>
      <c r="F201" s="345" t="s">
        <v>3322</v>
      </c>
      <c r="G201" s="219" t="s">
        <v>2434</v>
      </c>
      <c r="H201" s="347" t="s">
        <v>645</v>
      </c>
      <c r="I201" s="344"/>
      <c r="J201" s="344">
        <f t="shared" si="3"/>
        <v>0</v>
      </c>
    </row>
    <row r="202" spans="5:10">
      <c r="E202" s="345" t="s">
        <v>3330</v>
      </c>
      <c r="F202" s="345" t="s">
        <v>3322</v>
      </c>
      <c r="G202" s="219" t="s">
        <v>4</v>
      </c>
      <c r="H202" s="219" t="s">
        <v>2067</v>
      </c>
      <c r="I202" s="348">
        <v>15.326639430366592</v>
      </c>
      <c r="J202" s="344">
        <f t="shared" si="3"/>
        <v>15.326639430366592</v>
      </c>
    </row>
    <row r="203" spans="5:10">
      <c r="E203" s="345" t="s">
        <v>3330</v>
      </c>
      <c r="F203" s="345" t="s">
        <v>3322</v>
      </c>
      <c r="G203" s="219" t="s">
        <v>4</v>
      </c>
      <c r="H203" s="219" t="s">
        <v>2083</v>
      </c>
      <c r="I203" s="348">
        <v>8.2130164830722538E-2</v>
      </c>
      <c r="J203" s="344">
        <f t="shared" si="3"/>
        <v>9.1985784610409252E-2</v>
      </c>
    </row>
    <row r="204" spans="5:10">
      <c r="E204" s="345" t="s">
        <v>3330</v>
      </c>
      <c r="F204" s="345" t="s">
        <v>3322</v>
      </c>
      <c r="G204" s="219" t="s">
        <v>4</v>
      </c>
      <c r="H204" s="219" t="s">
        <v>2085</v>
      </c>
      <c r="I204" s="348">
        <v>1.0667549093099755</v>
      </c>
      <c r="J204" s="344">
        <f t="shared" si="3"/>
        <v>0.88926174496644295</v>
      </c>
    </row>
    <row r="205" spans="5:10">
      <c r="E205" s="345" t="s">
        <v>3330</v>
      </c>
      <c r="F205" s="345" t="s">
        <v>3322</v>
      </c>
      <c r="G205" s="219" t="s">
        <v>4</v>
      </c>
      <c r="H205" s="347" t="s">
        <v>645</v>
      </c>
      <c r="I205" s="344"/>
      <c r="J205" s="344">
        <f t="shared" si="3"/>
        <v>0</v>
      </c>
    </row>
    <row r="206" spans="5:10">
      <c r="E206" s="345" t="s">
        <v>3330</v>
      </c>
      <c r="F206" s="345" t="s">
        <v>3322</v>
      </c>
      <c r="G206" s="219" t="s">
        <v>9</v>
      </c>
      <c r="H206" s="219" t="s">
        <v>2067</v>
      </c>
      <c r="I206" s="349">
        <v>8.8772343023822344</v>
      </c>
      <c r="J206" s="344">
        <f t="shared" si="3"/>
        <v>8.8772343023822344</v>
      </c>
    </row>
    <row r="207" spans="5:10">
      <c r="E207" s="345" t="s">
        <v>3330</v>
      </c>
      <c r="F207" s="345" t="s">
        <v>3322</v>
      </c>
      <c r="G207" s="219" t="s">
        <v>9</v>
      </c>
      <c r="H207" s="219" t="s">
        <v>2083</v>
      </c>
      <c r="I207" s="348">
        <v>7.7228623531720197</v>
      </c>
      <c r="J207" s="344">
        <f t="shared" si="3"/>
        <v>8.6496058355526628</v>
      </c>
    </row>
    <row r="208" spans="5:10">
      <c r="E208" s="345" t="s">
        <v>3330</v>
      </c>
      <c r="F208" s="345" t="s">
        <v>3322</v>
      </c>
      <c r="G208" s="219" t="s">
        <v>9</v>
      </c>
      <c r="H208" s="219" t="s">
        <v>2085</v>
      </c>
      <c r="I208" s="348">
        <v>8.9553741906309957E-3</v>
      </c>
      <c r="J208" s="344">
        <f t="shared" si="3"/>
        <v>0.88926174496644295</v>
      </c>
    </row>
    <row r="209" spans="5:10">
      <c r="E209" s="345" t="s">
        <v>3330</v>
      </c>
      <c r="F209" s="345" t="s">
        <v>3322</v>
      </c>
      <c r="G209" s="219" t="s">
        <v>9</v>
      </c>
      <c r="H209" s="219" t="s">
        <v>645</v>
      </c>
      <c r="I209" s="348">
        <v>0.70775943837997424</v>
      </c>
      <c r="J209" s="344">
        <f t="shared" si="3"/>
        <v>0.70775943837997424</v>
      </c>
    </row>
    <row r="210" spans="5:10">
      <c r="E210" s="345" t="s">
        <v>3329</v>
      </c>
      <c r="F210" s="345" t="s">
        <v>3322</v>
      </c>
      <c r="G210" s="219" t="s">
        <v>100</v>
      </c>
      <c r="H210" s="219" t="s">
        <v>2067</v>
      </c>
      <c r="I210" s="348">
        <v>26.121217160085248</v>
      </c>
      <c r="J210" s="344">
        <f t="shared" si="3"/>
        <v>26.121217160085248</v>
      </c>
    </row>
    <row r="211" spans="5:10">
      <c r="E211" s="345" t="s">
        <v>3329</v>
      </c>
      <c r="F211" s="345" t="s">
        <v>3322</v>
      </c>
      <c r="G211" s="219" t="s">
        <v>100</v>
      </c>
      <c r="H211" s="219" t="s">
        <v>2083</v>
      </c>
      <c r="I211" s="348">
        <v>8.4860812500000011E-3</v>
      </c>
      <c r="J211" s="344">
        <f t="shared" si="3"/>
        <v>9.5044110000000025E-3</v>
      </c>
    </row>
    <row r="212" spans="5:10">
      <c r="E212" s="345" t="s">
        <v>3329</v>
      </c>
      <c r="F212" s="345" t="s">
        <v>3322</v>
      </c>
      <c r="G212" s="219" t="s">
        <v>100</v>
      </c>
      <c r="H212" s="219" t="s">
        <v>2085</v>
      </c>
      <c r="I212" s="348">
        <v>9.0507558719999992E-2</v>
      </c>
      <c r="J212" s="344">
        <f t="shared" si="3"/>
        <v>0.88926174496644295</v>
      </c>
    </row>
    <row r="213" spans="5:10">
      <c r="E213" s="345" t="s">
        <v>3329</v>
      </c>
      <c r="F213" s="345" t="s">
        <v>3322</v>
      </c>
      <c r="G213" s="219" t="s">
        <v>100</v>
      </c>
      <c r="H213" s="347" t="s">
        <v>645</v>
      </c>
      <c r="I213" s="344"/>
      <c r="J213" s="344">
        <f t="shared" si="3"/>
        <v>0</v>
      </c>
    </row>
    <row r="214" spans="5:10">
      <c r="E214" s="345" t="s">
        <v>3329</v>
      </c>
      <c r="F214" s="345" t="s">
        <v>3322</v>
      </c>
      <c r="G214" s="219" t="s">
        <v>2434</v>
      </c>
      <c r="H214" s="219" t="s">
        <v>2067</v>
      </c>
      <c r="I214" s="348">
        <v>3.9809726960932164</v>
      </c>
      <c r="J214" s="344">
        <f t="shared" si="3"/>
        <v>3.9809726960932164</v>
      </c>
    </row>
    <row r="215" spans="5:10">
      <c r="E215" s="345" t="s">
        <v>3329</v>
      </c>
      <c r="F215" s="345" t="s">
        <v>3322</v>
      </c>
      <c r="G215" s="219" t="s">
        <v>2434</v>
      </c>
      <c r="H215" s="219" t="s">
        <v>2083</v>
      </c>
      <c r="I215" s="348">
        <v>2.5710086499999996E-2</v>
      </c>
      <c r="J215" s="344">
        <f t="shared" si="3"/>
        <v>2.8795296879999998E-2</v>
      </c>
    </row>
    <row r="216" spans="5:10">
      <c r="E216" s="345" t="s">
        <v>3329</v>
      </c>
      <c r="F216" s="345" t="s">
        <v>3322</v>
      </c>
      <c r="G216" s="219" t="s">
        <v>2434</v>
      </c>
      <c r="H216" s="219" t="s">
        <v>2085</v>
      </c>
      <c r="I216" s="348">
        <v>5.6117929599999988E-3</v>
      </c>
      <c r="J216" s="344">
        <f t="shared" si="3"/>
        <v>0.88926174496644295</v>
      </c>
    </row>
    <row r="217" spans="5:10">
      <c r="E217" s="345" t="s">
        <v>3329</v>
      </c>
      <c r="F217" s="345" t="s">
        <v>3322</v>
      </c>
      <c r="G217" s="219" t="s">
        <v>2434</v>
      </c>
      <c r="H217" s="347" t="s">
        <v>645</v>
      </c>
      <c r="I217" s="344"/>
      <c r="J217" s="344">
        <f t="shared" si="3"/>
        <v>0</v>
      </c>
    </row>
    <row r="218" spans="5:10">
      <c r="E218" s="345" t="s">
        <v>3329</v>
      </c>
      <c r="F218" s="345" t="s">
        <v>3322</v>
      </c>
      <c r="G218" s="219" t="s">
        <v>4</v>
      </c>
      <c r="H218" s="219" t="s">
        <v>2067</v>
      </c>
      <c r="I218" s="348">
        <v>16.784247192510229</v>
      </c>
      <c r="J218" s="344">
        <f t="shared" si="3"/>
        <v>16.784247192510229</v>
      </c>
    </row>
    <row r="219" spans="5:10">
      <c r="E219" s="345" t="s">
        <v>3329</v>
      </c>
      <c r="F219" s="345" t="s">
        <v>3322</v>
      </c>
      <c r="G219" s="219" t="s">
        <v>4</v>
      </c>
      <c r="H219" s="219" t="s">
        <v>2083</v>
      </c>
      <c r="I219" s="348">
        <v>8.2130164830722538E-2</v>
      </c>
      <c r="J219" s="344">
        <f t="shared" si="3"/>
        <v>9.1985784610409252E-2</v>
      </c>
    </row>
    <row r="220" spans="5:10">
      <c r="E220" s="345" t="s">
        <v>3329</v>
      </c>
      <c r="F220" s="345" t="s">
        <v>3322</v>
      </c>
      <c r="G220" s="219" t="s">
        <v>4</v>
      </c>
      <c r="H220" s="219" t="s">
        <v>2085</v>
      </c>
      <c r="I220" s="348">
        <v>1.0667549093099755</v>
      </c>
      <c r="J220" s="344">
        <f t="shared" si="3"/>
        <v>0.88926174496644295</v>
      </c>
    </row>
    <row r="221" spans="5:10">
      <c r="E221" s="345" t="s">
        <v>3329</v>
      </c>
      <c r="F221" s="345" t="s">
        <v>3322</v>
      </c>
      <c r="G221" s="219" t="s">
        <v>4</v>
      </c>
      <c r="H221" s="347" t="s">
        <v>645</v>
      </c>
      <c r="I221" s="344"/>
      <c r="J221" s="344">
        <f t="shared" si="3"/>
        <v>0</v>
      </c>
    </row>
    <row r="222" spans="5:10">
      <c r="E222" s="345" t="s">
        <v>3329</v>
      </c>
      <c r="F222" s="345" t="s">
        <v>3322</v>
      </c>
      <c r="G222" s="219" t="s">
        <v>9</v>
      </c>
      <c r="H222" s="219" t="s">
        <v>2067</v>
      </c>
      <c r="I222" s="349">
        <v>3.5286096234909947</v>
      </c>
      <c r="J222" s="344">
        <f t="shared" si="3"/>
        <v>3.5286096234909947</v>
      </c>
    </row>
    <row r="223" spans="5:10">
      <c r="E223" s="345" t="s">
        <v>3329</v>
      </c>
      <c r="F223" s="345" t="s">
        <v>3322</v>
      </c>
      <c r="G223" s="219" t="s">
        <v>9</v>
      </c>
      <c r="H223" s="219" t="s">
        <v>2083</v>
      </c>
      <c r="I223" s="348">
        <v>1.1301796988561517</v>
      </c>
      <c r="J223" s="344">
        <f t="shared" si="3"/>
        <v>1.2658012627188899</v>
      </c>
    </row>
    <row r="224" spans="5:10">
      <c r="E224" s="345" t="s">
        <v>3329</v>
      </c>
      <c r="F224" s="345" t="s">
        <v>3322</v>
      </c>
      <c r="G224" s="219" t="s">
        <v>9</v>
      </c>
      <c r="H224" s="219" t="s">
        <v>2085</v>
      </c>
      <c r="I224" s="348">
        <v>6.9108538810215871E-3</v>
      </c>
      <c r="J224" s="344">
        <f t="shared" si="3"/>
        <v>0.88926174496644295</v>
      </c>
    </row>
    <row r="225" spans="5:10">
      <c r="E225" s="345" t="s">
        <v>3329</v>
      </c>
      <c r="F225" s="345" t="s">
        <v>3322</v>
      </c>
      <c r="G225" s="219" t="s">
        <v>9</v>
      </c>
      <c r="H225" s="219" t="s">
        <v>645</v>
      </c>
      <c r="I225" s="348">
        <v>0.90402756149910923</v>
      </c>
      <c r="J225" s="344">
        <f t="shared" si="3"/>
        <v>0.90402756149910923</v>
      </c>
    </row>
    <row r="226" spans="5:10">
      <c r="E226" s="345" t="s">
        <v>3328</v>
      </c>
      <c r="F226" s="345" t="s">
        <v>3322</v>
      </c>
      <c r="G226" s="219" t="s">
        <v>100</v>
      </c>
      <c r="H226" s="219" t="s">
        <v>2067</v>
      </c>
      <c r="I226" s="344">
        <v>129.25485853389347</v>
      </c>
      <c r="J226" s="344">
        <f t="shared" si="3"/>
        <v>129.25485853389347</v>
      </c>
    </row>
    <row r="227" spans="5:10">
      <c r="E227" s="345" t="s">
        <v>3328</v>
      </c>
      <c r="F227" s="345" t="s">
        <v>3322</v>
      </c>
      <c r="G227" s="219" t="s">
        <v>100</v>
      </c>
      <c r="H227" s="219" t="s">
        <v>2083</v>
      </c>
      <c r="I227" s="344">
        <v>3.6717777000000007E-2</v>
      </c>
      <c r="J227" s="344">
        <f t="shared" si="3"/>
        <v>4.1123910240000013E-2</v>
      </c>
    </row>
    <row r="228" spans="5:10">
      <c r="E228" s="345" t="s">
        <v>3328</v>
      </c>
      <c r="F228" s="345" t="s">
        <v>3322</v>
      </c>
      <c r="G228" s="219" t="s">
        <v>100</v>
      </c>
      <c r="H228" s="219" t="s">
        <v>2085</v>
      </c>
      <c r="I228" s="344">
        <v>0.61809251906000007</v>
      </c>
      <c r="J228" s="344">
        <f t="shared" si="3"/>
        <v>0.88926174496644295</v>
      </c>
    </row>
    <row r="229" spans="5:10">
      <c r="E229" s="345" t="s">
        <v>3328</v>
      </c>
      <c r="F229" s="345" t="s">
        <v>3322</v>
      </c>
      <c r="G229" s="219" t="s">
        <v>100</v>
      </c>
      <c r="H229" s="347" t="s">
        <v>645</v>
      </c>
      <c r="I229" s="344"/>
      <c r="J229" s="344">
        <f t="shared" si="3"/>
        <v>0</v>
      </c>
    </row>
    <row r="230" spans="5:10">
      <c r="E230" s="345" t="s">
        <v>3328</v>
      </c>
      <c r="F230" s="345" t="s">
        <v>3322</v>
      </c>
      <c r="G230" s="219" t="s">
        <v>2434</v>
      </c>
      <c r="H230" s="219" t="s">
        <v>2067</v>
      </c>
      <c r="I230" s="344">
        <v>31.447512837947954</v>
      </c>
      <c r="J230" s="344">
        <f t="shared" si="3"/>
        <v>31.447512837947954</v>
      </c>
    </row>
    <row r="231" spans="5:10">
      <c r="E231" s="345" t="s">
        <v>3328</v>
      </c>
      <c r="F231" s="345" t="s">
        <v>3322</v>
      </c>
      <c r="G231" s="219" t="s">
        <v>2434</v>
      </c>
      <c r="H231" s="219" t="s">
        <v>2083</v>
      </c>
      <c r="I231" s="344">
        <v>0.25428930149999995</v>
      </c>
      <c r="J231" s="344">
        <f t="shared" si="3"/>
        <v>0.28480401767999997</v>
      </c>
    </row>
    <row r="232" spans="5:10">
      <c r="E232" s="345" t="s">
        <v>3328</v>
      </c>
      <c r="F232" s="345" t="s">
        <v>3322</v>
      </c>
      <c r="G232" s="219" t="s">
        <v>2434</v>
      </c>
      <c r="H232" s="219" t="s">
        <v>2085</v>
      </c>
      <c r="I232" s="344">
        <v>5.4327000260000001E-2</v>
      </c>
      <c r="J232" s="344">
        <f t="shared" si="3"/>
        <v>0.88926174496644295</v>
      </c>
    </row>
    <row r="233" spans="5:10">
      <c r="E233" s="345" t="s">
        <v>3328</v>
      </c>
      <c r="F233" s="345" t="s">
        <v>3322</v>
      </c>
      <c r="G233" s="219" t="s">
        <v>2434</v>
      </c>
      <c r="H233" s="347" t="s">
        <v>645</v>
      </c>
      <c r="I233" s="344"/>
      <c r="J233" s="344">
        <f t="shared" si="3"/>
        <v>0</v>
      </c>
    </row>
    <row r="234" spans="5:10">
      <c r="E234" s="345" t="s">
        <v>3328</v>
      </c>
      <c r="F234" s="345" t="s">
        <v>3322</v>
      </c>
      <c r="G234" s="219" t="s">
        <v>4</v>
      </c>
      <c r="H234" s="219" t="s">
        <v>2067</v>
      </c>
      <c r="I234" s="344">
        <v>71.077371138019117</v>
      </c>
      <c r="J234" s="344">
        <f t="shared" si="3"/>
        <v>71.077371138019117</v>
      </c>
    </row>
    <row r="235" spans="5:10">
      <c r="E235" s="345" t="s">
        <v>3328</v>
      </c>
      <c r="F235" s="345" t="s">
        <v>3322</v>
      </c>
      <c r="G235" s="219" t="s">
        <v>4</v>
      </c>
      <c r="H235" s="219" t="s">
        <v>2083</v>
      </c>
      <c r="I235" s="344">
        <v>8.2130164830722538E-2</v>
      </c>
      <c r="J235" s="344">
        <f t="shared" si="3"/>
        <v>9.1985784610409252E-2</v>
      </c>
    </row>
    <row r="236" spans="5:10">
      <c r="E236" s="345" t="s">
        <v>3328</v>
      </c>
      <c r="F236" s="345" t="s">
        <v>3322</v>
      </c>
      <c r="G236" s="219" t="s">
        <v>4</v>
      </c>
      <c r="H236" s="219" t="s">
        <v>2085</v>
      </c>
      <c r="I236" s="344">
        <v>1.0667549093099755</v>
      </c>
      <c r="J236" s="344">
        <f t="shared" si="3"/>
        <v>0.88926174496644295</v>
      </c>
    </row>
    <row r="237" spans="5:10">
      <c r="E237" s="345" t="s">
        <v>3328</v>
      </c>
      <c r="F237" s="345" t="s">
        <v>3322</v>
      </c>
      <c r="G237" s="219" t="s">
        <v>4</v>
      </c>
      <c r="H237" s="347" t="s">
        <v>645</v>
      </c>
      <c r="I237" s="344"/>
      <c r="J237" s="344">
        <f t="shared" si="3"/>
        <v>0</v>
      </c>
    </row>
    <row r="238" spans="5:10">
      <c r="E238" s="345" t="s">
        <v>3328</v>
      </c>
      <c r="F238" s="345" t="s">
        <v>3322</v>
      </c>
      <c r="G238" s="219" t="s">
        <v>9</v>
      </c>
      <c r="H238" s="219" t="s">
        <v>2067</v>
      </c>
      <c r="I238" s="346">
        <v>50.382944286617096</v>
      </c>
      <c r="J238" s="344">
        <f t="shared" si="3"/>
        <v>50.382944286617096</v>
      </c>
    </row>
    <row r="239" spans="5:10">
      <c r="E239" s="345" t="s">
        <v>3328</v>
      </c>
      <c r="F239" s="345" t="s">
        <v>3322</v>
      </c>
      <c r="G239" s="219" t="s">
        <v>9</v>
      </c>
      <c r="H239" s="219" t="s">
        <v>2083</v>
      </c>
      <c r="I239" s="344">
        <v>9.9920505138324156</v>
      </c>
      <c r="J239" s="344">
        <f t="shared" si="3"/>
        <v>11.191096575492306</v>
      </c>
    </row>
    <row r="240" spans="5:10">
      <c r="E240" s="345" t="s">
        <v>3328</v>
      </c>
      <c r="F240" s="345" t="s">
        <v>3322</v>
      </c>
      <c r="G240" s="219" t="s">
        <v>9</v>
      </c>
      <c r="H240" s="219" t="s">
        <v>2085</v>
      </c>
      <c r="I240" s="344">
        <v>7.2958946098916899E-2</v>
      </c>
      <c r="J240" s="344">
        <f t="shared" si="3"/>
        <v>0.88926174496644295</v>
      </c>
    </row>
    <row r="241" spans="5:10">
      <c r="E241" s="345" t="s">
        <v>3328</v>
      </c>
      <c r="F241" s="345" t="s">
        <v>3322</v>
      </c>
      <c r="G241" s="219" t="s">
        <v>9</v>
      </c>
      <c r="H241" s="219" t="s">
        <v>645</v>
      </c>
      <c r="I241" s="344">
        <v>4.6265515030714139</v>
      </c>
      <c r="J241" s="344">
        <f t="shared" si="3"/>
        <v>4.6265515030714139</v>
      </c>
    </row>
    <row r="242" spans="5:10">
      <c r="E242" s="345" t="s">
        <v>3327</v>
      </c>
      <c r="F242" s="345" t="s">
        <v>3322</v>
      </c>
      <c r="G242" s="219" t="s">
        <v>100</v>
      </c>
      <c r="H242" s="219" t="s">
        <v>2067</v>
      </c>
      <c r="I242" s="344">
        <v>8.0496207506359134</v>
      </c>
      <c r="J242" s="344">
        <f t="shared" si="3"/>
        <v>8.0496207506359134</v>
      </c>
    </row>
    <row r="243" spans="5:10">
      <c r="E243" s="345" t="s">
        <v>3327</v>
      </c>
      <c r="F243" s="345" t="s">
        <v>3322</v>
      </c>
      <c r="G243" s="219" t="s">
        <v>100</v>
      </c>
      <c r="H243" s="219" t="s">
        <v>2083</v>
      </c>
      <c r="I243" s="344">
        <v>7.5452594999999983E-3</v>
      </c>
      <c r="J243" s="344">
        <f t="shared" si="3"/>
        <v>8.4506906399999995E-3</v>
      </c>
    </row>
    <row r="244" spans="5:10">
      <c r="E244" s="345" t="s">
        <v>3327</v>
      </c>
      <c r="F244" s="345" t="s">
        <v>3322</v>
      </c>
      <c r="G244" s="219" t="s">
        <v>100</v>
      </c>
      <c r="H244" s="219" t="s">
        <v>2085</v>
      </c>
      <c r="I244" s="344">
        <v>2.5469550420000001E-2</v>
      </c>
      <c r="J244" s="344">
        <f t="shared" si="3"/>
        <v>0.88926174496644295</v>
      </c>
    </row>
    <row r="245" spans="5:10">
      <c r="E245" s="345" t="s">
        <v>3327</v>
      </c>
      <c r="F245" s="345" t="s">
        <v>3322</v>
      </c>
      <c r="G245" s="219" t="s">
        <v>100</v>
      </c>
      <c r="H245" s="347" t="s">
        <v>645</v>
      </c>
      <c r="I245" s="344"/>
      <c r="J245" s="344">
        <f t="shared" si="3"/>
        <v>0</v>
      </c>
    </row>
    <row r="246" spans="5:10">
      <c r="E246" s="345" t="s">
        <v>3327</v>
      </c>
      <c r="F246" s="345" t="s">
        <v>3322</v>
      </c>
      <c r="G246" s="219" t="s">
        <v>2434</v>
      </c>
      <c r="H246" s="219" t="s">
        <v>2067</v>
      </c>
      <c r="I246" s="344">
        <v>4.5119796063237256</v>
      </c>
      <c r="J246" s="344">
        <f t="shared" si="3"/>
        <v>4.5119796063237256</v>
      </c>
    </row>
    <row r="247" spans="5:10">
      <c r="E247" s="345" t="s">
        <v>3327</v>
      </c>
      <c r="F247" s="345" t="s">
        <v>3322</v>
      </c>
      <c r="G247" s="219" t="s">
        <v>2434</v>
      </c>
      <c r="H247" s="219" t="s">
        <v>2083</v>
      </c>
      <c r="I247" s="344">
        <v>9.3047960499999999E-2</v>
      </c>
      <c r="J247" s="344">
        <f t="shared" si="3"/>
        <v>0.10421371576000001</v>
      </c>
    </row>
    <row r="248" spans="5:10">
      <c r="E248" s="345" t="s">
        <v>3327</v>
      </c>
      <c r="F248" s="345" t="s">
        <v>3322</v>
      </c>
      <c r="G248" s="219" t="s">
        <v>2434</v>
      </c>
      <c r="H248" s="219" t="s">
        <v>2085</v>
      </c>
      <c r="I248" s="344">
        <v>1.694723616E-2</v>
      </c>
      <c r="J248" s="344">
        <f t="shared" si="3"/>
        <v>0.88926174496644295</v>
      </c>
    </row>
    <row r="249" spans="5:10">
      <c r="E249" s="345" t="s">
        <v>3327</v>
      </c>
      <c r="F249" s="345" t="s">
        <v>3322</v>
      </c>
      <c r="G249" s="219" t="s">
        <v>2434</v>
      </c>
      <c r="H249" s="347" t="s">
        <v>645</v>
      </c>
      <c r="I249" s="344"/>
      <c r="J249" s="344">
        <f t="shared" si="3"/>
        <v>0</v>
      </c>
    </row>
    <row r="250" spans="5:10">
      <c r="E250" s="345" t="s">
        <v>3327</v>
      </c>
      <c r="F250" s="345" t="s">
        <v>3322</v>
      </c>
      <c r="G250" s="219" t="s">
        <v>4</v>
      </c>
      <c r="H250" s="219" t="s">
        <v>2067</v>
      </c>
      <c r="I250" s="344">
        <v>23.319662382119294</v>
      </c>
      <c r="J250" s="344">
        <f t="shared" si="3"/>
        <v>23.319662382119294</v>
      </c>
    </row>
    <row r="251" spans="5:10">
      <c r="E251" s="345" t="s">
        <v>3327</v>
      </c>
      <c r="F251" s="345" t="s">
        <v>3322</v>
      </c>
      <c r="G251" s="219" t="s">
        <v>4</v>
      </c>
      <c r="H251" s="219" t="s">
        <v>2083</v>
      </c>
      <c r="I251" s="344">
        <v>8.2130164830722538E-2</v>
      </c>
      <c r="J251" s="344">
        <f t="shared" si="3"/>
        <v>9.1985784610409252E-2</v>
      </c>
    </row>
    <row r="252" spans="5:10">
      <c r="E252" s="345" t="s">
        <v>3327</v>
      </c>
      <c r="F252" s="345" t="s">
        <v>3322</v>
      </c>
      <c r="G252" s="219" t="s">
        <v>4</v>
      </c>
      <c r="H252" s="219" t="s">
        <v>2085</v>
      </c>
      <c r="I252" s="344">
        <v>1.0667549093099755</v>
      </c>
      <c r="J252" s="344">
        <f t="shared" si="3"/>
        <v>0.88926174496644295</v>
      </c>
    </row>
    <row r="253" spans="5:10">
      <c r="E253" s="345" t="s">
        <v>3327</v>
      </c>
      <c r="F253" s="345" t="s">
        <v>3322</v>
      </c>
      <c r="G253" s="219" t="s">
        <v>4</v>
      </c>
      <c r="H253" s="347" t="s">
        <v>645</v>
      </c>
      <c r="I253" s="344"/>
      <c r="J253" s="344">
        <f t="shared" si="3"/>
        <v>0</v>
      </c>
    </row>
    <row r="254" spans="5:10">
      <c r="E254" s="345" t="s">
        <v>3327</v>
      </c>
      <c r="F254" s="345" t="s">
        <v>3322</v>
      </c>
      <c r="G254" s="219" t="s">
        <v>9</v>
      </c>
      <c r="H254" s="219" t="s">
        <v>2067</v>
      </c>
      <c r="I254" s="346">
        <v>6.2774264263725224</v>
      </c>
      <c r="J254" s="344">
        <f t="shared" si="3"/>
        <v>6.2774264263725224</v>
      </c>
    </row>
    <row r="255" spans="5:10">
      <c r="E255" s="345" t="s">
        <v>3327</v>
      </c>
      <c r="F255" s="345" t="s">
        <v>3322</v>
      </c>
      <c r="G255" s="219" t="s">
        <v>9</v>
      </c>
      <c r="H255" s="219" t="s">
        <v>2083</v>
      </c>
      <c r="I255" s="344">
        <v>0.90504658564617801</v>
      </c>
      <c r="J255" s="344">
        <f t="shared" si="3"/>
        <v>1.0136521759237194</v>
      </c>
    </row>
    <row r="256" spans="5:10">
      <c r="E256" s="345" t="s">
        <v>3327</v>
      </c>
      <c r="F256" s="345" t="s">
        <v>3322</v>
      </c>
      <c r="G256" s="219" t="s">
        <v>9</v>
      </c>
      <c r="H256" s="219" t="s">
        <v>2085</v>
      </c>
      <c r="I256" s="344">
        <v>3.4265076385022256E-2</v>
      </c>
      <c r="J256" s="344">
        <f t="shared" si="3"/>
        <v>0.88926174496644295</v>
      </c>
    </row>
    <row r="257" spans="5:10">
      <c r="E257" s="345" t="s">
        <v>3327</v>
      </c>
      <c r="F257" s="345" t="s">
        <v>3322</v>
      </c>
      <c r="G257" s="219" t="s">
        <v>9</v>
      </c>
      <c r="H257" s="219" t="s">
        <v>645</v>
      </c>
      <c r="I257" s="344">
        <v>2.5067291449200999</v>
      </c>
      <c r="J257" s="344">
        <f t="shared" si="3"/>
        <v>2.5067291449200999</v>
      </c>
    </row>
    <row r="258" spans="5:10">
      <c r="E258" s="345" t="s">
        <v>3326</v>
      </c>
      <c r="F258" s="345" t="s">
        <v>3322</v>
      </c>
      <c r="G258" s="219" t="s">
        <v>100</v>
      </c>
      <c r="H258" s="219" t="s">
        <v>2067</v>
      </c>
      <c r="I258" s="344">
        <v>120.96847356511917</v>
      </c>
      <c r="J258" s="344">
        <f t="shared" ref="J258:J321" si="4">IF(H258="CO2",I258,IF(H258="CH4",I258*$B$9,IF(H258="N2O",$B$10,IF(H258="Other",I258))))</f>
        <v>120.96847356511917</v>
      </c>
    </row>
    <row r="259" spans="5:10">
      <c r="E259" s="345" t="s">
        <v>3326</v>
      </c>
      <c r="F259" s="345" t="s">
        <v>3322</v>
      </c>
      <c r="G259" s="219" t="s">
        <v>100</v>
      </c>
      <c r="H259" s="219" t="s">
        <v>2083</v>
      </c>
      <c r="I259" s="344">
        <v>3.9463811750000001E-2</v>
      </c>
      <c r="J259" s="344">
        <f t="shared" si="4"/>
        <v>4.4199469160000004E-2</v>
      </c>
    </row>
    <row r="260" spans="5:10">
      <c r="E260" s="345" t="s">
        <v>3326</v>
      </c>
      <c r="F260" s="345" t="s">
        <v>3322</v>
      </c>
      <c r="G260" s="219" t="s">
        <v>100</v>
      </c>
      <c r="H260" s="219" t="s">
        <v>2085</v>
      </c>
      <c r="I260" s="344">
        <v>0.56392181681999987</v>
      </c>
      <c r="J260" s="344">
        <f t="shared" si="4"/>
        <v>0.88926174496644295</v>
      </c>
    </row>
    <row r="261" spans="5:10">
      <c r="E261" s="345" t="s">
        <v>3326</v>
      </c>
      <c r="F261" s="345" t="s">
        <v>3322</v>
      </c>
      <c r="G261" s="219" t="s">
        <v>100</v>
      </c>
      <c r="H261" s="347" t="s">
        <v>645</v>
      </c>
      <c r="I261" s="344"/>
      <c r="J261" s="344">
        <f t="shared" si="4"/>
        <v>0</v>
      </c>
    </row>
    <row r="262" spans="5:10">
      <c r="E262" s="345" t="s">
        <v>3326</v>
      </c>
      <c r="F262" s="345" t="s">
        <v>3322</v>
      </c>
      <c r="G262" s="219" t="s">
        <v>2434</v>
      </c>
      <c r="H262" s="219" t="s">
        <v>2067</v>
      </c>
      <c r="I262" s="344">
        <v>36.847916960526646</v>
      </c>
      <c r="J262" s="344">
        <f t="shared" si="4"/>
        <v>36.847916960526646</v>
      </c>
    </row>
    <row r="263" spans="5:10">
      <c r="E263" s="345" t="s">
        <v>3326</v>
      </c>
      <c r="F263" s="345" t="s">
        <v>3322</v>
      </c>
      <c r="G263" s="219" t="s">
        <v>2434</v>
      </c>
      <c r="H263" s="219" t="s">
        <v>2083</v>
      </c>
      <c r="I263" s="344">
        <v>0.2361318855</v>
      </c>
      <c r="J263" s="344">
        <f t="shared" si="4"/>
        <v>0.26446771176</v>
      </c>
    </row>
    <row r="264" spans="5:10">
      <c r="E264" s="345" t="s">
        <v>3326</v>
      </c>
      <c r="F264" s="345" t="s">
        <v>3322</v>
      </c>
      <c r="G264" s="219" t="s">
        <v>2434</v>
      </c>
      <c r="H264" s="219" t="s">
        <v>2085</v>
      </c>
      <c r="I264" s="344">
        <v>7.200682173999999E-2</v>
      </c>
      <c r="J264" s="344">
        <f t="shared" si="4"/>
        <v>0.88926174496644295</v>
      </c>
    </row>
    <row r="265" spans="5:10">
      <c r="E265" s="345" t="s">
        <v>3326</v>
      </c>
      <c r="F265" s="345" t="s">
        <v>3322</v>
      </c>
      <c r="G265" s="219" t="s">
        <v>2434</v>
      </c>
      <c r="H265" s="347" t="s">
        <v>645</v>
      </c>
      <c r="I265" s="344"/>
      <c r="J265" s="344">
        <f t="shared" si="4"/>
        <v>0</v>
      </c>
    </row>
    <row r="266" spans="5:10">
      <c r="E266" s="345" t="s">
        <v>3326</v>
      </c>
      <c r="F266" s="345" t="s">
        <v>3322</v>
      </c>
      <c r="G266" s="219" t="s">
        <v>4</v>
      </c>
      <c r="H266" s="219" t="s">
        <v>2067</v>
      </c>
      <c r="I266" s="344">
        <v>72.606090242674739</v>
      </c>
      <c r="J266" s="344">
        <f t="shared" si="4"/>
        <v>72.606090242674739</v>
      </c>
    </row>
    <row r="267" spans="5:10">
      <c r="E267" s="345" t="s">
        <v>3326</v>
      </c>
      <c r="F267" s="345" t="s">
        <v>3322</v>
      </c>
      <c r="G267" s="219" t="s">
        <v>4</v>
      </c>
      <c r="H267" s="219" t="s">
        <v>2083</v>
      </c>
      <c r="I267" s="344">
        <v>8.2130164830722538E-2</v>
      </c>
      <c r="J267" s="344">
        <f t="shared" si="4"/>
        <v>9.1985784610409252E-2</v>
      </c>
    </row>
    <row r="268" spans="5:10">
      <c r="E268" s="345" t="s">
        <v>3326</v>
      </c>
      <c r="F268" s="345" t="s">
        <v>3322</v>
      </c>
      <c r="G268" s="219" t="s">
        <v>4</v>
      </c>
      <c r="H268" s="219" t="s">
        <v>2085</v>
      </c>
      <c r="I268" s="344">
        <v>1.0667549093099755</v>
      </c>
      <c r="J268" s="344">
        <f t="shared" si="4"/>
        <v>0.88926174496644295</v>
      </c>
    </row>
    <row r="269" spans="5:10">
      <c r="E269" s="345" t="s">
        <v>3326</v>
      </c>
      <c r="F269" s="345" t="s">
        <v>3322</v>
      </c>
      <c r="G269" s="219" t="s">
        <v>4</v>
      </c>
      <c r="H269" s="347" t="s">
        <v>645</v>
      </c>
      <c r="I269" s="344"/>
      <c r="J269" s="344">
        <f t="shared" si="4"/>
        <v>0</v>
      </c>
    </row>
    <row r="270" spans="5:10">
      <c r="E270" s="345" t="s">
        <v>3326</v>
      </c>
      <c r="F270" s="345" t="s">
        <v>3322</v>
      </c>
      <c r="G270" s="219" t="s">
        <v>9</v>
      </c>
      <c r="H270" s="219" t="s">
        <v>2067</v>
      </c>
      <c r="I270" s="346">
        <v>55.472587501136843</v>
      </c>
      <c r="J270" s="344">
        <f t="shared" si="4"/>
        <v>55.472587501136843</v>
      </c>
    </row>
    <row r="271" spans="5:10">
      <c r="E271" s="345" t="s">
        <v>3326</v>
      </c>
      <c r="F271" s="345" t="s">
        <v>3322</v>
      </c>
      <c r="G271" s="219" t="s">
        <v>9</v>
      </c>
      <c r="H271" s="219" t="s">
        <v>2083</v>
      </c>
      <c r="I271" s="344">
        <v>27.901532819423412</v>
      </c>
      <c r="J271" s="344">
        <f t="shared" si="4"/>
        <v>31.249716757754225</v>
      </c>
    </row>
    <row r="272" spans="5:10">
      <c r="E272" s="345" t="s">
        <v>3326</v>
      </c>
      <c r="F272" s="345" t="s">
        <v>3322</v>
      </c>
      <c r="G272" s="219" t="s">
        <v>9</v>
      </c>
      <c r="H272" s="219" t="s">
        <v>2085</v>
      </c>
      <c r="I272" s="344">
        <v>9.8685987809492171E-2</v>
      </c>
      <c r="J272" s="344">
        <f t="shared" si="4"/>
        <v>0.88926174496644295</v>
      </c>
    </row>
    <row r="273" spans="5:10">
      <c r="E273" s="345" t="s">
        <v>3326</v>
      </c>
      <c r="F273" s="345" t="s">
        <v>3322</v>
      </c>
      <c r="G273" s="219" t="s">
        <v>9</v>
      </c>
      <c r="H273" s="219" t="s">
        <v>645</v>
      </c>
      <c r="I273" s="344">
        <v>4.6418259120680876</v>
      </c>
      <c r="J273" s="344">
        <f t="shared" si="4"/>
        <v>4.6418259120680876</v>
      </c>
    </row>
    <row r="274" spans="5:10">
      <c r="E274" s="345" t="s">
        <v>3325</v>
      </c>
      <c r="F274" s="345" t="s">
        <v>3322</v>
      </c>
      <c r="G274" s="219" t="s">
        <v>100</v>
      </c>
      <c r="H274" s="219" t="s">
        <v>2067</v>
      </c>
      <c r="I274" s="344">
        <v>228.9052889156165</v>
      </c>
      <c r="J274" s="344">
        <f t="shared" si="4"/>
        <v>228.9052889156165</v>
      </c>
    </row>
    <row r="275" spans="5:10">
      <c r="E275" s="345" t="s">
        <v>3325</v>
      </c>
      <c r="F275" s="345" t="s">
        <v>3322</v>
      </c>
      <c r="G275" s="219" t="s">
        <v>100</v>
      </c>
      <c r="H275" s="219" t="s">
        <v>2083</v>
      </c>
      <c r="I275" s="344">
        <v>7.6062762999999992E-2</v>
      </c>
      <c r="J275" s="344">
        <f t="shared" si="4"/>
        <v>8.5190294560000004E-2</v>
      </c>
    </row>
    <row r="276" spans="5:10">
      <c r="E276" s="345" t="s">
        <v>3325</v>
      </c>
      <c r="F276" s="345" t="s">
        <v>3322</v>
      </c>
      <c r="G276" s="219" t="s">
        <v>100</v>
      </c>
      <c r="H276" s="219" t="s">
        <v>2085</v>
      </c>
      <c r="I276" s="344">
        <v>0.73976905104000001</v>
      </c>
      <c r="J276" s="344">
        <f t="shared" si="4"/>
        <v>0.88926174496644295</v>
      </c>
    </row>
    <row r="277" spans="5:10">
      <c r="E277" s="345" t="s">
        <v>3325</v>
      </c>
      <c r="F277" s="345" t="s">
        <v>3322</v>
      </c>
      <c r="G277" s="219" t="s">
        <v>100</v>
      </c>
      <c r="H277" s="347" t="s">
        <v>645</v>
      </c>
      <c r="I277" s="344"/>
      <c r="J277" s="344">
        <f t="shared" si="4"/>
        <v>0</v>
      </c>
    </row>
    <row r="278" spans="5:10">
      <c r="E278" s="345" t="s">
        <v>3325</v>
      </c>
      <c r="F278" s="345" t="s">
        <v>3322</v>
      </c>
      <c r="G278" s="219" t="s">
        <v>2434</v>
      </c>
      <c r="H278" s="219" t="s">
        <v>2067</v>
      </c>
      <c r="I278" s="344">
        <v>22.621422460851612</v>
      </c>
      <c r="J278" s="344">
        <f t="shared" si="4"/>
        <v>22.621422460851612</v>
      </c>
    </row>
    <row r="279" spans="5:10">
      <c r="E279" s="345" t="s">
        <v>3325</v>
      </c>
      <c r="F279" s="345" t="s">
        <v>3322</v>
      </c>
      <c r="G279" s="219" t="s">
        <v>2434</v>
      </c>
      <c r="H279" s="219" t="s">
        <v>2083</v>
      </c>
      <c r="I279" s="344">
        <v>0.20811788799999997</v>
      </c>
      <c r="J279" s="344">
        <f t="shared" si="4"/>
        <v>0.23309203455999999</v>
      </c>
    </row>
    <row r="280" spans="5:10">
      <c r="E280" s="345" t="s">
        <v>3325</v>
      </c>
      <c r="F280" s="345" t="s">
        <v>3322</v>
      </c>
      <c r="G280" s="219" t="s">
        <v>2434</v>
      </c>
      <c r="H280" s="219" t="s">
        <v>2085</v>
      </c>
      <c r="I280" s="344">
        <v>4.4030617500000001E-2</v>
      </c>
      <c r="J280" s="344">
        <f t="shared" si="4"/>
        <v>0.88926174496644295</v>
      </c>
    </row>
    <row r="281" spans="5:10">
      <c r="E281" s="345" t="s">
        <v>3325</v>
      </c>
      <c r="F281" s="345" t="s">
        <v>3322</v>
      </c>
      <c r="G281" s="219" t="s">
        <v>2434</v>
      </c>
      <c r="H281" s="347" t="s">
        <v>645</v>
      </c>
      <c r="I281" s="344"/>
      <c r="J281" s="344">
        <f t="shared" si="4"/>
        <v>0</v>
      </c>
    </row>
    <row r="282" spans="5:10">
      <c r="E282" s="345" t="s">
        <v>3325</v>
      </c>
      <c r="F282" s="345" t="s">
        <v>3322</v>
      </c>
      <c r="G282" s="219" t="s">
        <v>4</v>
      </c>
      <c r="H282" s="219" t="s">
        <v>2067</v>
      </c>
      <c r="I282" s="344">
        <v>194.38273027156794</v>
      </c>
      <c r="J282" s="344">
        <f t="shared" si="4"/>
        <v>194.38273027156794</v>
      </c>
    </row>
    <row r="283" spans="5:10">
      <c r="E283" s="345" t="s">
        <v>3325</v>
      </c>
      <c r="F283" s="345" t="s">
        <v>3322</v>
      </c>
      <c r="G283" s="219" t="s">
        <v>4</v>
      </c>
      <c r="H283" s="219" t="s">
        <v>2083</v>
      </c>
      <c r="I283" s="344">
        <v>8.2130164830722538E-2</v>
      </c>
      <c r="J283" s="344">
        <f t="shared" si="4"/>
        <v>9.1985784610409252E-2</v>
      </c>
    </row>
    <row r="284" spans="5:10">
      <c r="E284" s="345" t="s">
        <v>3325</v>
      </c>
      <c r="F284" s="345" t="s">
        <v>3322</v>
      </c>
      <c r="G284" s="219" t="s">
        <v>4</v>
      </c>
      <c r="H284" s="219" t="s">
        <v>2085</v>
      </c>
      <c r="I284" s="344">
        <v>1.0667549093099755</v>
      </c>
      <c r="J284" s="344">
        <f t="shared" si="4"/>
        <v>0.88926174496644295</v>
      </c>
    </row>
    <row r="285" spans="5:10">
      <c r="E285" s="345" t="s">
        <v>3325</v>
      </c>
      <c r="F285" s="345" t="s">
        <v>3322</v>
      </c>
      <c r="G285" s="219" t="s">
        <v>4</v>
      </c>
      <c r="H285" s="347" t="s">
        <v>645</v>
      </c>
      <c r="I285" s="344"/>
      <c r="J285" s="344">
        <f t="shared" si="4"/>
        <v>0</v>
      </c>
    </row>
    <row r="286" spans="5:10">
      <c r="E286" s="345" t="s">
        <v>3325</v>
      </c>
      <c r="F286" s="345" t="s">
        <v>3322</v>
      </c>
      <c r="G286" s="219" t="s">
        <v>9</v>
      </c>
      <c r="H286" s="219" t="s">
        <v>2067</v>
      </c>
      <c r="I286" s="346">
        <v>239.03992143787721</v>
      </c>
      <c r="J286" s="344">
        <f t="shared" si="4"/>
        <v>239.03992143787721</v>
      </c>
    </row>
    <row r="287" spans="5:10">
      <c r="E287" s="345" t="s">
        <v>3325</v>
      </c>
      <c r="F287" s="345" t="s">
        <v>3322</v>
      </c>
      <c r="G287" s="219" t="s">
        <v>9</v>
      </c>
      <c r="H287" s="219" t="s">
        <v>2083</v>
      </c>
      <c r="I287" s="344">
        <v>49.593006651916163</v>
      </c>
      <c r="J287" s="344">
        <f t="shared" si="4"/>
        <v>55.544167450146105</v>
      </c>
    </row>
    <row r="288" spans="5:10">
      <c r="E288" s="345" t="s">
        <v>3325</v>
      </c>
      <c r="F288" s="345" t="s">
        <v>3322</v>
      </c>
      <c r="G288" s="219" t="s">
        <v>9</v>
      </c>
      <c r="H288" s="219" t="s">
        <v>2085</v>
      </c>
      <c r="I288" s="344">
        <v>0.31381401959941413</v>
      </c>
      <c r="J288" s="344">
        <f t="shared" si="4"/>
        <v>0.88926174496644295</v>
      </c>
    </row>
    <row r="289" spans="5:10">
      <c r="E289" s="345" t="s">
        <v>3325</v>
      </c>
      <c r="F289" s="345" t="s">
        <v>3322</v>
      </c>
      <c r="G289" s="219" t="s">
        <v>9</v>
      </c>
      <c r="H289" s="219" t="s">
        <v>645</v>
      </c>
      <c r="I289" s="344">
        <v>9.6342224411450221</v>
      </c>
      <c r="J289" s="344">
        <f t="shared" si="4"/>
        <v>9.6342224411450221</v>
      </c>
    </row>
    <row r="290" spans="5:10">
      <c r="E290" s="345" t="s">
        <v>3324</v>
      </c>
      <c r="F290" s="345" t="s">
        <v>3322</v>
      </c>
      <c r="G290" s="219" t="s">
        <v>100</v>
      </c>
      <c r="H290" s="219" t="s">
        <v>2067</v>
      </c>
      <c r="I290" s="344">
        <v>40.915728782347834</v>
      </c>
      <c r="J290" s="344">
        <f t="shared" si="4"/>
        <v>40.915728782347834</v>
      </c>
    </row>
    <row r="291" spans="5:10">
      <c r="E291" s="345" t="s">
        <v>3324</v>
      </c>
      <c r="F291" s="345" t="s">
        <v>3322</v>
      </c>
      <c r="G291" s="219" t="s">
        <v>100</v>
      </c>
      <c r="H291" s="219" t="s">
        <v>2083</v>
      </c>
      <c r="I291" s="344">
        <v>1.8761313249999998E-2</v>
      </c>
      <c r="J291" s="344">
        <f t="shared" si="4"/>
        <v>2.1012670840000001E-2</v>
      </c>
    </row>
    <row r="292" spans="5:10">
      <c r="E292" s="345" t="s">
        <v>3324</v>
      </c>
      <c r="F292" s="345" t="s">
        <v>3322</v>
      </c>
      <c r="G292" s="219" t="s">
        <v>100</v>
      </c>
      <c r="H292" s="219" t="s">
        <v>2085</v>
      </c>
      <c r="I292" s="344">
        <v>0.18168430325999999</v>
      </c>
      <c r="J292" s="344">
        <f t="shared" si="4"/>
        <v>0.88926174496644295</v>
      </c>
    </row>
    <row r="293" spans="5:10">
      <c r="E293" s="345" t="s">
        <v>3324</v>
      </c>
      <c r="F293" s="345" t="s">
        <v>3322</v>
      </c>
      <c r="G293" s="219" t="s">
        <v>100</v>
      </c>
      <c r="H293" s="347" t="s">
        <v>645</v>
      </c>
      <c r="I293" s="344"/>
      <c r="J293" s="344">
        <f t="shared" si="4"/>
        <v>0</v>
      </c>
    </row>
    <row r="294" spans="5:10">
      <c r="E294" s="345" t="s">
        <v>3324</v>
      </c>
      <c r="F294" s="345" t="s">
        <v>3322</v>
      </c>
      <c r="G294" s="219" t="s">
        <v>2434</v>
      </c>
      <c r="H294" s="219" t="s">
        <v>2067</v>
      </c>
      <c r="I294" s="344">
        <v>14.055786910967303</v>
      </c>
      <c r="J294" s="344">
        <f t="shared" si="4"/>
        <v>14.055786910967303</v>
      </c>
    </row>
    <row r="295" spans="5:10">
      <c r="E295" s="345" t="s">
        <v>3324</v>
      </c>
      <c r="F295" s="345" t="s">
        <v>3322</v>
      </c>
      <c r="G295" s="219" t="s">
        <v>2434</v>
      </c>
      <c r="H295" s="219" t="s">
        <v>2083</v>
      </c>
      <c r="I295" s="344">
        <v>0.16596348375000003</v>
      </c>
      <c r="J295" s="344">
        <f t="shared" si="4"/>
        <v>0.18587910180000006</v>
      </c>
    </row>
    <row r="296" spans="5:10">
      <c r="E296" s="345" t="s">
        <v>3324</v>
      </c>
      <c r="F296" s="345" t="s">
        <v>3322</v>
      </c>
      <c r="G296" s="219" t="s">
        <v>2434</v>
      </c>
      <c r="H296" s="219" t="s">
        <v>2085</v>
      </c>
      <c r="I296" s="344">
        <v>3.9168667040000001E-2</v>
      </c>
      <c r="J296" s="344">
        <f t="shared" si="4"/>
        <v>0.88926174496644295</v>
      </c>
    </row>
    <row r="297" spans="5:10">
      <c r="E297" s="345" t="s">
        <v>3324</v>
      </c>
      <c r="F297" s="345" t="s">
        <v>3322</v>
      </c>
      <c r="G297" s="219" t="s">
        <v>2434</v>
      </c>
      <c r="H297" s="347" t="s">
        <v>645</v>
      </c>
      <c r="I297" s="344"/>
      <c r="J297" s="344">
        <f t="shared" si="4"/>
        <v>0</v>
      </c>
    </row>
    <row r="298" spans="5:10">
      <c r="E298" s="345" t="s">
        <v>3324</v>
      </c>
      <c r="F298" s="345" t="s">
        <v>3322</v>
      </c>
      <c r="G298" s="219" t="s">
        <v>4</v>
      </c>
      <c r="H298" s="219" t="s">
        <v>2067</v>
      </c>
      <c r="I298" s="344">
        <v>55.53174867671175</v>
      </c>
      <c r="J298" s="344">
        <f t="shared" si="4"/>
        <v>55.53174867671175</v>
      </c>
    </row>
    <row r="299" spans="5:10">
      <c r="E299" s="345" t="s">
        <v>3324</v>
      </c>
      <c r="F299" s="345" t="s">
        <v>3322</v>
      </c>
      <c r="G299" s="219" t="s">
        <v>4</v>
      </c>
      <c r="H299" s="219" t="s">
        <v>2083</v>
      </c>
      <c r="I299" s="344">
        <v>8.2130164830722538E-2</v>
      </c>
      <c r="J299" s="344">
        <f t="shared" si="4"/>
        <v>9.1985784610409252E-2</v>
      </c>
    </row>
    <row r="300" spans="5:10">
      <c r="E300" s="345" t="s">
        <v>3324</v>
      </c>
      <c r="F300" s="345" t="s">
        <v>3322</v>
      </c>
      <c r="G300" s="219" t="s">
        <v>4</v>
      </c>
      <c r="H300" s="219" t="s">
        <v>2085</v>
      </c>
      <c r="I300" s="344">
        <v>1.0667549093099755</v>
      </c>
      <c r="J300" s="344">
        <f t="shared" si="4"/>
        <v>0.88926174496644295</v>
      </c>
    </row>
    <row r="301" spans="5:10">
      <c r="E301" s="345" t="s">
        <v>3324</v>
      </c>
      <c r="F301" s="345" t="s">
        <v>3322</v>
      </c>
      <c r="G301" s="219" t="s">
        <v>4</v>
      </c>
      <c r="H301" s="347" t="s">
        <v>645</v>
      </c>
      <c r="I301" s="344"/>
      <c r="J301" s="344">
        <f t="shared" si="4"/>
        <v>0</v>
      </c>
    </row>
    <row r="302" spans="5:10">
      <c r="E302" s="345" t="s">
        <v>3324</v>
      </c>
      <c r="F302" s="345" t="s">
        <v>3322</v>
      </c>
      <c r="G302" s="219" t="s">
        <v>9</v>
      </c>
      <c r="H302" s="219" t="s">
        <v>2067</v>
      </c>
      <c r="I302" s="346">
        <v>19.734515731178863</v>
      </c>
      <c r="J302" s="344">
        <f t="shared" si="4"/>
        <v>19.734515731178863</v>
      </c>
    </row>
    <row r="303" spans="5:10">
      <c r="E303" s="345" t="s">
        <v>3324</v>
      </c>
      <c r="F303" s="345" t="s">
        <v>3322</v>
      </c>
      <c r="G303" s="219" t="s">
        <v>9</v>
      </c>
      <c r="H303" s="219" t="s">
        <v>2083</v>
      </c>
      <c r="I303" s="344">
        <v>7.4961926934250647</v>
      </c>
      <c r="J303" s="344">
        <f t="shared" si="4"/>
        <v>8.3957358166360727</v>
      </c>
    </row>
    <row r="304" spans="5:10">
      <c r="E304" s="345" t="s">
        <v>3324</v>
      </c>
      <c r="F304" s="345" t="s">
        <v>3322</v>
      </c>
      <c r="G304" s="219" t="s">
        <v>9</v>
      </c>
      <c r="H304" s="219" t="s">
        <v>2085</v>
      </c>
      <c r="I304" s="344">
        <v>0.11873688243837199</v>
      </c>
      <c r="J304" s="344">
        <f t="shared" si="4"/>
        <v>0.88926174496644295</v>
      </c>
    </row>
    <row r="305" spans="5:10">
      <c r="E305" s="345" t="s">
        <v>3324</v>
      </c>
      <c r="F305" s="345" t="s">
        <v>3322</v>
      </c>
      <c r="G305" s="219" t="s">
        <v>9</v>
      </c>
      <c r="H305" s="219" t="s">
        <v>645</v>
      </c>
      <c r="I305" s="344">
        <v>2.8546214147963638</v>
      </c>
      <c r="J305" s="344">
        <f t="shared" si="4"/>
        <v>2.8546214147963638</v>
      </c>
    </row>
    <row r="306" spans="5:10">
      <c r="E306" s="345" t="s">
        <v>3323</v>
      </c>
      <c r="F306" s="345" t="s">
        <v>3322</v>
      </c>
      <c r="G306" s="219" t="s">
        <v>100</v>
      </c>
      <c r="H306" s="219" t="s">
        <v>2067</v>
      </c>
      <c r="I306" s="344">
        <v>48.065965744464222</v>
      </c>
      <c r="J306" s="344">
        <f t="shared" si="4"/>
        <v>48.065965744464222</v>
      </c>
    </row>
    <row r="307" spans="5:10">
      <c r="E307" s="345" t="s">
        <v>3323</v>
      </c>
      <c r="F307" s="345" t="s">
        <v>3322</v>
      </c>
      <c r="G307" s="219" t="s">
        <v>100</v>
      </c>
      <c r="H307" s="219" t="s">
        <v>2083</v>
      </c>
      <c r="I307" s="344">
        <v>1.5388456249999996E-2</v>
      </c>
      <c r="J307" s="344">
        <f t="shared" si="4"/>
        <v>1.7235070999999998E-2</v>
      </c>
    </row>
    <row r="308" spans="5:10">
      <c r="E308" s="345" t="s">
        <v>3323</v>
      </c>
      <c r="F308" s="345" t="s">
        <v>3322</v>
      </c>
      <c r="G308" s="219" t="s">
        <v>100</v>
      </c>
      <c r="H308" s="219" t="s">
        <v>2085</v>
      </c>
      <c r="I308" s="344">
        <v>0.21783692123999998</v>
      </c>
      <c r="J308" s="344">
        <f t="shared" si="4"/>
        <v>0.88926174496644295</v>
      </c>
    </row>
    <row r="309" spans="5:10">
      <c r="E309" s="345" t="s">
        <v>3323</v>
      </c>
      <c r="F309" s="345" t="s">
        <v>3322</v>
      </c>
      <c r="G309" s="219" t="s">
        <v>100</v>
      </c>
      <c r="H309" s="347" t="s">
        <v>645</v>
      </c>
      <c r="I309" s="344"/>
      <c r="J309" s="344">
        <f t="shared" si="4"/>
        <v>0</v>
      </c>
    </row>
    <row r="310" spans="5:10">
      <c r="E310" s="345" t="s">
        <v>3323</v>
      </c>
      <c r="F310" s="345" t="s">
        <v>3322</v>
      </c>
      <c r="G310" s="219" t="s">
        <v>2434</v>
      </c>
      <c r="H310" s="219" t="s">
        <v>2067</v>
      </c>
      <c r="I310" s="344">
        <v>16.087753185364559</v>
      </c>
      <c r="J310" s="344">
        <f t="shared" si="4"/>
        <v>16.087753185364559</v>
      </c>
    </row>
    <row r="311" spans="5:10">
      <c r="E311" s="345" t="s">
        <v>3323</v>
      </c>
      <c r="F311" s="345" t="s">
        <v>3322</v>
      </c>
      <c r="G311" s="219" t="s">
        <v>2434</v>
      </c>
      <c r="H311" s="219" t="s">
        <v>2083</v>
      </c>
      <c r="I311" s="344">
        <v>0.25319798724999998</v>
      </c>
      <c r="J311" s="344">
        <f t="shared" si="4"/>
        <v>0.28358174572</v>
      </c>
    </row>
    <row r="312" spans="5:10">
      <c r="E312" s="345" t="s">
        <v>3323</v>
      </c>
      <c r="F312" s="345" t="s">
        <v>3322</v>
      </c>
      <c r="G312" s="219" t="s">
        <v>2434</v>
      </c>
      <c r="H312" s="219" t="s">
        <v>2085</v>
      </c>
      <c r="I312" s="344">
        <v>5.2062316479999989E-2</v>
      </c>
      <c r="J312" s="344">
        <f t="shared" si="4"/>
        <v>0.88926174496644295</v>
      </c>
    </row>
    <row r="313" spans="5:10">
      <c r="E313" s="345" t="s">
        <v>3323</v>
      </c>
      <c r="F313" s="345" t="s">
        <v>3322</v>
      </c>
      <c r="G313" s="219" t="s">
        <v>2434</v>
      </c>
      <c r="H313" s="347" t="s">
        <v>645</v>
      </c>
      <c r="I313" s="344"/>
      <c r="J313" s="344">
        <f t="shared" si="4"/>
        <v>0</v>
      </c>
    </row>
    <row r="314" spans="5:10">
      <c r="E314" s="345" t="s">
        <v>3323</v>
      </c>
      <c r="F314" s="345" t="s">
        <v>3322</v>
      </c>
      <c r="G314" s="219" t="s">
        <v>4</v>
      </c>
      <c r="H314" s="219" t="s">
        <v>2067</v>
      </c>
      <c r="I314" s="344">
        <v>30.188246103116487</v>
      </c>
      <c r="J314" s="344">
        <f t="shared" si="4"/>
        <v>30.188246103116487</v>
      </c>
    </row>
    <row r="315" spans="5:10">
      <c r="E315" s="345" t="s">
        <v>3323</v>
      </c>
      <c r="F315" s="345" t="s">
        <v>3322</v>
      </c>
      <c r="G315" s="219" t="s">
        <v>4</v>
      </c>
      <c r="H315" s="219" t="s">
        <v>2083</v>
      </c>
      <c r="I315" s="344">
        <v>8.2130164830722538E-2</v>
      </c>
      <c r="J315" s="344">
        <f t="shared" si="4"/>
        <v>9.1985784610409252E-2</v>
      </c>
    </row>
    <row r="316" spans="5:10">
      <c r="E316" s="345" t="s">
        <v>3323</v>
      </c>
      <c r="F316" s="345" t="s">
        <v>3322</v>
      </c>
      <c r="G316" s="219" t="s">
        <v>4</v>
      </c>
      <c r="H316" s="219" t="s">
        <v>2085</v>
      </c>
      <c r="I316" s="344">
        <v>1.0667549093099755</v>
      </c>
      <c r="J316" s="344">
        <f t="shared" si="4"/>
        <v>0.88926174496644295</v>
      </c>
    </row>
    <row r="317" spans="5:10">
      <c r="E317" s="345" t="s">
        <v>3323</v>
      </c>
      <c r="F317" s="345" t="s">
        <v>3322</v>
      </c>
      <c r="G317" s="219" t="s">
        <v>4</v>
      </c>
      <c r="H317" s="347" t="s">
        <v>645</v>
      </c>
      <c r="I317" s="344"/>
      <c r="J317" s="344">
        <f t="shared" si="4"/>
        <v>0</v>
      </c>
    </row>
    <row r="318" spans="5:10">
      <c r="E318" s="345" t="s">
        <v>3323</v>
      </c>
      <c r="F318" s="345" t="s">
        <v>3322</v>
      </c>
      <c r="G318" s="219" t="s">
        <v>9</v>
      </c>
      <c r="H318" s="219" t="s">
        <v>2067</v>
      </c>
      <c r="I318" s="346">
        <v>16.95660984468033</v>
      </c>
      <c r="J318" s="344">
        <f t="shared" si="4"/>
        <v>16.95660984468033</v>
      </c>
    </row>
    <row r="319" spans="5:10">
      <c r="E319" s="345" t="s">
        <v>3323</v>
      </c>
      <c r="F319" s="345" t="s">
        <v>3322</v>
      </c>
      <c r="G319" s="219" t="s">
        <v>9</v>
      </c>
      <c r="H319" s="219" t="s">
        <v>2083</v>
      </c>
      <c r="I319" s="344">
        <v>1.9065722374176897</v>
      </c>
      <c r="J319" s="344">
        <f t="shared" si="4"/>
        <v>2.1353609059078127</v>
      </c>
    </row>
    <row r="320" spans="5:10">
      <c r="E320" s="345" t="s">
        <v>3323</v>
      </c>
      <c r="F320" s="345" t="s">
        <v>3322</v>
      </c>
      <c r="G320" s="219" t="s">
        <v>9</v>
      </c>
      <c r="H320" s="219" t="s">
        <v>2085</v>
      </c>
      <c r="I320" s="344">
        <v>0.10263012045930502</v>
      </c>
      <c r="J320" s="344">
        <f t="shared" si="4"/>
        <v>0.88926174496644295</v>
      </c>
    </row>
    <row r="321" spans="5:10">
      <c r="E321" s="345" t="s">
        <v>3323</v>
      </c>
      <c r="F321" s="345" t="s">
        <v>3322</v>
      </c>
      <c r="G321" s="219" t="s">
        <v>9</v>
      </c>
      <c r="H321" s="219" t="s">
        <v>645</v>
      </c>
      <c r="I321" s="344">
        <v>2.078876388210924</v>
      </c>
      <c r="J321" s="344">
        <f t="shared" si="4"/>
        <v>2.078876388210924</v>
      </c>
    </row>
  </sheetData>
  <autoFilter ref="E1:J321" xr:uid="{00000000-0009-0000-0000-000006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4682-A1B0-40FE-88E8-804A63A231F2}">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3539</v>
      </c>
      <c r="B1" s="219">
        <v>2019</v>
      </c>
    </row>
    <row r="2" spans="1:34">
      <c r="A2" s="219" t="s">
        <v>3540</v>
      </c>
      <c r="B2" s="366">
        <v>54192600000000</v>
      </c>
      <c r="C2" s="366"/>
      <c r="D2" s="366"/>
      <c r="E2" s="366"/>
      <c r="F2" s="366"/>
      <c r="G2" s="366"/>
      <c r="H2" s="366"/>
      <c r="I2" s="366"/>
      <c r="J2" s="366"/>
      <c r="K2" s="366"/>
      <c r="L2" s="366"/>
      <c r="M2" s="366"/>
      <c r="N2" s="366"/>
      <c r="O2" s="366"/>
      <c r="P2" s="366"/>
      <c r="Q2" s="366"/>
      <c r="R2" s="366"/>
      <c r="S2" s="366"/>
      <c r="T2" s="366"/>
      <c r="U2" s="366"/>
      <c r="V2" s="366"/>
      <c r="W2" s="366"/>
      <c r="X2" s="366"/>
      <c r="Y2" s="366"/>
      <c r="Z2" s="366"/>
      <c r="AA2" s="366"/>
      <c r="AB2" s="366"/>
      <c r="AC2" s="366"/>
      <c r="AD2" s="366"/>
      <c r="AE2" s="366"/>
      <c r="AF2" s="366"/>
      <c r="AG2" s="366"/>
      <c r="AH2" s="366"/>
    </row>
    <row r="3" spans="1:34">
      <c r="A3" s="219" t="s">
        <v>3541</v>
      </c>
      <c r="B3" s="366">
        <v>25417300000000</v>
      </c>
      <c r="C3" s="366"/>
      <c r="D3" s="366"/>
      <c r="E3" s="366"/>
      <c r="F3" s="366"/>
      <c r="G3" s="366"/>
      <c r="H3" s="366"/>
      <c r="I3" s="366"/>
      <c r="J3" s="366"/>
      <c r="K3" s="366"/>
      <c r="L3" s="366"/>
      <c r="M3" s="366"/>
      <c r="N3" s="366"/>
      <c r="O3" s="366"/>
      <c r="P3" s="366"/>
      <c r="Q3" s="366"/>
      <c r="R3" s="366"/>
      <c r="S3" s="366"/>
      <c r="T3" s="366"/>
      <c r="U3" s="366"/>
      <c r="V3" s="366"/>
      <c r="W3" s="366"/>
      <c r="X3" s="366"/>
      <c r="Y3" s="366"/>
      <c r="Z3" s="366"/>
      <c r="AA3" s="366"/>
      <c r="AB3" s="366"/>
      <c r="AC3" s="366"/>
      <c r="AD3" s="366"/>
      <c r="AE3" s="366"/>
      <c r="AF3" s="366"/>
      <c r="AG3" s="366"/>
      <c r="AH3" s="366"/>
    </row>
    <row r="4" spans="1:34">
      <c r="A4" s="219" t="s">
        <v>3542</v>
      </c>
      <c r="B4" s="366">
        <v>5380920000000</v>
      </c>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366"/>
    </row>
    <row r="5" spans="1:34">
      <c r="A5" s="219" t="s">
        <v>3543</v>
      </c>
      <c r="B5" s="366">
        <v>4734040000000</v>
      </c>
      <c r="C5" s="366"/>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366"/>
    </row>
    <row r="6" spans="1:34">
      <c r="A6" s="219" t="s">
        <v>3544</v>
      </c>
      <c r="B6" s="366">
        <v>37729900000000</v>
      </c>
      <c r="C6" s="366"/>
      <c r="D6" s="366"/>
      <c r="E6" s="366"/>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366"/>
    </row>
    <row r="7" spans="1:34">
      <c r="A7" s="219" t="s">
        <v>3545</v>
      </c>
      <c r="B7" s="366">
        <v>129209000000</v>
      </c>
      <c r="C7" s="366"/>
      <c r="D7" s="366"/>
      <c r="E7" s="366"/>
      <c r="F7" s="366"/>
      <c r="G7" s="366"/>
      <c r="H7" s="366"/>
      <c r="I7" s="366"/>
      <c r="J7" s="366"/>
      <c r="K7" s="366"/>
      <c r="L7" s="366"/>
      <c r="M7" s="366"/>
      <c r="N7" s="366"/>
      <c r="O7" s="366"/>
      <c r="P7" s="366"/>
      <c r="Q7" s="366"/>
      <c r="R7" s="366"/>
      <c r="S7" s="366"/>
      <c r="T7" s="366"/>
      <c r="U7" s="366"/>
      <c r="V7" s="366"/>
      <c r="W7" s="366"/>
      <c r="X7" s="366"/>
      <c r="Y7" s="366"/>
      <c r="Z7" s="366"/>
      <c r="AA7" s="366"/>
      <c r="AB7" s="366"/>
      <c r="AC7" s="366"/>
      <c r="AD7" s="366"/>
      <c r="AE7" s="366"/>
      <c r="AF7" s="366"/>
      <c r="AG7" s="366"/>
      <c r="AH7" s="366"/>
    </row>
    <row r="8" spans="1:34">
      <c r="A8" s="219" t="s">
        <v>3546</v>
      </c>
      <c r="B8" s="366">
        <v>-29360500000000</v>
      </c>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row>
    <row r="9" spans="1:34">
      <c r="A9" s="219" t="s">
        <v>3547</v>
      </c>
      <c r="B9" s="219">
        <v>0</v>
      </c>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row>
    <row r="10" spans="1:34">
      <c r="B10" s="344">
        <f>SUM(B11:B16)</f>
        <v>127.58396900000001</v>
      </c>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366"/>
    </row>
    <row r="11" spans="1:34">
      <c r="A11" s="219" t="s">
        <v>3540</v>
      </c>
      <c r="B11" s="434">
        <f>B2/10^12</f>
        <v>54.192599999999999</v>
      </c>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6"/>
      <c r="AB11" s="366"/>
      <c r="AC11" s="366"/>
      <c r="AD11" s="366"/>
      <c r="AE11" s="366"/>
      <c r="AF11" s="366"/>
      <c r="AG11" s="366"/>
      <c r="AH11" s="366"/>
    </row>
    <row r="12" spans="1:34">
      <c r="A12" s="219" t="s">
        <v>3541</v>
      </c>
      <c r="B12" s="434">
        <f t="shared" ref="B12:B18" si="0">B3/10^12</f>
        <v>25.417300000000001</v>
      </c>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366"/>
    </row>
    <row r="13" spans="1:34">
      <c r="A13" s="219" t="s">
        <v>3542</v>
      </c>
      <c r="B13" s="434">
        <f t="shared" si="0"/>
        <v>5.3809199999999997</v>
      </c>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366"/>
    </row>
    <row r="14" spans="1:34">
      <c r="A14" s="219" t="s">
        <v>3543</v>
      </c>
      <c r="B14" s="434">
        <f t="shared" si="0"/>
        <v>4.7340400000000002</v>
      </c>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366"/>
    </row>
    <row r="15" spans="1:34">
      <c r="A15" s="219" t="s">
        <v>3544</v>
      </c>
      <c r="B15" s="434">
        <f t="shared" si="0"/>
        <v>37.729900000000001</v>
      </c>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366"/>
    </row>
    <row r="16" spans="1:34">
      <c r="A16" s="219" t="s">
        <v>3545</v>
      </c>
      <c r="B16" s="434">
        <f t="shared" si="0"/>
        <v>0.12920899999999999</v>
      </c>
      <c r="C16" s="366"/>
      <c r="D16" s="366"/>
      <c r="E16" s="366"/>
      <c r="F16" s="366"/>
      <c r="G16" s="366"/>
      <c r="H16" s="366"/>
      <c r="I16" s="366"/>
      <c r="J16" s="366"/>
      <c r="K16" s="366"/>
      <c r="L16" s="366"/>
      <c r="M16" s="366"/>
      <c r="N16" s="366"/>
      <c r="O16" s="366"/>
      <c r="P16" s="366"/>
      <c r="Q16" s="366"/>
      <c r="R16" s="366"/>
      <c r="S16" s="366"/>
      <c r="T16" s="366"/>
      <c r="U16" s="366"/>
      <c r="V16" s="366"/>
      <c r="W16" s="366"/>
      <c r="X16" s="366"/>
      <c r="Y16" s="366"/>
      <c r="Z16" s="366"/>
      <c r="AA16" s="366"/>
      <c r="AB16" s="366"/>
      <c r="AC16" s="366"/>
      <c r="AD16" s="366"/>
      <c r="AE16" s="366"/>
      <c r="AF16" s="366"/>
      <c r="AG16" s="366"/>
      <c r="AH16" s="366"/>
    </row>
    <row r="17" spans="1:34">
      <c r="A17" s="219" t="s">
        <v>3546</v>
      </c>
      <c r="B17" s="434">
        <f t="shared" si="0"/>
        <v>-29.360499999999998</v>
      </c>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366"/>
    </row>
    <row r="18" spans="1:34">
      <c r="A18" s="219" t="s">
        <v>3547</v>
      </c>
      <c r="B18" s="434">
        <f t="shared" si="0"/>
        <v>0</v>
      </c>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366"/>
    </row>
    <row r="19" spans="1:34">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row>
    <row r="20" spans="1:34">
      <c r="A20" s="219" t="s">
        <v>3548</v>
      </c>
      <c r="B20" s="432">
        <v>27.622299999999999</v>
      </c>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366"/>
    </row>
    <row r="21" spans="1:34">
      <c r="A21" s="219" t="s">
        <v>3549</v>
      </c>
      <c r="B21" s="432">
        <v>7.7954699999999999</v>
      </c>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366"/>
    </row>
    <row r="22" spans="1:34">
      <c r="A22" s="219" t="s">
        <v>3550</v>
      </c>
      <c r="B22" s="432">
        <v>2.3121999999999998</v>
      </c>
    </row>
    <row r="23" spans="1:34">
      <c r="B23" s="344"/>
    </row>
    <row r="24" spans="1:34">
      <c r="B24" s="344">
        <f>SUM(B11:B18)</f>
        <v>98.223469000000009</v>
      </c>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row>
    <row r="25" spans="1:34">
      <c r="B25" s="344"/>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row>
    <row r="26" spans="1:34">
      <c r="B26" s="344"/>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row>
    <row r="27" spans="1:34">
      <c r="B27" s="344"/>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row>
    <row r="28" spans="1:34">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row>
    <row r="29" spans="1:34">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366"/>
    </row>
    <row r="31" spans="1:34">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row>
    <row r="32" spans="1:34">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366"/>
    </row>
    <row r="34" spans="3:34">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40" spans="3:34">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3:34">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3:34">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row>
    <row r="43" spans="3:34">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row>
    <row r="44" spans="3:34">
      <c r="C44" s="366"/>
      <c r="D44" s="366"/>
      <c r="E44" s="366"/>
      <c r="F44" s="366"/>
      <c r="G44" s="366"/>
      <c r="H44" s="366"/>
      <c r="I44" s="366"/>
      <c r="J44" s="366"/>
      <c r="K44" s="366"/>
      <c r="L44" s="366"/>
      <c r="M44" s="366"/>
      <c r="N44" s="366"/>
      <c r="O44" s="366"/>
      <c r="P44" s="366"/>
      <c r="Q44" s="366"/>
      <c r="R44" s="366"/>
      <c r="S44" s="366"/>
      <c r="T44" s="366"/>
      <c r="U44" s="366"/>
      <c r="V44" s="366"/>
      <c r="W44" s="366"/>
      <c r="X44" s="366"/>
      <c r="Y44" s="366"/>
      <c r="Z44" s="366"/>
      <c r="AA44" s="366"/>
      <c r="AB44" s="366"/>
      <c r="AC44" s="366"/>
      <c r="AD44" s="366"/>
      <c r="AE44" s="366"/>
      <c r="AF44" s="366"/>
      <c r="AG44" s="366"/>
      <c r="AH44" s="366"/>
    </row>
    <row r="45" spans="3:34">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row>
    <row r="47" spans="3:34">
      <c r="C47" s="366"/>
      <c r="D47" s="366"/>
      <c r="E47" s="366"/>
      <c r="F47" s="366"/>
      <c r="G47" s="366"/>
      <c r="H47" s="366"/>
      <c r="I47" s="366"/>
      <c r="J47" s="366"/>
      <c r="K47" s="366"/>
      <c r="L47" s="366"/>
      <c r="M47" s="366"/>
      <c r="N47" s="366"/>
      <c r="O47" s="366"/>
      <c r="P47" s="366"/>
      <c r="Q47" s="366"/>
      <c r="R47" s="366"/>
      <c r="S47" s="366"/>
      <c r="T47" s="366"/>
      <c r="U47" s="366"/>
      <c r="V47" s="366"/>
      <c r="W47" s="366"/>
      <c r="X47" s="366"/>
      <c r="Y47" s="366"/>
      <c r="Z47" s="366"/>
      <c r="AA47" s="366"/>
      <c r="AB47" s="366"/>
      <c r="AC47" s="366"/>
      <c r="AD47" s="366"/>
      <c r="AE47" s="366"/>
      <c r="AF47" s="366"/>
      <c r="AG47" s="366"/>
      <c r="AH47" s="366"/>
    </row>
    <row r="48" spans="3:34">
      <c r="C48" s="366"/>
      <c r="D48" s="366"/>
      <c r="E48" s="366"/>
      <c r="F48" s="366"/>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6"/>
      <c r="AG48" s="366"/>
      <c r="AH48" s="366"/>
    </row>
    <row r="65" spans="3:34">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366"/>
    </row>
    <row r="66" spans="3:34">
      <c r="C66" s="366"/>
      <c r="D66" s="366"/>
      <c r="E66" s="366"/>
      <c r="F66" s="366"/>
      <c r="G66" s="366"/>
      <c r="H66" s="366"/>
      <c r="I66" s="366"/>
      <c r="J66" s="366"/>
      <c r="K66" s="366"/>
      <c r="L66" s="366"/>
      <c r="M66" s="366"/>
      <c r="N66" s="366"/>
      <c r="O66" s="366"/>
      <c r="P66" s="366"/>
      <c r="Q66" s="366"/>
      <c r="R66" s="366"/>
      <c r="S66" s="366"/>
      <c r="T66" s="366"/>
      <c r="U66" s="366"/>
      <c r="V66" s="366"/>
      <c r="W66" s="366"/>
      <c r="X66" s="366"/>
      <c r="Y66" s="366"/>
      <c r="Z66" s="366"/>
      <c r="AA66" s="366"/>
      <c r="AB66" s="366"/>
      <c r="AC66" s="366"/>
      <c r="AD66" s="366"/>
      <c r="AE66" s="366"/>
      <c r="AF66" s="366"/>
      <c r="AG66" s="366"/>
      <c r="AH66" s="366"/>
    </row>
    <row r="67" spans="3:34">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366"/>
    </row>
    <row r="68" spans="3:34">
      <c r="C68" s="366"/>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366"/>
    </row>
    <row r="69" spans="3:34">
      <c r="C69" s="366"/>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366"/>
    </row>
    <row r="71" spans="3:34">
      <c r="C71" s="366"/>
      <c r="D71" s="366"/>
      <c r="E71" s="366"/>
      <c r="F71" s="366"/>
      <c r="G71" s="366"/>
      <c r="H71" s="366"/>
      <c r="I71" s="366"/>
      <c r="J71" s="366"/>
      <c r="K71" s="366"/>
      <c r="L71" s="366"/>
      <c r="M71" s="366"/>
      <c r="N71" s="366"/>
      <c r="O71" s="366"/>
      <c r="P71" s="366"/>
      <c r="Q71" s="366"/>
      <c r="R71" s="366"/>
      <c r="S71" s="366"/>
      <c r="T71" s="366"/>
      <c r="U71" s="366"/>
      <c r="V71" s="366"/>
      <c r="W71" s="366"/>
      <c r="X71" s="366"/>
      <c r="Y71" s="366"/>
      <c r="Z71" s="366"/>
      <c r="AA71" s="366"/>
      <c r="AB71" s="366"/>
      <c r="AC71" s="366"/>
      <c r="AD71" s="366"/>
      <c r="AE71" s="366"/>
      <c r="AF71" s="366"/>
      <c r="AG71" s="366"/>
      <c r="AH71" s="366"/>
    </row>
    <row r="72" spans="3:34">
      <c r="C72" s="366"/>
      <c r="D72" s="366"/>
      <c r="E72" s="366"/>
      <c r="F72" s="366"/>
      <c r="G72" s="366"/>
      <c r="H72" s="366"/>
      <c r="I72" s="366"/>
      <c r="J72" s="366"/>
      <c r="K72" s="366"/>
      <c r="L72" s="366"/>
      <c r="M72" s="366"/>
      <c r="N72" s="366"/>
      <c r="O72" s="366"/>
      <c r="P72" s="366"/>
      <c r="Q72" s="366"/>
      <c r="R72" s="366"/>
      <c r="S72" s="366"/>
      <c r="T72" s="366"/>
      <c r="U72" s="366"/>
      <c r="V72" s="366"/>
      <c r="W72" s="366"/>
      <c r="X72" s="366"/>
      <c r="Y72" s="366"/>
      <c r="Z72" s="366"/>
      <c r="AA72" s="366"/>
      <c r="AB72" s="366"/>
      <c r="AC72" s="366"/>
      <c r="AD72" s="366"/>
      <c r="AE72" s="366"/>
      <c r="AF72" s="366"/>
      <c r="AG72" s="366"/>
      <c r="AH72" s="366"/>
    </row>
    <row r="73" spans="3:34">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366"/>
    </row>
    <row r="75" spans="3:34">
      <c r="C75" s="366"/>
      <c r="D75" s="366"/>
      <c r="E75" s="366"/>
      <c r="F75" s="366"/>
      <c r="G75" s="366"/>
      <c r="H75" s="366"/>
      <c r="I75" s="366"/>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366"/>
    </row>
    <row r="76" spans="3:34">
      <c r="C76" s="366"/>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366"/>
      <c r="AF76" s="366"/>
      <c r="AG76" s="366"/>
      <c r="AH76" s="366"/>
    </row>
    <row r="80" spans="3:34">
      <c r="C80" s="366"/>
      <c r="D80" s="366"/>
      <c r="E80" s="366"/>
      <c r="F80" s="366"/>
      <c r="G80" s="366"/>
      <c r="H80" s="366"/>
      <c r="I80" s="366"/>
      <c r="J80" s="366"/>
      <c r="K80" s="366"/>
      <c r="L80" s="366"/>
      <c r="M80" s="366"/>
      <c r="N80" s="366"/>
      <c r="O80" s="366"/>
      <c r="P80" s="366"/>
      <c r="Q80" s="366"/>
      <c r="R80" s="366"/>
      <c r="S80" s="366"/>
      <c r="T80" s="366"/>
      <c r="U80" s="366"/>
      <c r="V80" s="366"/>
      <c r="W80" s="366"/>
      <c r="X80" s="366"/>
      <c r="Y80" s="366"/>
      <c r="Z80" s="366"/>
      <c r="AA80" s="366"/>
      <c r="AB80" s="366"/>
      <c r="AC80" s="366"/>
      <c r="AD80" s="366"/>
      <c r="AE80" s="366"/>
      <c r="AF80" s="366"/>
      <c r="AG80" s="366"/>
      <c r="AH80" s="366"/>
    </row>
    <row r="89" spans="3:34">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366"/>
    </row>
    <row r="100" spans="3:34">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6"/>
      <c r="AC100" s="366"/>
      <c r="AD100" s="366"/>
      <c r="AE100" s="366"/>
      <c r="AF100" s="366"/>
      <c r="AG100" s="366"/>
      <c r="AH100" s="366"/>
    </row>
    <row r="111" spans="3:34">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row>
    <row r="113" spans="3:34">
      <c r="C113" s="366"/>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366"/>
    </row>
    <row r="122" spans="3:34">
      <c r="C122" s="366"/>
      <c r="D122" s="366"/>
      <c r="E122" s="366"/>
      <c r="F122" s="366"/>
      <c r="G122" s="366"/>
      <c r="H122" s="366"/>
      <c r="I122" s="366"/>
      <c r="J122" s="366"/>
      <c r="K122" s="366"/>
      <c r="L122" s="366"/>
      <c r="M122" s="366"/>
      <c r="N122" s="366"/>
      <c r="O122" s="366"/>
      <c r="P122" s="366"/>
      <c r="Q122" s="366"/>
      <c r="R122" s="366"/>
      <c r="S122" s="366"/>
      <c r="T122" s="366"/>
      <c r="U122" s="366"/>
      <c r="V122" s="366"/>
      <c r="W122" s="366"/>
      <c r="X122" s="366"/>
      <c r="Y122" s="366"/>
      <c r="Z122" s="366"/>
      <c r="AA122" s="366"/>
      <c r="AB122" s="366"/>
      <c r="AC122" s="366"/>
      <c r="AD122" s="366"/>
      <c r="AE122" s="366"/>
      <c r="AF122" s="366"/>
      <c r="AG122" s="366"/>
      <c r="AH122" s="366"/>
    </row>
    <row r="124" spans="3:34">
      <c r="C124" s="366"/>
      <c r="D124" s="366"/>
      <c r="E124" s="366"/>
      <c r="F124" s="366"/>
      <c r="G124" s="366"/>
      <c r="H124" s="366"/>
      <c r="I124" s="366"/>
      <c r="J124" s="366"/>
      <c r="K124" s="366"/>
      <c r="L124" s="366"/>
      <c r="M124" s="366"/>
      <c r="N124" s="366"/>
      <c r="O124" s="366"/>
      <c r="P124" s="366"/>
      <c r="Q124" s="366"/>
      <c r="R124" s="366"/>
      <c r="S124" s="366"/>
      <c r="T124" s="366"/>
      <c r="U124" s="366"/>
      <c r="V124" s="366"/>
      <c r="W124" s="366"/>
      <c r="X124" s="366"/>
      <c r="Y124" s="366"/>
      <c r="Z124" s="366"/>
      <c r="AA124" s="366"/>
      <c r="AB124" s="366"/>
      <c r="AC124" s="366"/>
      <c r="AD124" s="366"/>
      <c r="AE124" s="366"/>
      <c r="AF124" s="366"/>
      <c r="AG124" s="366"/>
      <c r="AH124" s="366"/>
    </row>
    <row r="129" spans="3:34">
      <c r="C129" s="366"/>
      <c r="D129" s="366"/>
      <c r="E129" s="366"/>
      <c r="F129" s="366"/>
      <c r="G129" s="366"/>
      <c r="H129" s="366"/>
      <c r="I129" s="366"/>
      <c r="J129" s="366"/>
      <c r="K129" s="366"/>
      <c r="L129" s="366"/>
      <c r="M129" s="366"/>
      <c r="N129" s="366"/>
      <c r="O129" s="366"/>
      <c r="P129" s="366"/>
      <c r="Q129" s="366"/>
      <c r="R129" s="366"/>
      <c r="S129" s="366"/>
      <c r="T129" s="366"/>
      <c r="U129" s="366"/>
      <c r="V129" s="366"/>
      <c r="W129" s="366"/>
      <c r="X129" s="366"/>
      <c r="Y129" s="366"/>
      <c r="Z129" s="366"/>
      <c r="AA129" s="366"/>
      <c r="AB129" s="366"/>
      <c r="AC129" s="366"/>
      <c r="AD129" s="366"/>
      <c r="AE129" s="366"/>
      <c r="AF129" s="366"/>
      <c r="AG129" s="366"/>
      <c r="AH129" s="366"/>
    </row>
    <row r="131" spans="3:34">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366"/>
    </row>
    <row r="133" spans="3:34">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366"/>
    </row>
    <row r="147" spans="3:34">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366"/>
    </row>
    <row r="158" spans="3:34">
      <c r="C158" s="366"/>
      <c r="D158" s="366"/>
      <c r="E158" s="366"/>
      <c r="F158" s="366"/>
      <c r="G158" s="366"/>
      <c r="H158" s="366"/>
      <c r="I158" s="366"/>
      <c r="J158" s="366"/>
      <c r="K158" s="366"/>
      <c r="L158" s="366"/>
      <c r="M158" s="366"/>
      <c r="N158" s="366"/>
      <c r="Q158" s="366"/>
      <c r="R158" s="366"/>
      <c r="S158" s="366"/>
      <c r="T158" s="366"/>
      <c r="U158" s="366"/>
      <c r="V158" s="366"/>
      <c r="W158" s="366"/>
      <c r="X158" s="366"/>
      <c r="Y158" s="366"/>
      <c r="Z158" s="366"/>
      <c r="AA158" s="366"/>
      <c r="AB158" s="366"/>
      <c r="AC158" s="366"/>
      <c r="AD158" s="366"/>
      <c r="AE158" s="366"/>
      <c r="AF158" s="366"/>
      <c r="AG158" s="366"/>
      <c r="AH158" s="366"/>
    </row>
    <row r="229" spans="3:34">
      <c r="C229" s="366"/>
      <c r="D229" s="366"/>
      <c r="E229" s="366"/>
      <c r="F229" s="366"/>
      <c r="G229" s="366"/>
      <c r="H229" s="366"/>
      <c r="I229" s="366"/>
      <c r="J229" s="366"/>
      <c r="K229" s="366"/>
      <c r="L229" s="366"/>
      <c r="M229" s="366"/>
      <c r="N229" s="366"/>
      <c r="O229" s="366"/>
      <c r="P229" s="366"/>
      <c r="Q229" s="366"/>
      <c r="R229" s="366"/>
      <c r="S229" s="366"/>
      <c r="T229" s="366"/>
      <c r="U229" s="366"/>
      <c r="V229" s="366"/>
      <c r="W229" s="366"/>
      <c r="X229" s="366"/>
      <c r="Y229" s="366"/>
      <c r="Z229" s="366"/>
      <c r="AA229" s="366"/>
      <c r="AB229" s="366"/>
      <c r="AC229" s="366"/>
      <c r="AD229" s="366"/>
      <c r="AE229" s="366"/>
      <c r="AF229" s="366"/>
      <c r="AG229" s="366"/>
      <c r="AH229" s="366"/>
    </row>
    <row r="240" spans="3:34">
      <c r="C240" s="366"/>
      <c r="D240" s="366"/>
      <c r="E240" s="366"/>
      <c r="F240" s="366"/>
      <c r="G240" s="366"/>
      <c r="H240" s="366"/>
      <c r="I240" s="366"/>
      <c r="J240" s="366"/>
      <c r="K240" s="366"/>
      <c r="L240" s="366"/>
      <c r="M240" s="366"/>
      <c r="N240" s="366"/>
      <c r="O240" s="366"/>
      <c r="P240" s="366"/>
      <c r="Q240" s="366"/>
      <c r="R240" s="366"/>
      <c r="S240" s="366"/>
      <c r="T240" s="366"/>
      <c r="U240" s="366"/>
      <c r="V240" s="366"/>
      <c r="W240" s="366"/>
      <c r="X240" s="366"/>
      <c r="Y240" s="366"/>
      <c r="Z240" s="366"/>
      <c r="AA240" s="366"/>
      <c r="AB240" s="366"/>
      <c r="AC240" s="366"/>
      <c r="AD240" s="366"/>
      <c r="AE240" s="366"/>
      <c r="AF240" s="366"/>
      <c r="AG240" s="366"/>
      <c r="AH240" s="366"/>
    </row>
    <row r="251" spans="3:34">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c r="AE251" s="366"/>
      <c r="AF251" s="366"/>
      <c r="AG251" s="366"/>
      <c r="AH251" s="366"/>
    </row>
    <row r="253" spans="3:34">
      <c r="C253" s="366"/>
      <c r="D253" s="366"/>
      <c r="E253" s="366"/>
      <c r="F253" s="366"/>
      <c r="G253" s="366"/>
      <c r="H253" s="366"/>
      <c r="I253" s="366"/>
      <c r="J253" s="366"/>
    </row>
    <row r="262" spans="3:34">
      <c r="C262" s="366"/>
      <c r="D262" s="366"/>
      <c r="E262" s="366"/>
      <c r="F262" s="366"/>
      <c r="G262" s="366"/>
      <c r="H262" s="366"/>
      <c r="I262" s="366"/>
      <c r="J262" s="366"/>
      <c r="K262" s="366"/>
      <c r="L262" s="366"/>
      <c r="M262" s="366"/>
      <c r="N262" s="366"/>
      <c r="O262" s="366"/>
      <c r="P262" s="366"/>
      <c r="Q262" s="366"/>
      <c r="R262" s="366"/>
      <c r="S262" s="366"/>
      <c r="T262" s="366"/>
      <c r="U262" s="366"/>
      <c r="V262" s="366"/>
      <c r="W262" s="366"/>
      <c r="X262" s="366"/>
      <c r="Y262" s="366"/>
      <c r="Z262" s="366"/>
      <c r="AA262" s="366"/>
      <c r="AB262" s="366"/>
      <c r="AC262" s="366"/>
      <c r="AD262" s="366"/>
      <c r="AE262" s="366"/>
      <c r="AF262" s="366"/>
      <c r="AG262" s="366"/>
      <c r="AH262" s="366"/>
    </row>
    <row r="264" spans="3:34">
      <c r="C264" s="366"/>
      <c r="D264" s="366"/>
      <c r="E264" s="366"/>
      <c r="F264" s="366"/>
      <c r="G264" s="366"/>
      <c r="H264" s="366"/>
      <c r="I264" s="366"/>
      <c r="J264" s="366"/>
      <c r="K264" s="366"/>
      <c r="L264" s="366"/>
      <c r="M264" s="366"/>
      <c r="N264" s="366"/>
      <c r="O264" s="366"/>
      <c r="P264" s="366"/>
      <c r="Q264" s="366"/>
      <c r="R264" s="366"/>
      <c r="S264" s="366"/>
      <c r="T264" s="366"/>
      <c r="U264" s="366"/>
      <c r="V264" s="366"/>
      <c r="W264" s="366"/>
      <c r="X264" s="366"/>
      <c r="Y264" s="366"/>
      <c r="Z264" s="366"/>
      <c r="AA264" s="366"/>
      <c r="AB264" s="366"/>
      <c r="AC264" s="366"/>
      <c r="AD264" s="366"/>
      <c r="AE264" s="366"/>
      <c r="AF264" s="366"/>
      <c r="AG264" s="366"/>
      <c r="AH264" s="366"/>
    </row>
    <row r="298" spans="3:34">
      <c r="AH298" s="366"/>
    </row>
    <row r="299" spans="3:34">
      <c r="C299" s="366"/>
      <c r="D299" s="366"/>
      <c r="F299" s="366"/>
      <c r="G299" s="366"/>
      <c r="H299" s="366"/>
      <c r="I299" s="366"/>
      <c r="J299" s="366"/>
      <c r="K299" s="366"/>
      <c r="L299" s="366"/>
      <c r="M299" s="366"/>
      <c r="N299" s="366"/>
      <c r="O299" s="366"/>
      <c r="P299" s="366"/>
      <c r="Q299" s="366"/>
      <c r="R299" s="366"/>
      <c r="S299" s="366"/>
      <c r="T299" s="366"/>
      <c r="U299" s="366"/>
      <c r="V299" s="366"/>
      <c r="W299" s="366"/>
      <c r="X299" s="366"/>
      <c r="Y299" s="366"/>
      <c r="Z299" s="366"/>
      <c r="AA299" s="366"/>
      <c r="AB299" s="366"/>
      <c r="AC299" s="366"/>
      <c r="AD299" s="366"/>
      <c r="AE299" s="366"/>
      <c r="AF299" s="366"/>
      <c r="AG299" s="366"/>
      <c r="AH299" s="366"/>
    </row>
    <row r="310" spans="3:34">
      <c r="C310" s="366"/>
      <c r="D310" s="366"/>
      <c r="E310" s="366"/>
      <c r="F310" s="366"/>
      <c r="G310" s="366"/>
      <c r="H310" s="366"/>
      <c r="I310" s="366"/>
      <c r="J310" s="366"/>
      <c r="K310" s="366"/>
      <c r="L310" s="366"/>
      <c r="M310" s="366"/>
      <c r="N310" s="366"/>
      <c r="O310" s="366"/>
      <c r="P310" s="366"/>
      <c r="Q310" s="366"/>
      <c r="R310" s="366"/>
      <c r="S310" s="366"/>
      <c r="T310" s="366"/>
      <c r="U310" s="366"/>
      <c r="V310" s="366"/>
      <c r="W310" s="366"/>
      <c r="X310" s="366"/>
      <c r="Y310" s="366"/>
      <c r="Z310" s="366"/>
      <c r="AA310" s="366"/>
      <c r="AB310" s="366"/>
      <c r="AC310" s="366"/>
      <c r="AD310" s="366"/>
      <c r="AE310" s="366"/>
      <c r="AF310" s="366"/>
      <c r="AG310" s="366"/>
      <c r="AH310" s="366"/>
    </row>
    <row r="321" spans="3:34">
      <c r="C321" s="366"/>
      <c r="D321" s="366"/>
      <c r="E321" s="366"/>
      <c r="F321" s="366"/>
      <c r="G321" s="366"/>
      <c r="H321" s="366"/>
      <c r="I321" s="366"/>
      <c r="J321" s="366"/>
      <c r="K321" s="366"/>
      <c r="L321" s="366"/>
      <c r="M321" s="366"/>
      <c r="N321" s="366"/>
      <c r="O321" s="366"/>
      <c r="P321" s="366"/>
      <c r="Q321" s="366"/>
      <c r="R321" s="366"/>
      <c r="S321" s="366"/>
      <c r="T321" s="366"/>
      <c r="U321" s="366"/>
      <c r="V321" s="366"/>
      <c r="W321" s="366"/>
      <c r="X321" s="366"/>
      <c r="Y321" s="366"/>
      <c r="Z321" s="366"/>
      <c r="AA321" s="366"/>
      <c r="AB321" s="366"/>
      <c r="AC321" s="366"/>
      <c r="AD321" s="366"/>
      <c r="AE321" s="366"/>
      <c r="AF321" s="366"/>
      <c r="AG321" s="366"/>
      <c r="AH321" s="366"/>
    </row>
    <row r="323" spans="3:34">
      <c r="C323" s="366"/>
      <c r="D323" s="366"/>
      <c r="E323" s="366"/>
      <c r="F323" s="366"/>
      <c r="G323" s="366"/>
      <c r="H323" s="366"/>
      <c r="I323" s="366"/>
      <c r="J323" s="366"/>
      <c r="K323" s="366"/>
      <c r="L323" s="366"/>
      <c r="M323" s="366"/>
      <c r="N323" s="366"/>
      <c r="O323" s="366"/>
      <c r="P323" s="366"/>
      <c r="Q323" s="366"/>
      <c r="R323" s="366"/>
      <c r="S323" s="366"/>
      <c r="T323" s="366"/>
      <c r="U323" s="366"/>
      <c r="V323" s="366"/>
      <c r="W323" s="366"/>
      <c r="X323" s="366"/>
      <c r="Y323" s="366"/>
      <c r="Z323" s="366"/>
      <c r="AA323" s="366"/>
      <c r="AB323" s="366"/>
      <c r="AC323" s="366"/>
      <c r="AD323" s="366"/>
      <c r="AE323" s="366"/>
      <c r="AF323" s="366"/>
      <c r="AG323" s="366"/>
      <c r="AH323" s="366"/>
    </row>
    <row r="332" spans="3:34">
      <c r="C332" s="366"/>
      <c r="D332" s="366"/>
      <c r="E332" s="366"/>
      <c r="F332" s="366"/>
      <c r="G332" s="366"/>
      <c r="H332" s="366"/>
      <c r="I332" s="366"/>
      <c r="J332" s="366"/>
      <c r="K332" s="366"/>
      <c r="L332" s="366"/>
      <c r="M332" s="366"/>
      <c r="N332" s="366"/>
      <c r="O332" s="366"/>
      <c r="P332" s="366"/>
      <c r="Q332" s="366"/>
      <c r="R332" s="366"/>
      <c r="S332" s="366"/>
      <c r="T332" s="366"/>
      <c r="U332" s="366"/>
      <c r="V332" s="366"/>
      <c r="W332" s="366"/>
      <c r="X332" s="366"/>
      <c r="Y332" s="366"/>
      <c r="Z332" s="366"/>
      <c r="AA332" s="366"/>
      <c r="AB332" s="366"/>
      <c r="AC332" s="366"/>
      <c r="AD332" s="366"/>
      <c r="AE332" s="366"/>
      <c r="AF332" s="366"/>
      <c r="AG332" s="366"/>
      <c r="AH332" s="366"/>
    </row>
    <row r="334" spans="3:34">
      <c r="C334" s="366"/>
      <c r="D334" s="366"/>
      <c r="E334" s="366"/>
      <c r="F334" s="366"/>
      <c r="G334" s="366"/>
      <c r="H334" s="366"/>
      <c r="I334" s="366"/>
      <c r="J334" s="366"/>
      <c r="K334" s="366"/>
      <c r="L334" s="366"/>
      <c r="M334" s="366"/>
      <c r="N334" s="366"/>
      <c r="O334" s="366"/>
      <c r="P334" s="366"/>
      <c r="Q334" s="366"/>
      <c r="R334" s="366"/>
      <c r="S334" s="366"/>
      <c r="T334" s="366"/>
      <c r="U334" s="366"/>
      <c r="V334" s="366"/>
      <c r="W334" s="366"/>
      <c r="X334" s="366"/>
      <c r="Y334" s="366"/>
      <c r="Z334" s="366"/>
      <c r="AA334" s="366"/>
      <c r="AB334" s="366"/>
      <c r="AC334" s="366"/>
      <c r="AD334" s="366"/>
      <c r="AE334" s="366"/>
      <c r="AF334" s="366"/>
      <c r="AG334" s="366"/>
      <c r="AH334" s="366"/>
    </row>
    <row r="357" spans="3:34">
      <c r="C357" s="366"/>
      <c r="D357" s="366"/>
      <c r="E357" s="366"/>
      <c r="F357" s="366"/>
      <c r="G357" s="366"/>
      <c r="H357" s="366"/>
      <c r="I357" s="366"/>
      <c r="J357" s="366"/>
      <c r="K357" s="366"/>
      <c r="L357" s="366"/>
      <c r="M357" s="366"/>
      <c r="N357" s="366"/>
      <c r="O357" s="366"/>
      <c r="P357" s="366"/>
      <c r="Q357" s="366"/>
      <c r="R357" s="366"/>
      <c r="S357" s="366"/>
      <c r="T357" s="366"/>
      <c r="U357" s="366"/>
      <c r="V357" s="366"/>
      <c r="W357" s="366"/>
      <c r="X357" s="366"/>
      <c r="Y357" s="366"/>
      <c r="Z357" s="366"/>
      <c r="AA357" s="366"/>
      <c r="AB357" s="366"/>
      <c r="AC357" s="366"/>
      <c r="AD357" s="366"/>
      <c r="AE357" s="366"/>
      <c r="AF357" s="366"/>
      <c r="AG357" s="366"/>
      <c r="AH357" s="366"/>
    </row>
    <row r="368" spans="3:34">
      <c r="L368" s="366"/>
      <c r="M368" s="366"/>
      <c r="N368" s="366"/>
      <c r="O368" s="366"/>
      <c r="P368" s="366"/>
      <c r="Q368" s="366"/>
      <c r="R368" s="366"/>
      <c r="S368" s="366"/>
      <c r="T368" s="366"/>
      <c r="U368" s="366"/>
      <c r="V368" s="366"/>
      <c r="W368" s="366"/>
      <c r="X368" s="366"/>
      <c r="Y368" s="366"/>
      <c r="Z368" s="366"/>
      <c r="AA368" s="366"/>
      <c r="AB368" s="366"/>
      <c r="AC368" s="366"/>
      <c r="AD368" s="366"/>
      <c r="AE368" s="366"/>
      <c r="AF368" s="366"/>
      <c r="AG368" s="366"/>
      <c r="AH368" s="366"/>
    </row>
    <row r="405" spans="3:34">
      <c r="C405" s="366"/>
      <c r="D405" s="366"/>
      <c r="E405" s="366"/>
      <c r="F405" s="366"/>
      <c r="G405" s="366"/>
      <c r="H405" s="366"/>
      <c r="I405" s="366"/>
      <c r="J405" s="366"/>
      <c r="K405" s="366"/>
      <c r="L405" s="366"/>
      <c r="M405" s="366"/>
      <c r="N405" s="366"/>
      <c r="O405" s="366"/>
      <c r="P405" s="366"/>
      <c r="Q405" s="366"/>
      <c r="R405" s="366"/>
      <c r="S405" s="366"/>
      <c r="T405" s="366"/>
      <c r="U405" s="366"/>
      <c r="V405" s="366"/>
      <c r="W405" s="366"/>
      <c r="X405" s="366"/>
      <c r="Y405" s="366"/>
      <c r="Z405" s="366"/>
      <c r="AA405" s="366"/>
      <c r="AB405" s="366"/>
      <c r="AC405" s="366"/>
      <c r="AD405" s="366"/>
      <c r="AE405" s="366"/>
      <c r="AF405" s="366"/>
      <c r="AG405" s="366"/>
      <c r="AH405" s="366"/>
    </row>
    <row r="509" spans="3:34">
      <c r="C509" s="366"/>
      <c r="D509" s="366"/>
      <c r="E509" s="366"/>
      <c r="F509" s="366"/>
      <c r="G509" s="366"/>
      <c r="H509" s="366"/>
      <c r="I509" s="366"/>
      <c r="J509" s="366"/>
      <c r="K509" s="366"/>
      <c r="L509" s="366"/>
      <c r="M509" s="366"/>
      <c r="N509" s="366"/>
      <c r="O509" s="366"/>
      <c r="P509" s="366"/>
      <c r="Q509" s="366"/>
      <c r="R509" s="366"/>
      <c r="S509" s="366"/>
      <c r="T509" s="366"/>
      <c r="U509" s="366"/>
      <c r="V509" s="366"/>
      <c r="W509" s="366"/>
      <c r="X509" s="366"/>
      <c r="Y509" s="366"/>
      <c r="Z509" s="366"/>
      <c r="AA509" s="366"/>
      <c r="AB509" s="366"/>
      <c r="AC509" s="366"/>
      <c r="AD509" s="366"/>
      <c r="AE509" s="366"/>
      <c r="AF509" s="366"/>
      <c r="AG509" s="366"/>
      <c r="AH509" s="366"/>
    </row>
    <row r="542" spans="3:34">
      <c r="C542" s="366"/>
      <c r="D542" s="366"/>
      <c r="E542" s="366"/>
      <c r="F542" s="366"/>
      <c r="G542" s="366"/>
      <c r="H542" s="366"/>
      <c r="I542" s="366"/>
      <c r="J542" s="366"/>
      <c r="K542" s="366"/>
      <c r="L542" s="366"/>
      <c r="M542" s="366"/>
      <c r="N542" s="366"/>
      <c r="O542" s="366"/>
      <c r="P542" s="366"/>
      <c r="Q542" s="366"/>
      <c r="R542" s="366"/>
      <c r="S542" s="366"/>
      <c r="T542" s="366"/>
      <c r="U542" s="366"/>
      <c r="V542" s="366"/>
      <c r="W542" s="366"/>
      <c r="X542" s="366"/>
      <c r="Y542" s="366"/>
      <c r="Z542" s="366"/>
      <c r="AA542" s="366"/>
      <c r="AB542" s="366"/>
      <c r="AC542" s="366"/>
      <c r="AD542" s="366"/>
      <c r="AE542" s="366"/>
      <c r="AF542" s="366"/>
      <c r="AG542" s="366"/>
      <c r="AH542" s="366"/>
    </row>
    <row r="544" spans="3:34">
      <c r="E544" s="366"/>
      <c r="F544" s="366"/>
      <c r="G544" s="366"/>
      <c r="H544" s="366"/>
      <c r="I544" s="366"/>
      <c r="J544" s="366"/>
    </row>
    <row r="612" spans="3:34">
      <c r="C612" s="366"/>
      <c r="D612" s="366"/>
      <c r="E612" s="366"/>
      <c r="F612" s="366"/>
      <c r="G612" s="366"/>
      <c r="H612" s="366"/>
      <c r="I612" s="366"/>
      <c r="J612" s="366"/>
      <c r="K612" s="366"/>
      <c r="L612" s="366"/>
      <c r="M612" s="366"/>
      <c r="N612" s="366"/>
      <c r="O612" s="366"/>
      <c r="P612" s="366"/>
      <c r="Q612" s="366"/>
      <c r="R612" s="366"/>
      <c r="S612" s="366"/>
      <c r="T612" s="366"/>
      <c r="U612" s="366"/>
      <c r="V612" s="366"/>
      <c r="W612" s="366"/>
      <c r="X612" s="366"/>
      <c r="Y612" s="366"/>
      <c r="Z612" s="366"/>
      <c r="AA612" s="366"/>
      <c r="AB612" s="366"/>
      <c r="AC612" s="366"/>
      <c r="AD612" s="366"/>
      <c r="AE612" s="366"/>
      <c r="AF612" s="366"/>
      <c r="AG612" s="366"/>
      <c r="AH612" s="366"/>
    </row>
    <row r="614" spans="3:34">
      <c r="E614" s="366"/>
      <c r="F614" s="366"/>
      <c r="G614" s="366"/>
      <c r="H614" s="366"/>
      <c r="I614" s="366"/>
      <c r="J614" s="366"/>
    </row>
    <row r="671" spans="3:34">
      <c r="C671" s="366"/>
      <c r="D671" s="366"/>
      <c r="E671" s="366"/>
      <c r="F671" s="366"/>
      <c r="G671" s="366"/>
      <c r="H671" s="366"/>
      <c r="I671" s="366"/>
      <c r="J671" s="366"/>
      <c r="K671" s="366"/>
      <c r="L671" s="366"/>
      <c r="M671" s="366"/>
      <c r="N671" s="366"/>
      <c r="O671" s="366"/>
      <c r="P671" s="366"/>
      <c r="Q671" s="366"/>
      <c r="R671" s="366"/>
      <c r="S671" s="366"/>
      <c r="T671" s="366"/>
      <c r="U671" s="366"/>
      <c r="V671" s="366"/>
      <c r="W671" s="366"/>
      <c r="X671" s="366"/>
      <c r="Y671" s="366"/>
      <c r="Z671" s="366"/>
      <c r="AA671" s="366"/>
      <c r="AB671" s="366"/>
      <c r="AC671" s="366"/>
      <c r="AD671" s="366"/>
      <c r="AE671" s="366"/>
      <c r="AF671" s="366"/>
      <c r="AG671" s="366"/>
      <c r="AH671" s="366"/>
    </row>
    <row r="673" spans="3:34">
      <c r="E673" s="366"/>
      <c r="F673" s="366"/>
      <c r="G673" s="366"/>
      <c r="H673" s="366"/>
      <c r="I673" s="366"/>
      <c r="J673" s="366"/>
    </row>
    <row r="682" spans="3:34">
      <c r="C682" s="366"/>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366"/>
      <c r="AF682" s="366"/>
      <c r="AG682" s="366"/>
      <c r="AH682" s="366"/>
    </row>
    <row r="684" spans="3:34">
      <c r="E684" s="366"/>
      <c r="F684" s="366"/>
      <c r="G684" s="366"/>
      <c r="H684" s="366"/>
      <c r="I684" s="366"/>
      <c r="J684" s="366"/>
    </row>
    <row r="752" spans="3:34">
      <c r="C752" s="366"/>
      <c r="D752" s="366"/>
      <c r="E752" s="366"/>
      <c r="F752" s="366"/>
      <c r="G752" s="366"/>
      <c r="H752" s="366"/>
      <c r="I752" s="366"/>
      <c r="J752" s="366"/>
      <c r="K752" s="366"/>
      <c r="L752" s="366"/>
      <c r="M752" s="366"/>
      <c r="N752" s="366"/>
      <c r="O752" s="366"/>
      <c r="P752" s="366"/>
      <c r="Q752" s="366"/>
      <c r="R752" s="366"/>
      <c r="S752" s="366"/>
      <c r="T752" s="366"/>
      <c r="U752" s="366"/>
      <c r="V752" s="366"/>
      <c r="W752" s="366"/>
      <c r="X752" s="366"/>
      <c r="Y752" s="366"/>
      <c r="Z752" s="366"/>
      <c r="AA752" s="366"/>
      <c r="AB752" s="366"/>
      <c r="AC752" s="366"/>
      <c r="AD752" s="366"/>
      <c r="AE752" s="366"/>
      <c r="AF752" s="366"/>
      <c r="AG752" s="366"/>
      <c r="AH752" s="366"/>
    </row>
    <row r="754" spans="3:34">
      <c r="E754" s="366"/>
      <c r="F754" s="366"/>
      <c r="G754" s="366"/>
      <c r="H754" s="366"/>
      <c r="I754" s="366"/>
      <c r="J754" s="366"/>
    </row>
    <row r="756" spans="3:34">
      <c r="C756" s="366"/>
      <c r="D756" s="366"/>
      <c r="E756" s="366"/>
      <c r="F756" s="366"/>
      <c r="G756" s="366"/>
      <c r="H756" s="366"/>
      <c r="I756" s="366"/>
      <c r="J756" s="366"/>
      <c r="K756" s="366"/>
      <c r="L756" s="366"/>
      <c r="M756" s="366"/>
      <c r="N756" s="366"/>
      <c r="O756" s="366"/>
      <c r="P756" s="366"/>
      <c r="Q756" s="366"/>
      <c r="R756" s="366"/>
      <c r="S756" s="366"/>
      <c r="T756" s="366"/>
      <c r="U756" s="366"/>
      <c r="V756" s="366"/>
      <c r="W756" s="366"/>
      <c r="X756" s="366"/>
      <c r="Y756" s="366"/>
      <c r="Z756" s="366"/>
      <c r="AA756" s="366"/>
      <c r="AB756" s="366"/>
      <c r="AC756" s="366"/>
      <c r="AD756" s="366"/>
      <c r="AE756" s="366"/>
      <c r="AF756" s="366"/>
      <c r="AG756" s="366"/>
      <c r="AH756" s="366"/>
    </row>
    <row r="789" spans="4:34">
      <c r="D789" s="366"/>
      <c r="E789" s="366"/>
      <c r="F789" s="366"/>
      <c r="G789" s="366"/>
      <c r="H789" s="366"/>
      <c r="I789" s="366"/>
      <c r="J789" s="366"/>
      <c r="K789" s="366"/>
      <c r="L789" s="366"/>
      <c r="M789" s="366"/>
      <c r="N789" s="366"/>
      <c r="O789" s="366"/>
      <c r="P789" s="366"/>
      <c r="Q789" s="366"/>
      <c r="R789" s="366"/>
      <c r="S789" s="366"/>
      <c r="T789" s="366"/>
      <c r="U789" s="366"/>
      <c r="V789" s="366"/>
      <c r="W789" s="366"/>
      <c r="X789" s="366"/>
      <c r="Y789" s="366"/>
      <c r="Z789" s="366"/>
      <c r="AA789" s="366"/>
      <c r="AB789" s="366"/>
      <c r="AC789" s="366"/>
      <c r="AD789" s="366"/>
      <c r="AE789" s="366"/>
      <c r="AF789" s="366"/>
      <c r="AG789" s="366"/>
      <c r="AH789" s="366"/>
    </row>
    <row r="811" spans="3:34">
      <c r="C811" s="366"/>
      <c r="D811" s="366"/>
      <c r="E811" s="366"/>
      <c r="F811" s="366"/>
      <c r="G811" s="366"/>
      <c r="H811" s="366"/>
      <c r="I811" s="366"/>
      <c r="J811" s="366"/>
      <c r="K811" s="366"/>
      <c r="L811" s="366"/>
      <c r="M811" s="366"/>
      <c r="N811" s="366"/>
      <c r="O811" s="366"/>
      <c r="P811" s="366"/>
      <c r="Q811" s="366"/>
      <c r="R811" s="366"/>
      <c r="S811" s="366"/>
      <c r="T811" s="366"/>
      <c r="U811" s="366"/>
      <c r="V811" s="366"/>
      <c r="W811" s="366"/>
      <c r="X811" s="366"/>
      <c r="Y811" s="366"/>
      <c r="Z811" s="366"/>
      <c r="AA811" s="366"/>
      <c r="AB811" s="366"/>
      <c r="AC811" s="366"/>
      <c r="AD811" s="366"/>
      <c r="AE811" s="366"/>
      <c r="AF811" s="366"/>
      <c r="AG811" s="366"/>
      <c r="AH811" s="366"/>
    </row>
    <row r="813" spans="3:34">
      <c r="C813" s="366"/>
      <c r="D813" s="366"/>
      <c r="E813" s="366"/>
      <c r="F813" s="366"/>
      <c r="G813" s="366"/>
      <c r="H813" s="366"/>
      <c r="I813" s="366"/>
      <c r="J813" s="366"/>
      <c r="K813" s="366"/>
      <c r="L813" s="366"/>
      <c r="M813" s="366"/>
      <c r="N813" s="366"/>
      <c r="O813" s="366"/>
      <c r="P813" s="366"/>
      <c r="Q813" s="366"/>
      <c r="R813" s="366"/>
      <c r="S813" s="366"/>
      <c r="T813" s="366"/>
      <c r="U813" s="366"/>
      <c r="V813" s="366"/>
      <c r="W813" s="366"/>
      <c r="X813" s="366"/>
      <c r="Y813" s="366"/>
      <c r="Z813" s="366"/>
      <c r="AA813" s="366"/>
      <c r="AB813" s="366"/>
      <c r="AC813" s="366"/>
      <c r="AD813" s="366"/>
      <c r="AE813" s="366"/>
      <c r="AF813" s="366"/>
      <c r="AG813" s="366"/>
      <c r="AH813" s="366"/>
    </row>
    <row r="929" spans="3:34">
      <c r="C929" s="366"/>
      <c r="D929" s="366"/>
      <c r="E929" s="366"/>
      <c r="F929" s="366"/>
      <c r="G929" s="366"/>
      <c r="H929" s="366"/>
      <c r="I929" s="366"/>
      <c r="J929" s="366"/>
      <c r="K929" s="366"/>
      <c r="L929" s="366"/>
      <c r="M929" s="366"/>
      <c r="N929" s="366"/>
      <c r="O929" s="366"/>
      <c r="P929" s="366"/>
      <c r="Q929" s="366"/>
      <c r="R929" s="366"/>
      <c r="S929" s="366"/>
      <c r="T929" s="366"/>
      <c r="U929" s="366"/>
      <c r="V929" s="366"/>
      <c r="W929" s="366"/>
      <c r="X929" s="366"/>
      <c r="Y929" s="366"/>
      <c r="Z929" s="366"/>
      <c r="AA929" s="366"/>
      <c r="AB929" s="366"/>
      <c r="AC929" s="366"/>
      <c r="AD929" s="366"/>
      <c r="AE929" s="366"/>
      <c r="AF929" s="366"/>
      <c r="AG929" s="366"/>
      <c r="AH929" s="366"/>
    </row>
    <row r="946" spans="3:34">
      <c r="C946" s="366"/>
      <c r="D946" s="366"/>
      <c r="E946" s="366"/>
      <c r="F946" s="366"/>
      <c r="G946" s="366"/>
      <c r="H946" s="366"/>
      <c r="I946" s="366"/>
      <c r="J946" s="366"/>
      <c r="K946" s="366"/>
      <c r="L946" s="366"/>
      <c r="M946" s="366"/>
      <c r="N946" s="366"/>
      <c r="O946" s="366"/>
      <c r="P946" s="366"/>
      <c r="Q946" s="366"/>
      <c r="R946" s="366"/>
      <c r="S946" s="366"/>
      <c r="T946" s="366"/>
      <c r="U946" s="366"/>
      <c r="V946" s="366"/>
      <c r="W946" s="366"/>
      <c r="X946" s="366"/>
      <c r="Y946" s="366"/>
      <c r="Z946" s="366"/>
      <c r="AA946" s="366"/>
      <c r="AB946" s="366"/>
      <c r="AC946" s="366"/>
      <c r="AD946" s="366"/>
      <c r="AE946" s="366"/>
      <c r="AF946" s="366"/>
      <c r="AG946" s="366"/>
      <c r="AH946" s="366"/>
    </row>
    <row r="947" spans="3:34">
      <c r="C947" s="366"/>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366"/>
      <c r="AF947" s="366"/>
      <c r="AG947" s="366"/>
      <c r="AH947" s="366"/>
    </row>
    <row r="948" spans="3:34">
      <c r="C948" s="366"/>
      <c r="D948" s="366"/>
      <c r="E948" s="366"/>
      <c r="F948" s="366"/>
      <c r="G948" s="366"/>
      <c r="H948" s="366"/>
      <c r="I948" s="366"/>
      <c r="J948" s="366"/>
      <c r="K948" s="366"/>
      <c r="L948" s="366"/>
      <c r="M948" s="366"/>
      <c r="N948" s="366"/>
      <c r="O948" s="366"/>
      <c r="P948" s="366"/>
      <c r="Q948" s="366"/>
      <c r="R948" s="366"/>
      <c r="S948" s="366"/>
      <c r="T948" s="366"/>
      <c r="U948" s="366"/>
      <c r="V948" s="366"/>
      <c r="W948" s="366"/>
      <c r="X948" s="366"/>
      <c r="Y948" s="366"/>
      <c r="Z948" s="366"/>
      <c r="AA948" s="366"/>
      <c r="AB948" s="366"/>
      <c r="AC948" s="366"/>
      <c r="AD948" s="366"/>
      <c r="AE948" s="366"/>
      <c r="AF948" s="366"/>
      <c r="AG948" s="366"/>
      <c r="AH948" s="366"/>
    </row>
    <row r="949" spans="3:34">
      <c r="C949" s="366"/>
      <c r="D949" s="366"/>
      <c r="E949" s="366"/>
      <c r="F949" s="366"/>
      <c r="G949" s="366"/>
      <c r="H949" s="366"/>
      <c r="I949" s="366"/>
      <c r="J949" s="366"/>
      <c r="K949" s="366"/>
      <c r="L949" s="366"/>
      <c r="M949" s="366"/>
      <c r="N949" s="366"/>
      <c r="O949" s="366"/>
      <c r="P949" s="366"/>
      <c r="Q949" s="366"/>
      <c r="R949" s="366"/>
      <c r="S949" s="366"/>
      <c r="T949" s="366"/>
      <c r="U949" s="366"/>
      <c r="V949" s="366"/>
      <c r="W949" s="366"/>
      <c r="X949" s="366"/>
      <c r="Y949" s="366"/>
      <c r="Z949" s="366"/>
      <c r="AA949" s="366"/>
      <c r="AB949" s="366"/>
      <c r="AC949" s="366"/>
      <c r="AD949" s="366"/>
      <c r="AE949" s="366"/>
      <c r="AF949" s="366"/>
      <c r="AG949" s="366"/>
      <c r="AH949" s="366"/>
    </row>
    <row r="950" spans="3:34">
      <c r="V950" s="366"/>
      <c r="W950" s="366"/>
      <c r="X950" s="366"/>
      <c r="Y950" s="366"/>
      <c r="Z950" s="366"/>
      <c r="AA950" s="366"/>
      <c r="AB950" s="366"/>
      <c r="AC950" s="366"/>
      <c r="AD950" s="366"/>
      <c r="AE950" s="366"/>
      <c r="AF950" s="366"/>
      <c r="AG950" s="366"/>
      <c r="AH950" s="366"/>
    </row>
    <row r="951" spans="3:34">
      <c r="D951" s="366"/>
      <c r="E951" s="366"/>
      <c r="F951" s="366"/>
      <c r="G951" s="366"/>
      <c r="H951" s="366"/>
      <c r="I951" s="366"/>
      <c r="J951" s="366"/>
      <c r="K951" s="366"/>
      <c r="L951" s="366"/>
      <c r="M951" s="366"/>
      <c r="N951" s="366"/>
      <c r="O951" s="366"/>
      <c r="P951" s="366"/>
      <c r="Q951" s="366"/>
      <c r="R951" s="366"/>
      <c r="S951" s="366"/>
      <c r="T951" s="366"/>
      <c r="U951" s="366"/>
      <c r="V951" s="366"/>
      <c r="W951" s="366"/>
      <c r="X951" s="366"/>
      <c r="Y951" s="366"/>
      <c r="Z951" s="366"/>
      <c r="AA951" s="366"/>
      <c r="AB951" s="366"/>
      <c r="AC951" s="366"/>
      <c r="AD951" s="366"/>
      <c r="AE951" s="366"/>
      <c r="AF951" s="366"/>
      <c r="AG951" s="366"/>
      <c r="AH951" s="366"/>
    </row>
    <row r="953" spans="3:34">
      <c r="I953" s="366"/>
      <c r="J953" s="366"/>
      <c r="K953" s="366"/>
      <c r="L953" s="366"/>
      <c r="M953" s="366"/>
      <c r="N953" s="366"/>
      <c r="O953" s="366"/>
      <c r="P953" s="366"/>
      <c r="Q953" s="366"/>
      <c r="R953" s="366"/>
      <c r="S953" s="366"/>
      <c r="T953" s="366"/>
      <c r="U953" s="366"/>
      <c r="V953" s="366"/>
      <c r="W953" s="366"/>
      <c r="X953" s="366"/>
      <c r="Y953" s="366"/>
      <c r="Z953" s="366"/>
      <c r="AA953" s="366"/>
      <c r="AB953" s="366"/>
      <c r="AC953" s="366"/>
      <c r="AD953" s="366"/>
      <c r="AE953" s="366"/>
      <c r="AF953" s="366"/>
      <c r="AG953" s="366"/>
      <c r="AH953" s="366"/>
    </row>
    <row r="956" spans="3:34">
      <c r="C956" s="366"/>
      <c r="D956" s="366"/>
      <c r="E956" s="366"/>
      <c r="F956" s="366"/>
      <c r="G956" s="366"/>
      <c r="H956" s="366"/>
      <c r="I956" s="366"/>
      <c r="J956" s="366"/>
      <c r="K956" s="366"/>
      <c r="L956" s="366"/>
      <c r="M956" s="366"/>
      <c r="N956" s="366"/>
      <c r="O956" s="366"/>
      <c r="P956" s="366"/>
      <c r="Q956" s="366"/>
      <c r="R956" s="366"/>
      <c r="S956" s="366"/>
      <c r="T956" s="366"/>
      <c r="U956" s="366"/>
      <c r="V956" s="366"/>
      <c r="W956" s="366"/>
      <c r="X956" s="366"/>
      <c r="Y956" s="366"/>
      <c r="Z956" s="366"/>
      <c r="AA956" s="366"/>
      <c r="AB956" s="366"/>
      <c r="AC956" s="366"/>
      <c r="AD956" s="366"/>
      <c r="AE956" s="366"/>
      <c r="AF956" s="366"/>
      <c r="AG956" s="366"/>
      <c r="AH956" s="366"/>
    </row>
    <row r="962" spans="3:34">
      <c r="C962" s="366"/>
      <c r="D962" s="366"/>
      <c r="E962" s="366"/>
      <c r="F962" s="366"/>
      <c r="G962" s="366"/>
      <c r="H962" s="366"/>
      <c r="I962" s="366"/>
      <c r="J962" s="366"/>
      <c r="K962" s="366"/>
      <c r="L962" s="366"/>
      <c r="M962" s="366"/>
      <c r="N962" s="366"/>
      <c r="O962" s="366"/>
      <c r="P962" s="366"/>
      <c r="Q962" s="366"/>
      <c r="R962" s="366"/>
      <c r="S962" s="366"/>
      <c r="T962" s="366"/>
      <c r="U962" s="366"/>
      <c r="V962" s="366"/>
      <c r="W962" s="366"/>
      <c r="X962" s="366"/>
      <c r="Y962" s="366"/>
      <c r="Z962" s="366"/>
      <c r="AA962" s="366"/>
      <c r="AB962" s="366"/>
      <c r="AC962" s="366"/>
      <c r="AD962" s="366"/>
      <c r="AE962" s="366"/>
      <c r="AF962" s="366"/>
      <c r="AG962" s="366"/>
      <c r="AH962" s="366"/>
    </row>
    <row r="965" spans="3:34">
      <c r="C965" s="366"/>
      <c r="D965" s="366"/>
      <c r="E965" s="366"/>
      <c r="F965" s="366"/>
      <c r="G965" s="366"/>
      <c r="H965" s="366"/>
      <c r="I965" s="366"/>
      <c r="J965" s="366"/>
      <c r="K965" s="366"/>
      <c r="L965" s="366"/>
      <c r="M965" s="366"/>
      <c r="N965" s="366"/>
      <c r="O965" s="366"/>
      <c r="P965" s="366"/>
      <c r="Q965" s="366"/>
      <c r="R965" s="366"/>
      <c r="S965" s="366"/>
      <c r="T965" s="366"/>
      <c r="U965" s="366"/>
      <c r="V965" s="366"/>
      <c r="W965" s="366"/>
      <c r="X965" s="366"/>
      <c r="Y965" s="366"/>
      <c r="Z965" s="366"/>
      <c r="AA965" s="366"/>
      <c r="AB965" s="366"/>
      <c r="AC965" s="366"/>
      <c r="AD965" s="366"/>
      <c r="AE965" s="366"/>
      <c r="AF965" s="366"/>
      <c r="AG965" s="366"/>
      <c r="AH965" s="366"/>
    </row>
    <row r="968" spans="3:34">
      <c r="C968" s="366"/>
      <c r="D968" s="366"/>
      <c r="E968" s="366"/>
      <c r="F968" s="366"/>
      <c r="G968" s="366"/>
      <c r="H968" s="366"/>
      <c r="I968" s="366"/>
      <c r="J968" s="366"/>
      <c r="K968" s="366"/>
      <c r="L968" s="366"/>
      <c r="M968" s="366"/>
      <c r="N968" s="366"/>
      <c r="O968" s="366"/>
      <c r="P968" s="366"/>
      <c r="Q968" s="366"/>
      <c r="R968" s="366"/>
      <c r="S968" s="366"/>
      <c r="T968" s="366"/>
      <c r="U968" s="366"/>
      <c r="V968" s="366"/>
      <c r="W968" s="366"/>
      <c r="X968" s="366"/>
      <c r="Y968" s="366"/>
      <c r="Z968" s="366"/>
      <c r="AA968" s="366"/>
      <c r="AB968" s="366"/>
      <c r="AC968" s="366"/>
      <c r="AD968" s="366"/>
      <c r="AE968" s="366"/>
      <c r="AF968" s="366"/>
      <c r="AG968" s="366"/>
      <c r="AH968" s="366"/>
    </row>
    <row r="971" spans="3:34">
      <c r="C971" s="366"/>
      <c r="D971" s="366"/>
      <c r="E971" s="366"/>
      <c r="F971" s="366"/>
      <c r="G971" s="366"/>
      <c r="H971" s="366"/>
      <c r="I971" s="366"/>
      <c r="J971" s="366"/>
      <c r="K971" s="366"/>
      <c r="L971" s="366"/>
      <c r="M971" s="366"/>
      <c r="N971" s="366"/>
      <c r="O971" s="366"/>
      <c r="P971" s="366"/>
      <c r="Q971" s="366"/>
      <c r="R971" s="366"/>
      <c r="S971" s="366"/>
      <c r="T971" s="366"/>
      <c r="U971" s="366"/>
      <c r="V971" s="366"/>
      <c r="W971" s="366"/>
      <c r="X971" s="366"/>
      <c r="Y971" s="366"/>
      <c r="Z971" s="366"/>
      <c r="AA971" s="366"/>
      <c r="AB971" s="366"/>
      <c r="AC971" s="366"/>
      <c r="AD971" s="366"/>
      <c r="AE971" s="366"/>
      <c r="AF971" s="366"/>
      <c r="AG971" s="366"/>
      <c r="AH971" s="366"/>
    </row>
    <row r="976" spans="3:34">
      <c r="V976" s="366"/>
      <c r="W976" s="366"/>
      <c r="X976" s="366"/>
      <c r="Y976" s="366"/>
      <c r="Z976" s="366"/>
      <c r="AA976" s="366"/>
      <c r="AB976" s="366"/>
      <c r="AC976" s="366"/>
      <c r="AD976" s="366"/>
      <c r="AE976" s="366"/>
      <c r="AF976" s="366"/>
      <c r="AG976" s="366"/>
      <c r="AH976" s="366"/>
    </row>
    <row r="979" spans="3:34">
      <c r="D979" s="366"/>
      <c r="E979" s="366"/>
      <c r="F979" s="366"/>
      <c r="G979" s="366"/>
      <c r="H979" s="366"/>
      <c r="I979" s="366"/>
      <c r="J979" s="366"/>
      <c r="K979" s="366"/>
      <c r="L979" s="366"/>
      <c r="M979" s="366"/>
      <c r="N979" s="366"/>
      <c r="O979" s="366"/>
      <c r="P979" s="366"/>
      <c r="Q979" s="366"/>
      <c r="R979" s="366"/>
      <c r="S979" s="366"/>
      <c r="T979" s="366"/>
      <c r="U979" s="366"/>
      <c r="V979" s="366"/>
      <c r="W979" s="366"/>
      <c r="X979" s="366"/>
      <c r="Y979" s="366"/>
      <c r="Z979" s="366"/>
      <c r="AA979" s="366"/>
      <c r="AB979" s="366"/>
      <c r="AC979" s="366"/>
      <c r="AD979" s="366"/>
      <c r="AE979" s="366"/>
      <c r="AF979" s="366"/>
      <c r="AG979" s="366"/>
      <c r="AH979" s="366"/>
    </row>
    <row r="983" spans="3:34">
      <c r="I983" s="366"/>
      <c r="J983" s="366"/>
      <c r="K983" s="366"/>
      <c r="L983" s="366"/>
      <c r="M983" s="366"/>
      <c r="N983" s="366"/>
      <c r="O983" s="366"/>
      <c r="P983" s="366"/>
      <c r="Q983" s="366"/>
      <c r="R983" s="366"/>
      <c r="S983" s="366"/>
      <c r="T983" s="366"/>
      <c r="U983" s="366"/>
      <c r="V983" s="366"/>
      <c r="W983" s="366"/>
      <c r="X983" s="366"/>
      <c r="Y983" s="366"/>
      <c r="Z983" s="366"/>
      <c r="AA983" s="366"/>
      <c r="AB983" s="366"/>
      <c r="AC983" s="366"/>
      <c r="AD983" s="366"/>
      <c r="AE983" s="366"/>
      <c r="AF983" s="366"/>
      <c r="AG983" s="366"/>
      <c r="AH983" s="366"/>
    </row>
    <row r="992" spans="3:34">
      <c r="C992" s="366"/>
      <c r="D992" s="366"/>
      <c r="E992" s="366"/>
      <c r="F992" s="366"/>
      <c r="G992" s="366"/>
      <c r="H992" s="366"/>
      <c r="I992" s="366"/>
      <c r="J992" s="366"/>
      <c r="K992" s="366"/>
      <c r="L992" s="366"/>
      <c r="M992" s="366"/>
      <c r="N992" s="366"/>
      <c r="O992" s="366"/>
      <c r="P992" s="366"/>
      <c r="Q992" s="366"/>
      <c r="R992" s="366"/>
      <c r="S992" s="366"/>
      <c r="T992" s="366"/>
      <c r="U992" s="366"/>
      <c r="V992" s="366"/>
      <c r="W992" s="366"/>
      <c r="X992" s="366"/>
      <c r="Y992" s="366"/>
      <c r="Z992" s="366"/>
      <c r="AA992" s="366"/>
      <c r="AB992" s="366"/>
      <c r="AC992" s="366"/>
      <c r="AD992" s="366"/>
      <c r="AE992" s="366"/>
      <c r="AF992" s="366"/>
      <c r="AG992" s="366"/>
      <c r="AH992" s="366"/>
    </row>
    <row r="1058" spans="1:34">
      <c r="C1058" s="366"/>
      <c r="D1058" s="366"/>
      <c r="E1058" s="366"/>
      <c r="F1058" s="366"/>
      <c r="G1058" s="366"/>
      <c r="H1058" s="366"/>
      <c r="I1058" s="366"/>
      <c r="J1058" s="366"/>
      <c r="K1058" s="366"/>
      <c r="L1058" s="366"/>
      <c r="M1058" s="366"/>
      <c r="N1058" s="366"/>
      <c r="O1058" s="366"/>
      <c r="P1058" s="366"/>
      <c r="Q1058" s="366"/>
      <c r="R1058" s="366"/>
      <c r="S1058" s="366"/>
      <c r="T1058" s="366"/>
      <c r="U1058" s="366"/>
      <c r="V1058" s="366"/>
      <c r="W1058" s="366"/>
      <c r="X1058" s="366"/>
      <c r="Y1058" s="366"/>
      <c r="Z1058" s="366"/>
      <c r="AA1058" s="366"/>
      <c r="AB1058" s="366"/>
      <c r="AC1058" s="366"/>
      <c r="AD1058" s="366"/>
      <c r="AE1058" s="366"/>
      <c r="AF1058" s="366"/>
      <c r="AG1058" s="366"/>
      <c r="AH1058" s="366"/>
    </row>
    <row r="1060" spans="1:34">
      <c r="C1060" s="366"/>
      <c r="D1060" s="366"/>
      <c r="E1060" s="366"/>
      <c r="F1060" s="366"/>
      <c r="G1060" s="366"/>
      <c r="H1060" s="366"/>
      <c r="I1060" s="366"/>
      <c r="J1060" s="366"/>
      <c r="K1060" s="366"/>
      <c r="L1060" s="366"/>
      <c r="M1060" s="366"/>
      <c r="N1060" s="366"/>
      <c r="O1060" s="366"/>
      <c r="P1060" s="366"/>
      <c r="Q1060" s="366"/>
      <c r="R1060" s="366"/>
      <c r="S1060" s="366"/>
      <c r="T1060" s="366"/>
      <c r="U1060" s="366"/>
      <c r="V1060" s="366"/>
      <c r="W1060" s="366"/>
      <c r="X1060" s="366"/>
      <c r="Y1060" s="366"/>
      <c r="Z1060" s="366"/>
      <c r="AA1060" s="366"/>
      <c r="AB1060" s="366"/>
      <c r="AC1060" s="366"/>
      <c r="AD1060" s="366"/>
      <c r="AE1060" s="366"/>
      <c r="AF1060" s="366"/>
      <c r="AG1060" s="366"/>
      <c r="AH1060" s="366"/>
    </row>
    <row r="1061" spans="1:34">
      <c r="C1061" s="366"/>
      <c r="D1061" s="366"/>
      <c r="E1061" s="366"/>
      <c r="F1061" s="366"/>
      <c r="G1061" s="366"/>
      <c r="H1061" s="366"/>
      <c r="I1061" s="366"/>
      <c r="J1061" s="366"/>
      <c r="K1061" s="366"/>
      <c r="L1061" s="366"/>
      <c r="M1061" s="366"/>
      <c r="N1061" s="366"/>
      <c r="O1061" s="366"/>
      <c r="P1061" s="366"/>
      <c r="Q1061" s="366"/>
      <c r="R1061" s="366"/>
      <c r="S1061" s="366"/>
      <c r="T1061" s="366"/>
      <c r="U1061" s="366"/>
      <c r="V1061" s="366"/>
      <c r="W1061" s="366"/>
      <c r="X1061" s="366"/>
      <c r="Y1061" s="366"/>
      <c r="Z1061" s="366"/>
      <c r="AA1061" s="366"/>
      <c r="AB1061" s="366"/>
      <c r="AC1061" s="366"/>
      <c r="AD1061" s="366"/>
      <c r="AE1061" s="366"/>
      <c r="AF1061" s="366"/>
      <c r="AG1061" s="366"/>
      <c r="AH1061" s="366"/>
    </row>
    <row r="1062" spans="1:34">
      <c r="C1062" s="366"/>
      <c r="D1062" s="366"/>
      <c r="E1062" s="366"/>
      <c r="F1062" s="366"/>
      <c r="G1062" s="366"/>
      <c r="H1062" s="366"/>
      <c r="I1062" s="366"/>
      <c r="J1062" s="366"/>
      <c r="K1062" s="366"/>
      <c r="L1062" s="366"/>
      <c r="M1062" s="366"/>
      <c r="N1062" s="366"/>
      <c r="O1062" s="366"/>
      <c r="P1062" s="366"/>
      <c r="Q1062" s="366"/>
      <c r="R1062" s="366"/>
      <c r="S1062" s="366"/>
      <c r="T1062" s="366"/>
      <c r="U1062" s="366"/>
      <c r="V1062" s="366"/>
      <c r="W1062" s="366"/>
      <c r="X1062" s="366"/>
      <c r="Y1062" s="366"/>
      <c r="Z1062" s="366"/>
      <c r="AA1062" s="366"/>
      <c r="AB1062" s="366"/>
      <c r="AC1062" s="366"/>
      <c r="AD1062" s="366"/>
      <c r="AE1062" s="366"/>
      <c r="AF1062" s="366"/>
      <c r="AG1062" s="366"/>
      <c r="AH1062" s="366"/>
    </row>
    <row r="1064" spans="1:34">
      <c r="C1064" s="366"/>
      <c r="D1064" s="366"/>
      <c r="E1064" s="366"/>
      <c r="F1064" s="366"/>
      <c r="G1064" s="366"/>
      <c r="H1064" s="366"/>
      <c r="I1064" s="366"/>
      <c r="J1064" s="366"/>
      <c r="K1064" s="366"/>
      <c r="L1064" s="366"/>
      <c r="M1064" s="366"/>
      <c r="N1064" s="366"/>
      <c r="O1064" s="366"/>
      <c r="P1064" s="366"/>
      <c r="Q1064" s="366"/>
      <c r="R1064" s="366"/>
      <c r="S1064" s="366"/>
      <c r="T1064" s="366"/>
      <c r="U1064" s="366"/>
      <c r="V1064" s="366"/>
      <c r="W1064" s="366"/>
      <c r="X1064" s="366"/>
      <c r="Y1064" s="366"/>
      <c r="Z1064" s="366"/>
      <c r="AA1064" s="366"/>
      <c r="AB1064" s="366"/>
      <c r="AC1064" s="366"/>
      <c r="AD1064" s="366"/>
      <c r="AE1064" s="366"/>
      <c r="AF1064" s="366"/>
      <c r="AG1064" s="366"/>
      <c r="AH1064" s="366"/>
    </row>
    <row r="1065" spans="1:34">
      <c r="C1065" s="366"/>
      <c r="D1065" s="366"/>
      <c r="E1065" s="366"/>
      <c r="F1065" s="366"/>
      <c r="G1065" s="366"/>
      <c r="H1065" s="366"/>
      <c r="I1065" s="366"/>
      <c r="J1065" s="366"/>
      <c r="K1065" s="366"/>
      <c r="L1065" s="366"/>
      <c r="M1065" s="366"/>
      <c r="N1065" s="366"/>
      <c r="O1065" s="366"/>
      <c r="P1065" s="366"/>
      <c r="Q1065" s="366"/>
      <c r="R1065" s="366"/>
      <c r="S1065" s="366"/>
      <c r="T1065" s="366"/>
      <c r="U1065" s="366"/>
      <c r="V1065" s="366"/>
      <c r="W1065" s="366"/>
      <c r="X1065" s="366"/>
      <c r="Y1065" s="366"/>
      <c r="Z1065" s="366"/>
      <c r="AA1065" s="366"/>
      <c r="AB1065" s="366"/>
      <c r="AC1065" s="366"/>
      <c r="AD1065" s="366"/>
      <c r="AE1065" s="366"/>
      <c r="AF1065" s="366"/>
      <c r="AG1065" s="366"/>
      <c r="AH1065" s="366"/>
    </row>
    <row r="1066" spans="1:34">
      <c r="C1066" s="366"/>
      <c r="D1066" s="366"/>
      <c r="E1066" s="366"/>
      <c r="F1066" s="366"/>
      <c r="G1066" s="366"/>
      <c r="H1066" s="366"/>
      <c r="I1066" s="366"/>
      <c r="J1066" s="366"/>
      <c r="K1066" s="366"/>
      <c r="L1066" s="366"/>
      <c r="M1066" s="366"/>
      <c r="N1066" s="366"/>
      <c r="O1066" s="366"/>
      <c r="P1066" s="366"/>
      <c r="Q1066" s="366"/>
      <c r="R1066" s="366"/>
      <c r="S1066" s="366"/>
      <c r="T1066" s="366"/>
      <c r="U1066" s="366"/>
      <c r="V1066" s="366"/>
      <c r="W1066" s="366"/>
      <c r="X1066" s="366"/>
      <c r="Y1066" s="366"/>
      <c r="Z1066" s="366"/>
      <c r="AA1066" s="366"/>
      <c r="AB1066" s="366"/>
      <c r="AC1066" s="366"/>
      <c r="AD1066" s="366"/>
      <c r="AE1066" s="366"/>
      <c r="AF1066" s="366"/>
      <c r="AG1066" s="366"/>
      <c r="AH1066" s="366"/>
    </row>
    <row r="1067" spans="1:34">
      <c r="C1067" s="366"/>
      <c r="D1067" s="366"/>
      <c r="E1067" s="366"/>
      <c r="F1067" s="366"/>
      <c r="G1067" s="366"/>
      <c r="H1067" s="366"/>
      <c r="I1067" s="366"/>
      <c r="J1067" s="366"/>
      <c r="K1067" s="366"/>
      <c r="L1067" s="366"/>
      <c r="M1067" s="366"/>
      <c r="N1067" s="366"/>
      <c r="O1067" s="366"/>
      <c r="P1067" s="366"/>
      <c r="Q1067" s="366"/>
      <c r="R1067" s="366"/>
      <c r="S1067" s="366"/>
      <c r="T1067" s="366"/>
      <c r="U1067" s="366"/>
      <c r="V1067" s="366"/>
      <c r="W1067" s="366"/>
      <c r="X1067" s="366"/>
      <c r="Y1067" s="366"/>
      <c r="Z1067" s="366"/>
      <c r="AA1067" s="366"/>
      <c r="AB1067" s="366"/>
      <c r="AC1067" s="366"/>
      <c r="AD1067" s="366"/>
      <c r="AE1067" s="366"/>
      <c r="AF1067" s="366"/>
      <c r="AG1067" s="366"/>
      <c r="AH1067" s="366"/>
    </row>
    <row r="1068" spans="1:34">
      <c r="C1068" s="366"/>
      <c r="D1068" s="366"/>
      <c r="E1068" s="366"/>
      <c r="F1068" s="366"/>
      <c r="G1068" s="366"/>
      <c r="H1068" s="366"/>
      <c r="I1068" s="366"/>
      <c r="J1068" s="366"/>
      <c r="K1068" s="366"/>
      <c r="L1068" s="366"/>
      <c r="M1068" s="366"/>
      <c r="N1068" s="366"/>
      <c r="O1068" s="366"/>
      <c r="P1068" s="366"/>
      <c r="Q1068" s="366"/>
      <c r="R1068" s="366"/>
      <c r="S1068" s="366"/>
      <c r="T1068" s="366"/>
      <c r="U1068" s="366"/>
      <c r="V1068" s="366"/>
      <c r="W1068" s="366"/>
      <c r="X1068" s="366"/>
      <c r="Y1068" s="366"/>
      <c r="Z1068" s="366"/>
      <c r="AA1068" s="366"/>
      <c r="AB1068" s="366"/>
      <c r="AC1068" s="366"/>
      <c r="AD1068" s="366"/>
      <c r="AE1068" s="366"/>
      <c r="AF1068" s="366"/>
      <c r="AG1068" s="366"/>
      <c r="AH1068" s="366"/>
    </row>
    <row r="1070" spans="1:34">
      <c r="A1070" s="432"/>
    </row>
    <row r="1071" spans="1:34">
      <c r="A1071" s="432"/>
    </row>
    <row r="1072" spans="1:34">
      <c r="A1072" s="432"/>
      <c r="C1072" s="366"/>
      <c r="D1072" s="366"/>
      <c r="E1072" s="366"/>
      <c r="F1072" s="366"/>
      <c r="G1072" s="366"/>
      <c r="H1072" s="366"/>
      <c r="I1072" s="366"/>
      <c r="J1072" s="366"/>
      <c r="K1072" s="366"/>
      <c r="L1072" s="366"/>
      <c r="M1072" s="366"/>
      <c r="N1072" s="366"/>
      <c r="O1072" s="366"/>
      <c r="P1072" s="366"/>
      <c r="Q1072" s="366"/>
      <c r="R1072" s="366"/>
      <c r="S1072" s="366"/>
      <c r="T1072" s="366"/>
      <c r="U1072" s="366"/>
      <c r="V1072" s="366"/>
      <c r="W1072" s="366"/>
      <c r="X1072" s="366"/>
      <c r="Y1072" s="366"/>
      <c r="Z1072" s="366"/>
      <c r="AA1072" s="366"/>
      <c r="AB1072" s="366"/>
      <c r="AC1072" s="366"/>
      <c r="AD1072" s="366"/>
      <c r="AE1072" s="366"/>
      <c r="AF1072" s="366"/>
      <c r="AG1072" s="366"/>
      <c r="AH1072" s="366"/>
    </row>
    <row r="1158" spans="17:18">
      <c r="Q1158" s="366"/>
      <c r="R1158" s="366"/>
    </row>
    <row r="1174" spans="17:19">
      <c r="Q1174" s="366"/>
      <c r="R1174" s="366"/>
      <c r="S1174" s="366"/>
    </row>
    <row r="1205" spans="3:34">
      <c r="C1205" s="366"/>
      <c r="D1205" s="366"/>
      <c r="E1205" s="366"/>
      <c r="F1205" s="366"/>
      <c r="G1205" s="366"/>
      <c r="H1205" s="366"/>
      <c r="I1205" s="366"/>
      <c r="J1205" s="366"/>
      <c r="K1205" s="366"/>
      <c r="L1205" s="366"/>
      <c r="M1205" s="366"/>
      <c r="N1205" s="366"/>
      <c r="O1205" s="366"/>
      <c r="P1205" s="366"/>
      <c r="Q1205" s="366"/>
      <c r="R1205" s="366"/>
      <c r="S1205" s="366"/>
      <c r="T1205" s="366"/>
      <c r="U1205" s="366"/>
      <c r="V1205" s="366"/>
      <c r="W1205" s="366"/>
      <c r="X1205" s="366"/>
      <c r="Y1205" s="366"/>
      <c r="Z1205" s="366"/>
      <c r="AA1205" s="366"/>
      <c r="AB1205" s="366"/>
      <c r="AC1205" s="366"/>
      <c r="AD1205" s="366"/>
      <c r="AE1205" s="366"/>
      <c r="AF1205" s="366"/>
      <c r="AG1205" s="366"/>
      <c r="AH1205" s="366"/>
    </row>
    <row r="1206" spans="3:34">
      <c r="C1206" s="366"/>
      <c r="D1206" s="366"/>
      <c r="E1206" s="366"/>
      <c r="F1206" s="366"/>
      <c r="G1206" s="366"/>
      <c r="H1206" s="366"/>
      <c r="I1206" s="366"/>
      <c r="J1206" s="366"/>
      <c r="K1206" s="366"/>
      <c r="L1206" s="366"/>
      <c r="M1206" s="366"/>
      <c r="N1206" s="366"/>
      <c r="O1206" s="366"/>
      <c r="P1206" s="366"/>
      <c r="Q1206" s="366"/>
      <c r="R1206" s="366"/>
      <c r="S1206" s="366"/>
      <c r="T1206" s="366"/>
      <c r="U1206" s="366"/>
      <c r="V1206" s="366"/>
      <c r="W1206" s="366"/>
      <c r="X1206" s="366"/>
      <c r="Y1206" s="366"/>
      <c r="Z1206" s="366"/>
      <c r="AA1206" s="366"/>
      <c r="AB1206" s="366"/>
      <c r="AC1206" s="366"/>
      <c r="AD1206" s="366"/>
      <c r="AE1206" s="366"/>
      <c r="AF1206" s="366"/>
      <c r="AG1206" s="366"/>
      <c r="AH1206" s="366"/>
    </row>
    <row r="1207" spans="3:34">
      <c r="C1207" s="366"/>
      <c r="D1207" s="366"/>
      <c r="E1207" s="366"/>
      <c r="F1207" s="366"/>
      <c r="G1207" s="366"/>
      <c r="H1207" s="366"/>
      <c r="I1207" s="366"/>
      <c r="J1207" s="366"/>
      <c r="K1207" s="366"/>
      <c r="L1207" s="366"/>
      <c r="M1207" s="366"/>
      <c r="N1207" s="366"/>
      <c r="O1207" s="366"/>
      <c r="P1207" s="366"/>
      <c r="Q1207" s="366"/>
      <c r="R1207" s="366"/>
      <c r="S1207" s="366"/>
      <c r="T1207" s="366"/>
      <c r="U1207" s="366"/>
      <c r="V1207" s="366"/>
      <c r="W1207" s="366"/>
      <c r="X1207" s="366"/>
      <c r="Y1207" s="366"/>
      <c r="Z1207" s="366"/>
      <c r="AA1207" s="366"/>
      <c r="AB1207" s="366"/>
      <c r="AC1207" s="366"/>
      <c r="AD1207" s="366"/>
      <c r="AE1207" s="366"/>
      <c r="AF1207" s="366"/>
      <c r="AG1207" s="366"/>
      <c r="AH1207" s="366"/>
    </row>
    <row r="1209" spans="3:34">
      <c r="C1209" s="366"/>
      <c r="D1209" s="366"/>
      <c r="E1209" s="366"/>
      <c r="F1209" s="366"/>
      <c r="G1209" s="366"/>
      <c r="H1209" s="366"/>
      <c r="I1209" s="366"/>
      <c r="J1209" s="366"/>
      <c r="K1209" s="366"/>
      <c r="L1209" s="366"/>
      <c r="M1209" s="366"/>
      <c r="N1209" s="366"/>
      <c r="O1209" s="366"/>
      <c r="P1209" s="366"/>
      <c r="Q1209" s="366"/>
      <c r="R1209" s="366"/>
      <c r="S1209" s="366"/>
      <c r="T1209" s="366"/>
      <c r="U1209" s="366"/>
      <c r="V1209" s="366"/>
      <c r="W1209" s="366"/>
      <c r="X1209" s="366"/>
      <c r="Y1209" s="366"/>
      <c r="Z1209" s="366"/>
      <c r="AA1209" s="366"/>
      <c r="AB1209" s="366"/>
      <c r="AC1209" s="366"/>
      <c r="AD1209" s="366"/>
      <c r="AE1209" s="366"/>
      <c r="AF1209" s="366"/>
      <c r="AG1209" s="366"/>
      <c r="AH1209" s="366"/>
    </row>
    <row r="1212" spans="3:34">
      <c r="C1212" s="366"/>
      <c r="D1212" s="366"/>
      <c r="E1212" s="366"/>
      <c r="F1212" s="366"/>
      <c r="G1212" s="366"/>
      <c r="H1212" s="366"/>
      <c r="I1212" s="366"/>
      <c r="J1212" s="366"/>
      <c r="K1212" s="366"/>
      <c r="L1212" s="366"/>
      <c r="M1212" s="366"/>
      <c r="N1212" s="366"/>
      <c r="O1212" s="366"/>
      <c r="P1212" s="366"/>
      <c r="Q1212" s="366"/>
      <c r="R1212" s="366"/>
      <c r="S1212" s="366"/>
      <c r="T1212" s="366"/>
      <c r="U1212" s="366"/>
      <c r="V1212" s="366"/>
      <c r="W1212" s="366"/>
      <c r="X1212" s="366"/>
      <c r="Y1212" s="366"/>
      <c r="Z1212" s="366"/>
      <c r="AA1212" s="366"/>
      <c r="AB1212" s="366"/>
      <c r="AC1212" s="366"/>
      <c r="AD1212" s="366"/>
      <c r="AE1212" s="366"/>
      <c r="AF1212" s="366"/>
      <c r="AG1212" s="366"/>
      <c r="AH1212" s="366"/>
    </row>
    <row r="1213" spans="3:34">
      <c r="C1213" s="366"/>
      <c r="D1213" s="366"/>
      <c r="E1213" s="366"/>
      <c r="F1213" s="366"/>
      <c r="G1213" s="366"/>
      <c r="H1213" s="366"/>
      <c r="I1213" s="366"/>
      <c r="J1213" s="366"/>
      <c r="K1213" s="366"/>
      <c r="L1213" s="366"/>
      <c r="M1213" s="366"/>
      <c r="N1213" s="366"/>
      <c r="O1213" s="366"/>
      <c r="P1213" s="366"/>
      <c r="Q1213" s="366"/>
      <c r="R1213" s="366"/>
      <c r="S1213" s="366"/>
      <c r="T1213" s="366"/>
      <c r="U1213" s="366"/>
      <c r="V1213" s="366"/>
      <c r="W1213" s="366"/>
      <c r="X1213" s="366"/>
      <c r="Y1213" s="366"/>
      <c r="Z1213" s="366"/>
      <c r="AA1213" s="366"/>
      <c r="AB1213" s="366"/>
      <c r="AC1213" s="366"/>
      <c r="AD1213" s="366"/>
      <c r="AE1213" s="366"/>
      <c r="AF1213" s="366"/>
      <c r="AG1213" s="366"/>
      <c r="AH1213" s="366"/>
    </row>
    <row r="1215" spans="3:34">
      <c r="C1215" s="366"/>
      <c r="D1215" s="366"/>
      <c r="E1215" s="366"/>
      <c r="F1215" s="366"/>
      <c r="G1215" s="366"/>
      <c r="H1215" s="366"/>
      <c r="I1215" s="366"/>
      <c r="J1215" s="366"/>
      <c r="K1215" s="366"/>
      <c r="L1215" s="366"/>
      <c r="M1215" s="366"/>
      <c r="N1215" s="366"/>
      <c r="O1215" s="366"/>
      <c r="P1215" s="366"/>
      <c r="Q1215" s="366"/>
      <c r="R1215" s="366"/>
      <c r="S1215" s="366"/>
      <c r="T1215" s="366"/>
      <c r="U1215" s="366"/>
      <c r="V1215" s="366"/>
      <c r="W1215" s="366"/>
      <c r="X1215" s="366"/>
      <c r="Y1215" s="366"/>
      <c r="Z1215" s="366"/>
      <c r="AA1215" s="366"/>
      <c r="AB1215" s="366"/>
      <c r="AC1215" s="366"/>
      <c r="AD1215" s="366"/>
      <c r="AE1215" s="366"/>
      <c r="AF1215" s="366"/>
      <c r="AG1215" s="366"/>
      <c r="AH1215" s="366"/>
    </row>
    <row r="1216" spans="3:34">
      <c r="C1216" s="366"/>
      <c r="D1216" s="366"/>
      <c r="E1216" s="366"/>
      <c r="F1216" s="366"/>
      <c r="G1216" s="366"/>
      <c r="H1216" s="366"/>
      <c r="I1216" s="366"/>
      <c r="J1216" s="366"/>
      <c r="K1216" s="366"/>
      <c r="L1216" s="366"/>
      <c r="M1216" s="366"/>
      <c r="N1216" s="366"/>
      <c r="O1216" s="366"/>
      <c r="P1216" s="366"/>
      <c r="Q1216" s="366"/>
      <c r="R1216" s="366"/>
      <c r="S1216" s="366"/>
      <c r="T1216" s="366"/>
      <c r="U1216" s="366"/>
      <c r="V1216" s="366"/>
      <c r="W1216" s="366"/>
      <c r="X1216" s="366"/>
      <c r="Y1216" s="366"/>
      <c r="Z1216" s="366"/>
      <c r="AA1216" s="366"/>
      <c r="AB1216" s="366"/>
      <c r="AC1216" s="366"/>
      <c r="AD1216" s="366"/>
      <c r="AE1216" s="366"/>
      <c r="AF1216" s="366"/>
      <c r="AG1216" s="366"/>
      <c r="AH1216" s="366"/>
    </row>
    <row r="1217" spans="3:34">
      <c r="C1217" s="366"/>
      <c r="D1217" s="366"/>
      <c r="E1217" s="366"/>
      <c r="F1217" s="366"/>
      <c r="G1217" s="366"/>
      <c r="H1217" s="366"/>
      <c r="I1217" s="366"/>
      <c r="J1217" s="366"/>
      <c r="K1217" s="366"/>
      <c r="L1217" s="366"/>
      <c r="M1217" s="366"/>
      <c r="N1217" s="366"/>
      <c r="O1217" s="366"/>
      <c r="P1217" s="366"/>
      <c r="Q1217" s="366"/>
      <c r="R1217" s="366"/>
      <c r="S1217" s="366"/>
      <c r="T1217" s="366"/>
      <c r="U1217" s="366"/>
      <c r="V1217" s="366"/>
      <c r="W1217" s="366"/>
      <c r="X1217" s="366"/>
      <c r="Y1217" s="366"/>
      <c r="Z1217" s="366"/>
      <c r="AA1217" s="366"/>
      <c r="AB1217" s="366"/>
      <c r="AC1217" s="366"/>
      <c r="AD1217" s="366"/>
      <c r="AE1217" s="366"/>
      <c r="AF1217" s="366"/>
      <c r="AG1217" s="366"/>
      <c r="AH1217" s="366"/>
    </row>
    <row r="1218" spans="3:34">
      <c r="C1218" s="366"/>
      <c r="D1218" s="366"/>
      <c r="E1218" s="366"/>
      <c r="F1218" s="366"/>
      <c r="G1218" s="366"/>
      <c r="H1218" s="366"/>
      <c r="I1218" s="366"/>
      <c r="J1218" s="366"/>
      <c r="K1218" s="366"/>
      <c r="L1218" s="366"/>
      <c r="M1218" s="366"/>
      <c r="N1218" s="366"/>
      <c r="O1218" s="366"/>
      <c r="P1218" s="366"/>
      <c r="Q1218" s="366"/>
      <c r="R1218" s="366"/>
      <c r="S1218" s="366"/>
      <c r="T1218" s="366"/>
      <c r="U1218" s="366"/>
      <c r="V1218" s="366"/>
      <c r="W1218" s="366"/>
      <c r="X1218" s="366"/>
      <c r="Y1218" s="366"/>
      <c r="Z1218" s="366"/>
      <c r="AA1218" s="366"/>
      <c r="AB1218" s="366"/>
      <c r="AC1218" s="366"/>
      <c r="AD1218" s="366"/>
      <c r="AE1218" s="366"/>
      <c r="AF1218" s="366"/>
      <c r="AG1218" s="366"/>
      <c r="AH1218" s="366"/>
    </row>
    <row r="1219" spans="3:34">
      <c r="C1219" s="366"/>
      <c r="D1219" s="366"/>
      <c r="E1219" s="366"/>
      <c r="F1219" s="366"/>
      <c r="G1219" s="366"/>
      <c r="H1219" s="366"/>
      <c r="I1219" s="366"/>
      <c r="J1219" s="366"/>
      <c r="K1219" s="366"/>
      <c r="L1219" s="366"/>
      <c r="M1219" s="366"/>
      <c r="N1219" s="366"/>
      <c r="O1219" s="366"/>
      <c r="P1219" s="366"/>
      <c r="Q1219" s="366"/>
      <c r="R1219" s="366"/>
      <c r="S1219" s="366"/>
      <c r="T1219" s="366"/>
      <c r="U1219" s="366"/>
      <c r="V1219" s="366"/>
      <c r="W1219" s="366"/>
      <c r="X1219" s="366"/>
      <c r="Y1219" s="366"/>
      <c r="Z1219" s="366"/>
      <c r="AA1219" s="366"/>
      <c r="AB1219" s="366"/>
      <c r="AC1219" s="366"/>
      <c r="AD1219" s="366"/>
      <c r="AE1219" s="366"/>
      <c r="AF1219" s="366"/>
      <c r="AG1219" s="366"/>
      <c r="AH1219" s="366"/>
    </row>
    <row r="1222" spans="3:34">
      <c r="C1222" s="366"/>
      <c r="D1222" s="366"/>
      <c r="E1222" s="366"/>
      <c r="F1222" s="366"/>
      <c r="G1222" s="366"/>
      <c r="H1222" s="366"/>
      <c r="I1222" s="366"/>
      <c r="J1222" s="366"/>
      <c r="K1222" s="366"/>
      <c r="L1222" s="366"/>
      <c r="M1222" s="366"/>
      <c r="N1222" s="366"/>
      <c r="O1222" s="366"/>
      <c r="P1222" s="366"/>
      <c r="Q1222" s="366"/>
      <c r="R1222" s="366"/>
      <c r="S1222" s="366"/>
      <c r="T1222" s="366"/>
      <c r="U1222" s="366"/>
      <c r="V1222" s="366"/>
      <c r="W1222" s="366"/>
      <c r="X1222" s="366"/>
      <c r="Y1222" s="366"/>
      <c r="Z1222" s="366"/>
      <c r="AA1222" s="366"/>
      <c r="AB1222" s="366"/>
      <c r="AC1222" s="366"/>
      <c r="AD1222" s="366"/>
      <c r="AE1222" s="366"/>
      <c r="AF1222" s="366"/>
      <c r="AG1222" s="366"/>
      <c r="AH1222" s="366"/>
    </row>
    <row r="1225" spans="3:34">
      <c r="C1225" s="366"/>
      <c r="D1225" s="366"/>
      <c r="E1225" s="366"/>
      <c r="F1225" s="366"/>
      <c r="G1225" s="366"/>
      <c r="H1225" s="366"/>
      <c r="I1225" s="366"/>
      <c r="J1225" s="366"/>
      <c r="K1225" s="366"/>
      <c r="L1225" s="366"/>
      <c r="M1225" s="366"/>
      <c r="N1225" s="366"/>
      <c r="O1225" s="366"/>
      <c r="P1225" s="366"/>
      <c r="Q1225" s="366"/>
      <c r="R1225" s="366"/>
      <c r="S1225" s="366"/>
      <c r="T1225" s="366"/>
      <c r="U1225" s="366"/>
      <c r="V1225" s="366"/>
      <c r="W1225" s="366"/>
      <c r="X1225" s="366"/>
      <c r="Y1225" s="366"/>
      <c r="Z1225" s="366"/>
      <c r="AA1225" s="366"/>
      <c r="AB1225" s="366"/>
      <c r="AC1225" s="366"/>
      <c r="AD1225" s="366"/>
      <c r="AE1225" s="366"/>
      <c r="AF1225" s="366"/>
      <c r="AG1225" s="366"/>
      <c r="AH1225" s="366"/>
    </row>
    <row r="1226" spans="3:34">
      <c r="C1226" s="366"/>
      <c r="D1226" s="366"/>
      <c r="E1226" s="366"/>
      <c r="F1226" s="366"/>
      <c r="G1226" s="366"/>
      <c r="H1226" s="366"/>
      <c r="I1226" s="366"/>
      <c r="J1226" s="366"/>
      <c r="K1226" s="366"/>
      <c r="L1226" s="366"/>
      <c r="M1226" s="366"/>
      <c r="N1226" s="366"/>
      <c r="O1226" s="366"/>
      <c r="P1226" s="366"/>
      <c r="Q1226" s="366"/>
      <c r="R1226" s="366"/>
      <c r="S1226" s="366"/>
      <c r="T1226" s="366"/>
      <c r="U1226" s="366"/>
      <c r="V1226" s="366"/>
      <c r="W1226" s="366"/>
      <c r="X1226" s="366"/>
      <c r="Y1226" s="366"/>
      <c r="Z1226" s="366"/>
      <c r="AA1226" s="366"/>
      <c r="AB1226" s="366"/>
      <c r="AC1226" s="366"/>
      <c r="AD1226" s="366"/>
      <c r="AE1226" s="366"/>
      <c r="AF1226" s="366"/>
      <c r="AG1226" s="366"/>
      <c r="AH1226" s="366"/>
    </row>
    <row r="1227" spans="3:34">
      <c r="C1227" s="366"/>
      <c r="D1227" s="366"/>
      <c r="E1227" s="366"/>
      <c r="F1227" s="366"/>
      <c r="G1227" s="366"/>
      <c r="H1227" s="366"/>
      <c r="I1227" s="366"/>
      <c r="J1227" s="366"/>
      <c r="K1227" s="366"/>
      <c r="L1227" s="366"/>
      <c r="M1227" s="366"/>
      <c r="N1227" s="366"/>
      <c r="O1227" s="366"/>
      <c r="P1227" s="366"/>
      <c r="Q1227" s="366"/>
      <c r="R1227" s="366"/>
      <c r="S1227" s="366"/>
      <c r="T1227" s="366"/>
      <c r="U1227" s="366"/>
      <c r="V1227" s="366"/>
      <c r="W1227" s="366"/>
      <c r="X1227" s="366"/>
      <c r="Y1227" s="366"/>
      <c r="Z1227" s="366"/>
      <c r="AA1227" s="366"/>
      <c r="AB1227" s="366"/>
      <c r="AC1227" s="366"/>
      <c r="AD1227" s="366"/>
      <c r="AE1227" s="366"/>
      <c r="AF1227" s="366"/>
      <c r="AG1227" s="366"/>
      <c r="AH1227" s="366"/>
    </row>
    <row r="1229" spans="3:34">
      <c r="C1229" s="366"/>
      <c r="D1229" s="366"/>
      <c r="E1229" s="366"/>
      <c r="F1229" s="366"/>
      <c r="G1229" s="366"/>
      <c r="H1229" s="366"/>
      <c r="I1229" s="366"/>
      <c r="J1229" s="366"/>
      <c r="K1229" s="366"/>
      <c r="L1229" s="366"/>
      <c r="M1229" s="366"/>
      <c r="N1229" s="366"/>
      <c r="O1229" s="366"/>
      <c r="P1229" s="366"/>
      <c r="Q1229" s="366"/>
      <c r="R1229" s="366"/>
      <c r="S1229" s="366"/>
      <c r="T1229" s="366"/>
      <c r="U1229" s="366"/>
      <c r="V1229" s="366"/>
      <c r="W1229" s="366"/>
      <c r="X1229" s="366"/>
      <c r="Y1229" s="366"/>
      <c r="Z1229" s="366"/>
      <c r="AA1229" s="366"/>
      <c r="AB1229" s="366"/>
      <c r="AC1229" s="366"/>
      <c r="AD1229" s="366"/>
      <c r="AE1229" s="366"/>
      <c r="AF1229" s="366"/>
      <c r="AG1229" s="366"/>
      <c r="AH1229" s="366"/>
    </row>
    <row r="1232" spans="3:34">
      <c r="C1232" s="366"/>
      <c r="D1232" s="366"/>
      <c r="E1232" s="366"/>
      <c r="F1232" s="366"/>
      <c r="G1232" s="366"/>
      <c r="H1232" s="366"/>
      <c r="I1232" s="366"/>
      <c r="J1232" s="366"/>
      <c r="K1232" s="366"/>
      <c r="L1232" s="366"/>
      <c r="M1232" s="366"/>
      <c r="N1232" s="366"/>
      <c r="O1232" s="366"/>
      <c r="P1232" s="366"/>
      <c r="Q1232" s="366"/>
      <c r="R1232" s="366"/>
      <c r="S1232" s="366"/>
      <c r="T1232" s="366"/>
      <c r="U1232" s="366"/>
      <c r="V1232" s="366"/>
      <c r="W1232" s="366"/>
      <c r="X1232" s="366"/>
      <c r="Y1232" s="366"/>
      <c r="Z1232" s="366"/>
      <c r="AA1232" s="366"/>
      <c r="AB1232" s="366"/>
      <c r="AC1232" s="366"/>
      <c r="AD1232" s="366"/>
      <c r="AE1232" s="366"/>
      <c r="AF1232" s="366"/>
      <c r="AG1232" s="366"/>
      <c r="AH1232" s="366"/>
    </row>
    <row r="1233" spans="3:34">
      <c r="C1233" s="366"/>
      <c r="D1233" s="366"/>
      <c r="E1233" s="366"/>
      <c r="F1233" s="366"/>
      <c r="G1233" s="366"/>
      <c r="H1233" s="366"/>
      <c r="I1233" s="366"/>
      <c r="J1233" s="366"/>
      <c r="K1233" s="366"/>
      <c r="L1233" s="366"/>
      <c r="M1233" s="366"/>
      <c r="N1233" s="366"/>
      <c r="O1233" s="366"/>
      <c r="P1233" s="366"/>
      <c r="Q1233" s="366"/>
      <c r="R1233" s="366"/>
      <c r="S1233" s="366"/>
      <c r="T1233" s="366"/>
      <c r="U1233" s="366"/>
      <c r="V1233" s="366"/>
      <c r="W1233" s="366"/>
      <c r="X1233" s="366"/>
      <c r="Y1233" s="366"/>
      <c r="Z1233" s="366"/>
      <c r="AA1233" s="366"/>
      <c r="AB1233" s="366"/>
      <c r="AC1233" s="366"/>
      <c r="AD1233" s="366"/>
      <c r="AE1233" s="366"/>
      <c r="AF1233" s="366"/>
      <c r="AG1233" s="366"/>
      <c r="AH1233" s="366"/>
    </row>
    <row r="1235" spans="3:34">
      <c r="C1235" s="366"/>
      <c r="D1235" s="366"/>
      <c r="E1235" s="366"/>
      <c r="F1235" s="366"/>
      <c r="G1235" s="366"/>
      <c r="H1235" s="366"/>
      <c r="I1235" s="366"/>
      <c r="J1235" s="366"/>
      <c r="K1235" s="366"/>
      <c r="L1235" s="366"/>
      <c r="M1235" s="366"/>
      <c r="N1235" s="366"/>
      <c r="O1235" s="366"/>
      <c r="P1235" s="366"/>
      <c r="Q1235" s="366"/>
      <c r="R1235" s="366"/>
      <c r="S1235" s="366"/>
      <c r="T1235" s="366"/>
      <c r="U1235" s="366"/>
      <c r="V1235" s="366"/>
      <c r="W1235" s="366"/>
      <c r="X1235" s="366"/>
      <c r="Y1235" s="366"/>
      <c r="Z1235" s="366"/>
      <c r="AA1235" s="366"/>
      <c r="AB1235" s="366"/>
      <c r="AC1235" s="366"/>
      <c r="AD1235" s="366"/>
      <c r="AE1235" s="366"/>
      <c r="AF1235" s="366"/>
      <c r="AG1235" s="366"/>
      <c r="AH1235" s="366"/>
    </row>
    <row r="1236" spans="3:34">
      <c r="C1236" s="366"/>
      <c r="D1236" s="366"/>
      <c r="E1236" s="366"/>
      <c r="F1236" s="366"/>
      <c r="G1236" s="366"/>
      <c r="H1236" s="366"/>
      <c r="I1236" s="366"/>
      <c r="J1236" s="366"/>
      <c r="K1236" s="366"/>
      <c r="L1236" s="366"/>
      <c r="M1236" s="366"/>
      <c r="N1236" s="366"/>
      <c r="O1236" s="366"/>
      <c r="P1236" s="366"/>
      <c r="Q1236" s="366"/>
      <c r="R1236" s="366"/>
      <c r="S1236" s="366"/>
      <c r="T1236" s="366"/>
      <c r="U1236" s="366"/>
      <c r="V1236" s="366"/>
      <c r="W1236" s="366"/>
      <c r="X1236" s="366"/>
      <c r="Y1236" s="366"/>
      <c r="Z1236" s="366"/>
      <c r="AA1236" s="366"/>
      <c r="AB1236" s="366"/>
      <c r="AC1236" s="366"/>
      <c r="AD1236" s="366"/>
      <c r="AE1236" s="366"/>
      <c r="AF1236" s="366"/>
      <c r="AG1236" s="366"/>
      <c r="AH1236" s="366"/>
    </row>
    <row r="1237" spans="3:34">
      <c r="C1237" s="366"/>
      <c r="D1237" s="366"/>
      <c r="E1237" s="366"/>
      <c r="F1237" s="366"/>
      <c r="G1237" s="366"/>
      <c r="H1237" s="366"/>
      <c r="I1237" s="366"/>
      <c r="J1237" s="366"/>
      <c r="K1237" s="366"/>
      <c r="L1237" s="366"/>
      <c r="M1237" s="366"/>
      <c r="N1237" s="366"/>
      <c r="O1237" s="366"/>
      <c r="P1237" s="366"/>
      <c r="Q1237" s="366"/>
      <c r="R1237" s="366"/>
      <c r="S1237" s="366"/>
      <c r="T1237" s="366"/>
      <c r="U1237" s="366"/>
      <c r="V1237" s="366"/>
      <c r="W1237" s="366"/>
      <c r="X1237" s="366"/>
      <c r="Y1237" s="366"/>
      <c r="Z1237" s="366"/>
      <c r="AA1237" s="366"/>
      <c r="AB1237" s="366"/>
      <c r="AC1237" s="366"/>
      <c r="AD1237" s="366"/>
      <c r="AE1237" s="366"/>
      <c r="AF1237" s="366"/>
      <c r="AG1237" s="366"/>
      <c r="AH1237" s="366"/>
    </row>
    <row r="1239" spans="3:34">
      <c r="C1239" s="366"/>
      <c r="D1239" s="366"/>
      <c r="E1239" s="366"/>
      <c r="F1239" s="366"/>
      <c r="G1239" s="366"/>
      <c r="H1239" s="366"/>
      <c r="I1239" s="366"/>
      <c r="J1239" s="366"/>
      <c r="K1239" s="366"/>
      <c r="L1239" s="366"/>
      <c r="M1239" s="366"/>
      <c r="N1239" s="366"/>
      <c r="O1239" s="366"/>
      <c r="P1239" s="366"/>
      <c r="Q1239" s="366"/>
      <c r="R1239" s="366"/>
      <c r="S1239" s="366"/>
      <c r="T1239" s="366"/>
      <c r="U1239" s="366"/>
      <c r="V1239" s="366"/>
      <c r="W1239" s="366"/>
      <c r="X1239" s="366"/>
      <c r="Y1239" s="366"/>
      <c r="Z1239" s="366"/>
      <c r="AA1239" s="366"/>
      <c r="AB1239" s="366"/>
      <c r="AC1239" s="366"/>
      <c r="AD1239" s="366"/>
      <c r="AE1239" s="366"/>
      <c r="AF1239" s="366"/>
      <c r="AG1239" s="366"/>
      <c r="AH1239" s="366"/>
    </row>
    <row r="1242" spans="3:34">
      <c r="C1242" s="366"/>
      <c r="D1242" s="366"/>
      <c r="E1242" s="366"/>
      <c r="F1242" s="366"/>
      <c r="G1242" s="366"/>
      <c r="H1242" s="366"/>
      <c r="I1242" s="366"/>
      <c r="J1242" s="366"/>
      <c r="K1242" s="366"/>
      <c r="L1242" s="366"/>
      <c r="M1242" s="366"/>
      <c r="N1242" s="366"/>
      <c r="O1242" s="366"/>
      <c r="P1242" s="366"/>
      <c r="Q1242" s="366"/>
      <c r="R1242" s="366"/>
      <c r="S1242" s="366"/>
      <c r="T1242" s="366"/>
      <c r="U1242" s="366"/>
      <c r="V1242" s="366"/>
      <c r="W1242" s="366"/>
      <c r="X1242" s="366"/>
      <c r="Y1242" s="366"/>
      <c r="Z1242" s="366"/>
      <c r="AA1242" s="366"/>
      <c r="AB1242" s="366"/>
      <c r="AC1242" s="366"/>
      <c r="AD1242" s="366"/>
      <c r="AE1242" s="366"/>
      <c r="AF1242" s="366"/>
      <c r="AG1242" s="366"/>
      <c r="AH1242" s="366"/>
    </row>
    <row r="1243" spans="3:34">
      <c r="C1243" s="366"/>
      <c r="D1243" s="366"/>
      <c r="E1243" s="366"/>
      <c r="F1243" s="366"/>
      <c r="G1243" s="366"/>
      <c r="H1243" s="366"/>
      <c r="I1243" s="366"/>
      <c r="J1243" s="366"/>
      <c r="K1243" s="366"/>
      <c r="L1243" s="366"/>
      <c r="M1243" s="366"/>
      <c r="N1243" s="366"/>
      <c r="O1243" s="366"/>
      <c r="P1243" s="366"/>
      <c r="Q1243" s="366"/>
      <c r="R1243" s="366"/>
      <c r="S1243" s="366"/>
      <c r="T1243" s="366"/>
      <c r="U1243" s="366"/>
      <c r="V1243" s="366"/>
      <c r="W1243" s="366"/>
      <c r="X1243" s="366"/>
      <c r="Y1243" s="366"/>
      <c r="Z1243" s="366"/>
      <c r="AA1243" s="366"/>
      <c r="AB1243" s="366"/>
      <c r="AC1243" s="366"/>
      <c r="AD1243" s="366"/>
      <c r="AE1243" s="366"/>
      <c r="AF1243" s="366"/>
      <c r="AG1243" s="366"/>
      <c r="AH1243" s="366"/>
    </row>
    <row r="1245" spans="3:34">
      <c r="C1245" s="366"/>
      <c r="D1245" s="366"/>
      <c r="E1245" s="366"/>
      <c r="F1245" s="366"/>
      <c r="G1245" s="366"/>
      <c r="H1245" s="366"/>
      <c r="I1245" s="366"/>
      <c r="J1245" s="366"/>
      <c r="K1245" s="366"/>
      <c r="L1245" s="366"/>
      <c r="M1245" s="366"/>
      <c r="N1245" s="366"/>
      <c r="O1245" s="366"/>
      <c r="P1245" s="366"/>
      <c r="Q1245" s="366"/>
      <c r="R1245" s="366"/>
      <c r="S1245" s="366"/>
      <c r="T1245" s="366"/>
      <c r="U1245" s="366"/>
      <c r="V1245" s="366"/>
      <c r="W1245" s="366"/>
      <c r="X1245" s="366"/>
      <c r="Y1245" s="366"/>
      <c r="Z1245" s="366"/>
      <c r="AA1245" s="366"/>
      <c r="AB1245" s="366"/>
      <c r="AC1245" s="366"/>
      <c r="AD1245" s="366"/>
      <c r="AE1245" s="366"/>
      <c r="AF1245" s="366"/>
      <c r="AG1245" s="366"/>
      <c r="AH1245" s="366"/>
    </row>
    <row r="1246" spans="3:34">
      <c r="C1246" s="366"/>
      <c r="D1246" s="366"/>
      <c r="E1246" s="366"/>
      <c r="F1246" s="366"/>
      <c r="G1246" s="366"/>
      <c r="H1246" s="366"/>
      <c r="I1246" s="366"/>
      <c r="J1246" s="366"/>
      <c r="K1246" s="366"/>
      <c r="L1246" s="366"/>
      <c r="M1246" s="366"/>
      <c r="N1246" s="366"/>
      <c r="O1246" s="366"/>
      <c r="P1246" s="366"/>
      <c r="Q1246" s="366"/>
      <c r="R1246" s="366"/>
      <c r="S1246" s="366"/>
      <c r="T1246" s="366"/>
      <c r="U1246" s="366"/>
      <c r="V1246" s="366"/>
      <c r="W1246" s="366"/>
      <c r="X1246" s="366"/>
      <c r="Y1246" s="366"/>
      <c r="Z1246" s="366"/>
      <c r="AA1246" s="366"/>
      <c r="AB1246" s="366"/>
      <c r="AC1246" s="366"/>
      <c r="AD1246" s="366"/>
      <c r="AE1246" s="366"/>
      <c r="AF1246" s="366"/>
      <c r="AG1246" s="366"/>
      <c r="AH1246" s="366"/>
    </row>
    <row r="1247" spans="3:34">
      <c r="C1247" s="366"/>
      <c r="D1247" s="366"/>
      <c r="E1247" s="366"/>
      <c r="F1247" s="366"/>
      <c r="G1247" s="366"/>
      <c r="H1247" s="366"/>
      <c r="I1247" s="366"/>
      <c r="J1247" s="366"/>
      <c r="K1247" s="366"/>
      <c r="L1247" s="366"/>
      <c r="M1247" s="366"/>
      <c r="N1247" s="366"/>
      <c r="O1247" s="366"/>
      <c r="P1247" s="366"/>
      <c r="Q1247" s="366"/>
      <c r="R1247" s="366"/>
      <c r="S1247" s="366"/>
      <c r="T1247" s="366"/>
      <c r="U1247" s="366"/>
      <c r="V1247" s="366"/>
      <c r="W1247" s="366"/>
      <c r="X1247" s="366"/>
      <c r="Y1247" s="366"/>
      <c r="Z1247" s="366"/>
      <c r="AA1247" s="366"/>
      <c r="AB1247" s="366"/>
      <c r="AC1247" s="366"/>
      <c r="AD1247" s="366"/>
      <c r="AE1247" s="366"/>
      <c r="AF1247" s="366"/>
      <c r="AG1247" s="366"/>
      <c r="AH1247" s="366"/>
    </row>
    <row r="1249" spans="3:34">
      <c r="C1249" s="366"/>
      <c r="D1249" s="366"/>
      <c r="E1249" s="366"/>
      <c r="F1249" s="366"/>
      <c r="G1249" s="366"/>
      <c r="H1249" s="366"/>
      <c r="I1249" s="366"/>
      <c r="J1249" s="366"/>
      <c r="K1249" s="366"/>
      <c r="L1249" s="366"/>
      <c r="M1249" s="366"/>
      <c r="N1249" s="366"/>
      <c r="O1249" s="366"/>
      <c r="P1249" s="366"/>
      <c r="Q1249" s="366"/>
      <c r="R1249" s="366"/>
      <c r="S1249" s="366"/>
      <c r="T1249" s="366"/>
      <c r="U1249" s="366"/>
      <c r="V1249" s="366"/>
      <c r="W1249" s="366"/>
      <c r="X1249" s="366"/>
      <c r="Y1249" s="366"/>
      <c r="Z1249" s="366"/>
      <c r="AA1249" s="366"/>
      <c r="AB1249" s="366"/>
      <c r="AC1249" s="366"/>
      <c r="AD1249" s="366"/>
      <c r="AE1249" s="366"/>
      <c r="AF1249" s="366"/>
      <c r="AG1249" s="366"/>
      <c r="AH1249" s="366"/>
    </row>
    <row r="1252" spans="3:34">
      <c r="C1252" s="366"/>
      <c r="D1252" s="366"/>
      <c r="E1252" s="366"/>
      <c r="F1252" s="366"/>
      <c r="G1252" s="366"/>
      <c r="H1252" s="366"/>
      <c r="I1252" s="366"/>
      <c r="J1252" s="366"/>
      <c r="K1252" s="366"/>
      <c r="L1252" s="366"/>
      <c r="M1252" s="366"/>
      <c r="N1252" s="366"/>
      <c r="O1252" s="366"/>
      <c r="P1252" s="366"/>
      <c r="Q1252" s="366"/>
      <c r="R1252" s="366"/>
      <c r="S1252" s="366"/>
      <c r="T1252" s="366"/>
      <c r="U1252" s="366"/>
      <c r="V1252" s="366"/>
      <c r="W1252" s="366"/>
      <c r="X1252" s="366"/>
      <c r="Y1252" s="366"/>
      <c r="Z1252" s="366"/>
      <c r="AA1252" s="366"/>
      <c r="AB1252" s="366"/>
      <c r="AC1252" s="366"/>
      <c r="AD1252" s="366"/>
      <c r="AE1252" s="366"/>
      <c r="AF1252" s="366"/>
      <c r="AG1252" s="366"/>
      <c r="AH1252" s="366"/>
    </row>
    <row r="1255" spans="3:34">
      <c r="C1255" s="366"/>
      <c r="D1255" s="366"/>
      <c r="E1255" s="366"/>
      <c r="F1255" s="366"/>
      <c r="G1255" s="366"/>
      <c r="H1255" s="366"/>
      <c r="I1255" s="366"/>
      <c r="J1255" s="366"/>
      <c r="K1255" s="366"/>
      <c r="L1255" s="366"/>
      <c r="M1255" s="366"/>
      <c r="N1255" s="366"/>
      <c r="O1255" s="366"/>
      <c r="P1255" s="366"/>
      <c r="Q1255" s="366"/>
      <c r="R1255" s="366"/>
      <c r="S1255" s="366"/>
      <c r="T1255" s="366"/>
      <c r="U1255" s="366"/>
      <c r="V1255" s="366"/>
      <c r="W1255" s="366"/>
      <c r="X1255" s="366"/>
      <c r="Y1255" s="366"/>
      <c r="Z1255" s="366"/>
      <c r="AA1255" s="366"/>
      <c r="AB1255" s="366"/>
      <c r="AC1255" s="366"/>
      <c r="AD1255" s="366"/>
      <c r="AE1255" s="366"/>
      <c r="AF1255" s="366"/>
      <c r="AG1255" s="366"/>
      <c r="AH1255" s="366"/>
    </row>
    <row r="1265" spans="3:34">
      <c r="C1265" s="366"/>
      <c r="D1265" s="366"/>
      <c r="E1265" s="366"/>
      <c r="F1265" s="366"/>
      <c r="G1265" s="366"/>
      <c r="H1265" s="366"/>
      <c r="I1265" s="366"/>
      <c r="J1265" s="366"/>
      <c r="K1265" s="366"/>
      <c r="L1265" s="366"/>
      <c r="M1265" s="366"/>
      <c r="N1265" s="366"/>
      <c r="O1265" s="366"/>
      <c r="P1265" s="366"/>
      <c r="Q1265" s="366"/>
      <c r="R1265" s="366"/>
      <c r="S1265" s="366"/>
      <c r="T1265" s="366"/>
      <c r="U1265" s="366"/>
      <c r="V1265" s="366"/>
      <c r="W1265" s="366"/>
      <c r="X1265" s="366"/>
      <c r="Y1265" s="366"/>
      <c r="Z1265" s="366"/>
      <c r="AA1265" s="366"/>
      <c r="AB1265" s="366"/>
      <c r="AC1265" s="366"/>
      <c r="AD1265" s="366"/>
      <c r="AE1265" s="366"/>
      <c r="AF1265" s="366"/>
      <c r="AG1265" s="366"/>
      <c r="AH1265" s="366"/>
    </row>
    <row r="1267" spans="3:34">
      <c r="C1267" s="366"/>
      <c r="D1267" s="366"/>
      <c r="E1267" s="366"/>
      <c r="F1267" s="366"/>
      <c r="G1267" s="366"/>
      <c r="H1267" s="366"/>
      <c r="I1267" s="366"/>
      <c r="J1267" s="366"/>
      <c r="K1267" s="366"/>
      <c r="L1267" s="366"/>
      <c r="M1267" s="366"/>
      <c r="N1267" s="366"/>
      <c r="O1267" s="366"/>
      <c r="P1267" s="366"/>
      <c r="Q1267" s="366"/>
      <c r="R1267" s="366"/>
      <c r="S1267" s="366"/>
      <c r="T1267" s="366"/>
      <c r="U1267" s="366"/>
      <c r="V1267" s="366"/>
      <c r="W1267" s="366"/>
      <c r="X1267" s="366"/>
      <c r="Y1267" s="366"/>
      <c r="Z1267" s="366"/>
      <c r="AA1267" s="366"/>
      <c r="AB1267" s="366"/>
      <c r="AC1267" s="366"/>
      <c r="AD1267" s="366"/>
      <c r="AE1267" s="366"/>
      <c r="AF1267" s="366"/>
      <c r="AG1267" s="366"/>
      <c r="AH1267" s="366"/>
    </row>
    <row r="1269" spans="3:34">
      <c r="C1269" s="366"/>
      <c r="D1269" s="366"/>
      <c r="E1269" s="366"/>
      <c r="F1269" s="366"/>
      <c r="G1269" s="366"/>
      <c r="H1269" s="366"/>
      <c r="I1269" s="366"/>
      <c r="J1269" s="366"/>
      <c r="K1269" s="366"/>
      <c r="L1269" s="366"/>
      <c r="M1269" s="366"/>
      <c r="N1269" s="366"/>
      <c r="O1269" s="366"/>
      <c r="P1269" s="366"/>
      <c r="Q1269" s="366"/>
      <c r="R1269" s="366"/>
      <c r="S1269" s="366"/>
      <c r="T1269" s="366"/>
      <c r="U1269" s="366"/>
      <c r="V1269" s="366"/>
      <c r="W1269" s="366"/>
      <c r="X1269" s="366"/>
      <c r="Y1269" s="366"/>
      <c r="Z1269" s="366"/>
      <c r="AA1269" s="366"/>
      <c r="AB1269" s="366"/>
      <c r="AC1269" s="366"/>
      <c r="AD1269" s="366"/>
      <c r="AE1269" s="366"/>
      <c r="AF1269" s="366"/>
      <c r="AG1269" s="366"/>
      <c r="AH1269" s="366"/>
    </row>
    <row r="1272" spans="3:34">
      <c r="C1272" s="366"/>
      <c r="D1272" s="366"/>
      <c r="E1272" s="366"/>
      <c r="F1272" s="366"/>
      <c r="G1272" s="366"/>
      <c r="H1272" s="366"/>
      <c r="I1272" s="366"/>
      <c r="J1272" s="366"/>
      <c r="K1272" s="366"/>
      <c r="L1272" s="366"/>
      <c r="M1272" s="366"/>
      <c r="N1272" s="366"/>
      <c r="O1272" s="366"/>
      <c r="P1272" s="366"/>
      <c r="Q1272" s="366"/>
      <c r="R1272" s="366"/>
      <c r="S1272" s="366"/>
      <c r="T1272" s="366"/>
      <c r="U1272" s="366"/>
      <c r="V1272" s="366"/>
      <c r="W1272" s="366"/>
      <c r="X1272" s="366"/>
      <c r="Y1272" s="366"/>
      <c r="Z1272" s="366"/>
      <c r="AA1272" s="366"/>
      <c r="AB1272" s="366"/>
      <c r="AC1272" s="366"/>
      <c r="AD1272" s="366"/>
      <c r="AE1272" s="366"/>
      <c r="AF1272" s="366"/>
      <c r="AG1272" s="366"/>
      <c r="AH1272" s="366"/>
    </row>
    <row r="1275" spans="3:34">
      <c r="C1275" s="366"/>
      <c r="D1275" s="366"/>
      <c r="E1275" s="366"/>
      <c r="F1275" s="366"/>
      <c r="G1275" s="366"/>
      <c r="H1275" s="366"/>
      <c r="I1275" s="366"/>
      <c r="J1275" s="366"/>
      <c r="K1275" s="366"/>
      <c r="L1275" s="366"/>
      <c r="M1275" s="366"/>
      <c r="N1275" s="366"/>
      <c r="O1275" s="366"/>
      <c r="P1275" s="366"/>
      <c r="Q1275" s="366"/>
      <c r="R1275" s="366"/>
      <c r="S1275" s="366"/>
      <c r="T1275" s="366"/>
      <c r="U1275" s="366"/>
      <c r="V1275" s="366"/>
      <c r="W1275" s="366"/>
      <c r="X1275" s="366"/>
      <c r="Y1275" s="366"/>
      <c r="Z1275" s="366"/>
      <c r="AA1275" s="366"/>
      <c r="AB1275" s="366"/>
      <c r="AC1275" s="366"/>
      <c r="AD1275" s="366"/>
      <c r="AE1275" s="366"/>
      <c r="AF1275" s="366"/>
      <c r="AG1275" s="366"/>
      <c r="AH1275" s="366"/>
    </row>
    <row r="1276" spans="3:34">
      <c r="C1276" s="366"/>
      <c r="D1276" s="366"/>
      <c r="E1276" s="366"/>
      <c r="F1276" s="366"/>
      <c r="G1276" s="366"/>
      <c r="H1276" s="366"/>
      <c r="I1276" s="366"/>
      <c r="J1276" s="366"/>
      <c r="K1276" s="366"/>
      <c r="L1276" s="366"/>
      <c r="M1276" s="366"/>
      <c r="N1276" s="366"/>
      <c r="O1276" s="366"/>
      <c r="P1276" s="366"/>
      <c r="Q1276" s="366"/>
      <c r="R1276" s="366"/>
      <c r="S1276" s="366"/>
      <c r="T1276" s="366"/>
      <c r="U1276" s="366"/>
      <c r="V1276" s="366"/>
      <c r="W1276" s="366"/>
      <c r="X1276" s="366"/>
      <c r="Y1276" s="366"/>
      <c r="Z1276" s="366"/>
      <c r="AA1276" s="366"/>
      <c r="AB1276" s="366"/>
      <c r="AC1276" s="366"/>
      <c r="AD1276" s="366"/>
      <c r="AE1276" s="366"/>
      <c r="AF1276" s="366"/>
      <c r="AG1276" s="366"/>
      <c r="AH1276" s="366"/>
    </row>
    <row r="1277" spans="3:34">
      <c r="C1277" s="366"/>
      <c r="D1277" s="366"/>
      <c r="E1277" s="366"/>
      <c r="F1277" s="366"/>
      <c r="G1277" s="366"/>
      <c r="H1277" s="366"/>
      <c r="I1277" s="366"/>
      <c r="J1277" s="366"/>
      <c r="K1277" s="366"/>
      <c r="L1277" s="366"/>
      <c r="M1277" s="366"/>
      <c r="N1277" s="366"/>
      <c r="O1277" s="366"/>
      <c r="P1277" s="366"/>
      <c r="Q1277" s="366"/>
      <c r="R1277" s="366"/>
      <c r="S1277" s="366"/>
      <c r="T1277" s="366"/>
      <c r="U1277" s="366"/>
      <c r="V1277" s="366"/>
      <c r="W1277" s="366"/>
      <c r="X1277" s="366"/>
      <c r="Y1277" s="366"/>
      <c r="Z1277" s="366"/>
      <c r="AA1277" s="366"/>
      <c r="AB1277" s="366"/>
      <c r="AC1277" s="366"/>
      <c r="AD1277" s="366"/>
      <c r="AE1277" s="366"/>
      <c r="AF1277" s="366"/>
      <c r="AG1277" s="366"/>
      <c r="AH1277" s="366"/>
    </row>
    <row r="1278" spans="3:34">
      <c r="C1278" s="366"/>
      <c r="D1278" s="366"/>
      <c r="E1278" s="366"/>
      <c r="F1278" s="366"/>
      <c r="G1278" s="366"/>
      <c r="H1278" s="366"/>
      <c r="I1278" s="366"/>
      <c r="J1278" s="366"/>
      <c r="K1278" s="366"/>
      <c r="L1278" s="366"/>
      <c r="M1278" s="366"/>
      <c r="N1278" s="366"/>
      <c r="O1278" s="366"/>
      <c r="P1278" s="366"/>
      <c r="Q1278" s="366"/>
      <c r="R1278" s="366"/>
      <c r="S1278" s="366"/>
      <c r="T1278" s="366"/>
      <c r="U1278" s="366"/>
      <c r="V1278" s="366"/>
      <c r="W1278" s="366"/>
      <c r="X1278" s="366"/>
      <c r="Y1278" s="366"/>
      <c r="Z1278" s="366"/>
      <c r="AA1278" s="366"/>
      <c r="AB1278" s="366"/>
      <c r="AC1278" s="366"/>
      <c r="AD1278" s="366"/>
      <c r="AE1278" s="366"/>
      <c r="AF1278" s="366"/>
      <c r="AG1278" s="366"/>
      <c r="AH1278" s="366"/>
    </row>
    <row r="1279" spans="3:34">
      <c r="C1279" s="366"/>
      <c r="D1279" s="366"/>
      <c r="E1279" s="366"/>
      <c r="F1279" s="366"/>
      <c r="G1279" s="366"/>
      <c r="H1279" s="366"/>
      <c r="I1279" s="366"/>
      <c r="J1279" s="366"/>
      <c r="K1279" s="366"/>
      <c r="L1279" s="366"/>
      <c r="M1279" s="366"/>
      <c r="N1279" s="366"/>
      <c r="O1279" s="366"/>
      <c r="P1279" s="366"/>
      <c r="Q1279" s="366"/>
      <c r="R1279" s="366"/>
      <c r="S1279" s="366"/>
      <c r="T1279" s="366"/>
      <c r="U1279" s="366"/>
      <c r="V1279" s="366"/>
      <c r="W1279" s="366"/>
      <c r="X1279" s="366"/>
      <c r="Y1279" s="366"/>
      <c r="Z1279" s="366"/>
      <c r="AA1279" s="366"/>
      <c r="AB1279" s="366"/>
      <c r="AC1279" s="366"/>
      <c r="AD1279" s="366"/>
      <c r="AE1279" s="366"/>
      <c r="AF1279" s="366"/>
      <c r="AG1279" s="366"/>
      <c r="AH1279" s="366"/>
    </row>
    <row r="1282" spans="1:34">
      <c r="C1282" s="366"/>
      <c r="D1282" s="366"/>
      <c r="E1282" s="366"/>
      <c r="F1282" s="366"/>
      <c r="G1282" s="366"/>
      <c r="H1282" s="366"/>
      <c r="I1282" s="366"/>
      <c r="J1282" s="366"/>
      <c r="K1282" s="366"/>
      <c r="L1282" s="366"/>
      <c r="M1282" s="366"/>
      <c r="N1282" s="366"/>
      <c r="O1282" s="366"/>
      <c r="P1282" s="366"/>
      <c r="Q1282" s="366"/>
      <c r="R1282" s="366"/>
      <c r="S1282" s="366"/>
      <c r="T1282" s="366"/>
      <c r="U1282" s="366"/>
      <c r="V1282" s="366"/>
      <c r="W1282" s="366"/>
      <c r="X1282" s="366"/>
      <c r="Y1282" s="366"/>
      <c r="Z1282" s="366"/>
      <c r="AA1282" s="366"/>
      <c r="AB1282" s="366"/>
      <c r="AC1282" s="366"/>
      <c r="AD1282" s="366"/>
      <c r="AE1282" s="366"/>
      <c r="AF1282" s="366"/>
      <c r="AG1282" s="366"/>
      <c r="AH1282" s="366"/>
    </row>
    <row r="1283" spans="1:34">
      <c r="C1283" s="366"/>
      <c r="D1283" s="366"/>
      <c r="E1283" s="366"/>
      <c r="F1283" s="366"/>
      <c r="G1283" s="366"/>
      <c r="H1283" s="366"/>
      <c r="I1283" s="366"/>
      <c r="J1283" s="366"/>
      <c r="K1283" s="366"/>
      <c r="L1283" s="366"/>
      <c r="M1283" s="366"/>
      <c r="N1283" s="366"/>
      <c r="O1283" s="366"/>
      <c r="P1283" s="366"/>
      <c r="Q1283" s="366"/>
      <c r="R1283" s="366"/>
      <c r="S1283" s="366"/>
      <c r="T1283" s="366"/>
      <c r="U1283" s="366"/>
      <c r="V1283" s="366"/>
      <c r="W1283" s="366"/>
      <c r="X1283" s="366"/>
      <c r="Y1283" s="366"/>
      <c r="Z1283" s="366"/>
      <c r="AA1283" s="366"/>
      <c r="AB1283" s="366"/>
      <c r="AC1283" s="366"/>
      <c r="AD1283" s="366"/>
      <c r="AE1283" s="366"/>
      <c r="AF1283" s="366"/>
      <c r="AG1283" s="366"/>
      <c r="AH1283" s="366"/>
    </row>
    <row r="1285" spans="1:34">
      <c r="A1285" s="432"/>
      <c r="B1285" s="432"/>
      <c r="C1285" s="432"/>
    </row>
    <row r="1286" spans="1:34">
      <c r="A1286" s="432"/>
      <c r="B1286" s="432"/>
      <c r="C1286" s="432"/>
    </row>
    <row r="1287" spans="1:34">
      <c r="A1287" s="432"/>
      <c r="B1287" s="432"/>
      <c r="C1287" s="432"/>
    </row>
    <row r="1288" spans="1:34">
      <c r="A1288" s="432"/>
      <c r="B1288" s="432"/>
      <c r="C1288" s="432"/>
    </row>
    <row r="1289" spans="1:34">
      <c r="A1289" s="432"/>
      <c r="B1289" s="432"/>
      <c r="C1289" s="432"/>
    </row>
    <row r="1290" spans="1:34">
      <c r="A1290" s="432"/>
      <c r="B1290" s="432"/>
      <c r="C1290" s="432"/>
    </row>
    <row r="1291" spans="1:34">
      <c r="A1291" s="432"/>
      <c r="B1291" s="432"/>
      <c r="C1291" s="432"/>
    </row>
    <row r="1292" spans="1:34">
      <c r="A1292" s="432"/>
      <c r="B1292" s="432"/>
      <c r="C1292" s="432"/>
    </row>
    <row r="1293" spans="1:34">
      <c r="A1293" s="432"/>
      <c r="B1293" s="432"/>
      <c r="C1293" s="432"/>
    </row>
    <row r="1294" spans="1:34">
      <c r="A1294" s="432"/>
      <c r="B1294" s="432"/>
      <c r="C1294" s="432"/>
    </row>
    <row r="1307" spans="3:34">
      <c r="C1307" s="366"/>
      <c r="D1307" s="366"/>
      <c r="E1307" s="366"/>
      <c r="F1307" s="366"/>
      <c r="G1307" s="366"/>
      <c r="H1307" s="366"/>
      <c r="I1307" s="366"/>
      <c r="J1307" s="366"/>
      <c r="K1307" s="366"/>
      <c r="L1307" s="366"/>
      <c r="M1307" s="366"/>
      <c r="N1307" s="366"/>
      <c r="O1307" s="366"/>
      <c r="P1307" s="366"/>
      <c r="Q1307" s="366"/>
      <c r="R1307" s="366"/>
      <c r="S1307" s="366"/>
      <c r="T1307" s="366"/>
      <c r="U1307" s="366"/>
      <c r="V1307" s="366"/>
      <c r="W1307" s="366"/>
      <c r="X1307" s="366"/>
      <c r="Y1307" s="366"/>
      <c r="Z1307" s="366"/>
      <c r="AA1307" s="366"/>
      <c r="AB1307" s="366"/>
      <c r="AC1307" s="366"/>
      <c r="AD1307" s="366"/>
      <c r="AE1307" s="366"/>
      <c r="AF1307" s="366"/>
      <c r="AG1307" s="366"/>
      <c r="AH1307" s="366"/>
    </row>
    <row r="1319" spans="3:34">
      <c r="C1319" s="366"/>
      <c r="D1319" s="366"/>
      <c r="E1319" s="366"/>
      <c r="F1319" s="366"/>
      <c r="G1319" s="366"/>
      <c r="H1319" s="366"/>
      <c r="I1319" s="366"/>
      <c r="J1319" s="366"/>
      <c r="K1319" s="366"/>
      <c r="L1319" s="366"/>
      <c r="M1319" s="366"/>
      <c r="N1319" s="366"/>
      <c r="O1319" s="366"/>
      <c r="P1319" s="366"/>
      <c r="Q1319" s="366"/>
      <c r="R1319" s="366"/>
      <c r="S1319" s="366"/>
      <c r="T1319" s="366"/>
      <c r="U1319" s="366"/>
      <c r="V1319" s="366"/>
      <c r="W1319" s="366"/>
      <c r="X1319" s="366"/>
      <c r="Y1319" s="366"/>
      <c r="Z1319" s="366"/>
      <c r="AA1319" s="366"/>
      <c r="AB1319" s="366"/>
      <c r="AC1319" s="366"/>
      <c r="AD1319" s="366"/>
      <c r="AE1319" s="366"/>
      <c r="AF1319" s="366"/>
      <c r="AG1319" s="366"/>
      <c r="AH1319" s="366"/>
    </row>
    <row r="1320" spans="3:34">
      <c r="C1320" s="366"/>
      <c r="D1320" s="366"/>
      <c r="E1320" s="366"/>
      <c r="F1320" s="366"/>
      <c r="G1320" s="366"/>
      <c r="H1320" s="366"/>
      <c r="I1320" s="366"/>
      <c r="J1320" s="366"/>
      <c r="K1320" s="366"/>
      <c r="L1320" s="366"/>
      <c r="M1320" s="366"/>
      <c r="N1320" s="366"/>
      <c r="O1320" s="366"/>
      <c r="P1320" s="366"/>
      <c r="Q1320" s="366"/>
      <c r="R1320" s="366"/>
      <c r="S1320" s="366"/>
      <c r="T1320" s="366"/>
      <c r="U1320" s="366"/>
      <c r="V1320" s="366"/>
      <c r="W1320" s="366"/>
      <c r="X1320" s="366"/>
      <c r="Y1320" s="366"/>
      <c r="Z1320" s="366"/>
      <c r="AA1320" s="366"/>
      <c r="AB1320" s="366"/>
      <c r="AC1320" s="366"/>
      <c r="AD1320" s="366"/>
      <c r="AE1320" s="366"/>
      <c r="AF1320" s="366"/>
      <c r="AG1320" s="366"/>
      <c r="AH1320" s="366"/>
    </row>
    <row r="1321" spans="3:34">
      <c r="C1321" s="366"/>
      <c r="D1321" s="366"/>
      <c r="E1321" s="366"/>
      <c r="F1321" s="366"/>
      <c r="G1321" s="366"/>
      <c r="H1321" s="366"/>
      <c r="I1321" s="366"/>
      <c r="J1321" s="366"/>
      <c r="K1321" s="366"/>
      <c r="L1321" s="366"/>
      <c r="M1321" s="366"/>
      <c r="N1321" s="366"/>
      <c r="O1321" s="366"/>
      <c r="P1321" s="366"/>
      <c r="Q1321" s="366"/>
      <c r="R1321" s="366"/>
      <c r="S1321" s="366"/>
      <c r="T1321" s="366"/>
      <c r="U1321" s="366"/>
      <c r="V1321" s="366"/>
      <c r="W1321" s="366"/>
      <c r="X1321" s="366"/>
      <c r="Y1321" s="366"/>
      <c r="Z1321" s="366"/>
      <c r="AA1321" s="366"/>
      <c r="AB1321" s="366"/>
      <c r="AC1321" s="366"/>
      <c r="AD1321" s="366"/>
      <c r="AE1321" s="366"/>
      <c r="AF1321" s="366"/>
      <c r="AG1321" s="366"/>
      <c r="AH1321" s="366"/>
    </row>
    <row r="1322" spans="3:34">
      <c r="C1322" s="366"/>
      <c r="D1322" s="366"/>
      <c r="E1322" s="366"/>
      <c r="F1322" s="366"/>
      <c r="G1322" s="366"/>
      <c r="H1322" s="366"/>
      <c r="I1322" s="366"/>
      <c r="J1322" s="366"/>
      <c r="K1322" s="366"/>
      <c r="L1322" s="366"/>
      <c r="M1322" s="366"/>
      <c r="N1322" s="366"/>
      <c r="O1322" s="366"/>
      <c r="P1322" s="366"/>
      <c r="Q1322" s="366"/>
      <c r="R1322" s="366"/>
      <c r="S1322" s="366"/>
      <c r="T1322" s="366"/>
      <c r="U1322" s="366"/>
      <c r="V1322" s="366"/>
      <c r="W1322" s="366"/>
      <c r="X1322" s="366"/>
      <c r="Y1322" s="366"/>
      <c r="Z1322" s="366"/>
      <c r="AA1322" s="366"/>
      <c r="AB1322" s="366"/>
      <c r="AC1322" s="366"/>
      <c r="AD1322" s="366"/>
      <c r="AE1322" s="366"/>
      <c r="AF1322" s="366"/>
      <c r="AG1322" s="366"/>
      <c r="AH1322" s="366"/>
    </row>
    <row r="1323" spans="3:34">
      <c r="C1323" s="366"/>
      <c r="D1323" s="366"/>
      <c r="E1323" s="366"/>
      <c r="F1323" s="366"/>
      <c r="G1323" s="366"/>
      <c r="H1323" s="366"/>
      <c r="I1323" s="366"/>
      <c r="J1323" s="366"/>
      <c r="K1323" s="366"/>
      <c r="L1323" s="366"/>
      <c r="M1323" s="366"/>
      <c r="N1323" s="366"/>
      <c r="O1323" s="366"/>
      <c r="P1323" s="366"/>
      <c r="Q1323" s="366"/>
      <c r="R1323" s="366"/>
      <c r="S1323" s="366"/>
      <c r="T1323" s="366"/>
      <c r="U1323" s="366"/>
      <c r="V1323" s="366"/>
      <c r="W1323" s="366"/>
      <c r="X1323" s="366"/>
      <c r="Y1323" s="366"/>
      <c r="Z1323" s="366"/>
      <c r="AA1323" s="366"/>
      <c r="AB1323" s="366"/>
      <c r="AC1323" s="366"/>
      <c r="AD1323" s="366"/>
      <c r="AE1323" s="366"/>
      <c r="AF1323" s="366"/>
      <c r="AG1323" s="366"/>
      <c r="AH1323" s="366"/>
    </row>
    <row r="1324" spans="3:34">
      <c r="C1324" s="366"/>
      <c r="D1324" s="366"/>
      <c r="E1324" s="366"/>
      <c r="F1324" s="366"/>
      <c r="G1324" s="366"/>
      <c r="H1324" s="366"/>
      <c r="I1324" s="366"/>
      <c r="J1324" s="366"/>
      <c r="K1324" s="366"/>
      <c r="L1324" s="366"/>
      <c r="M1324" s="366"/>
      <c r="N1324" s="366"/>
      <c r="O1324" s="366"/>
      <c r="P1324" s="366"/>
      <c r="Q1324" s="366"/>
      <c r="R1324" s="366"/>
      <c r="S1324" s="366"/>
      <c r="T1324" s="366"/>
      <c r="U1324" s="366"/>
      <c r="V1324" s="366"/>
      <c r="W1324" s="366"/>
      <c r="X1324" s="366"/>
      <c r="Y1324" s="366"/>
      <c r="Z1324" s="366"/>
      <c r="AA1324" s="366"/>
      <c r="AB1324" s="366"/>
      <c r="AC1324" s="366"/>
      <c r="AD1324" s="366"/>
      <c r="AE1324" s="366"/>
      <c r="AF1324" s="366"/>
      <c r="AG1324" s="366"/>
      <c r="AH1324" s="366"/>
    </row>
    <row r="1325" spans="3:34">
      <c r="C1325" s="366"/>
      <c r="D1325" s="366"/>
      <c r="E1325" s="366"/>
      <c r="F1325" s="366"/>
      <c r="G1325" s="366"/>
      <c r="H1325" s="366"/>
      <c r="I1325" s="366"/>
      <c r="J1325" s="366"/>
      <c r="K1325" s="366"/>
      <c r="L1325" s="366"/>
      <c r="M1325" s="366"/>
      <c r="N1325" s="366"/>
      <c r="O1325" s="366"/>
      <c r="P1325" s="366"/>
      <c r="Q1325" s="366"/>
      <c r="R1325" s="366"/>
      <c r="S1325" s="366"/>
      <c r="T1325" s="366"/>
      <c r="U1325" s="366"/>
      <c r="V1325" s="366"/>
      <c r="W1325" s="366"/>
      <c r="X1325" s="366"/>
      <c r="Y1325" s="366"/>
      <c r="Z1325" s="366"/>
      <c r="AA1325" s="366"/>
      <c r="AB1325" s="366"/>
      <c r="AC1325" s="366"/>
      <c r="AD1325" s="366"/>
      <c r="AE1325" s="366"/>
      <c r="AF1325" s="366"/>
      <c r="AG1325" s="366"/>
      <c r="AH1325" s="366"/>
    </row>
    <row r="1326" spans="3:34">
      <c r="C1326" s="366"/>
      <c r="D1326" s="366"/>
      <c r="E1326" s="366"/>
      <c r="F1326" s="366"/>
      <c r="G1326" s="366"/>
      <c r="H1326" s="366"/>
      <c r="I1326" s="366"/>
      <c r="J1326" s="366"/>
      <c r="K1326" s="366"/>
      <c r="L1326" s="366"/>
      <c r="M1326" s="366"/>
      <c r="N1326" s="366"/>
      <c r="O1326" s="366"/>
      <c r="P1326" s="366"/>
      <c r="Q1326" s="366"/>
      <c r="R1326" s="366"/>
      <c r="S1326" s="366"/>
      <c r="T1326" s="366"/>
      <c r="U1326" s="366"/>
      <c r="V1326" s="366"/>
      <c r="W1326" s="366"/>
      <c r="X1326" s="366"/>
      <c r="Y1326" s="366"/>
      <c r="Z1326" s="366"/>
      <c r="AA1326" s="366"/>
      <c r="AB1326" s="366"/>
      <c r="AC1326" s="366"/>
      <c r="AD1326" s="366"/>
      <c r="AE1326" s="366"/>
      <c r="AF1326" s="366"/>
      <c r="AG1326" s="366"/>
      <c r="AH1326" s="366"/>
    </row>
    <row r="1327" spans="3:34">
      <c r="C1327" s="366"/>
      <c r="D1327" s="366"/>
      <c r="E1327" s="366"/>
      <c r="F1327" s="366"/>
      <c r="G1327" s="366"/>
      <c r="H1327" s="366"/>
      <c r="I1327" s="366"/>
      <c r="J1327" s="366"/>
      <c r="K1327" s="366"/>
      <c r="L1327" s="366"/>
      <c r="M1327" s="366"/>
      <c r="N1327" s="366"/>
      <c r="O1327" s="366"/>
      <c r="P1327" s="366"/>
      <c r="Q1327" s="366"/>
      <c r="R1327" s="366"/>
      <c r="S1327" s="366"/>
      <c r="T1327" s="366"/>
      <c r="U1327" s="366"/>
      <c r="V1327" s="366"/>
      <c r="W1327" s="366"/>
      <c r="X1327" s="366"/>
      <c r="Y1327" s="366"/>
      <c r="Z1327" s="366"/>
      <c r="AA1327" s="366"/>
      <c r="AB1327" s="366"/>
      <c r="AC1327" s="366"/>
      <c r="AD1327" s="366"/>
      <c r="AE1327" s="366"/>
      <c r="AF1327" s="366"/>
      <c r="AG1327" s="366"/>
      <c r="AH1327" s="366"/>
    </row>
    <row r="1328" spans="3:34">
      <c r="C1328" s="366"/>
      <c r="D1328" s="366"/>
      <c r="E1328" s="366"/>
      <c r="F1328" s="366"/>
      <c r="G1328" s="366"/>
      <c r="H1328" s="366"/>
      <c r="I1328" s="366"/>
      <c r="J1328" s="366"/>
      <c r="K1328" s="366"/>
      <c r="L1328" s="366"/>
      <c r="M1328" s="366"/>
      <c r="N1328" s="366"/>
      <c r="O1328" s="366"/>
      <c r="P1328" s="366"/>
      <c r="Q1328" s="366"/>
      <c r="R1328" s="366"/>
      <c r="S1328" s="366"/>
      <c r="T1328" s="366"/>
      <c r="U1328" s="366"/>
      <c r="V1328" s="366"/>
      <c r="W1328" s="366"/>
      <c r="X1328" s="366"/>
      <c r="Y1328" s="366"/>
      <c r="Z1328" s="366"/>
      <c r="AA1328" s="366"/>
      <c r="AB1328" s="366"/>
      <c r="AC1328" s="366"/>
      <c r="AD1328" s="366"/>
      <c r="AE1328" s="366"/>
      <c r="AF1328" s="366"/>
      <c r="AG1328" s="366"/>
      <c r="AH1328" s="366"/>
    </row>
    <row r="1329" spans="3:34">
      <c r="C1329" s="366"/>
      <c r="D1329" s="366"/>
      <c r="E1329" s="366"/>
      <c r="F1329" s="366"/>
      <c r="G1329" s="366"/>
      <c r="H1329" s="366"/>
      <c r="I1329" s="366"/>
      <c r="J1329" s="366"/>
      <c r="K1329" s="366"/>
      <c r="L1329" s="366"/>
      <c r="M1329" s="366"/>
      <c r="N1329" s="366"/>
      <c r="O1329" s="366"/>
      <c r="P1329" s="366"/>
      <c r="Q1329" s="366"/>
      <c r="R1329" s="366"/>
      <c r="S1329" s="366"/>
      <c r="T1329" s="366"/>
      <c r="U1329" s="366"/>
      <c r="V1329" s="366"/>
      <c r="W1329" s="366"/>
      <c r="X1329" s="366"/>
      <c r="Y1329" s="366"/>
      <c r="Z1329" s="366"/>
      <c r="AA1329" s="366"/>
      <c r="AB1329" s="366"/>
      <c r="AC1329" s="366"/>
      <c r="AD1329" s="366"/>
      <c r="AE1329" s="366"/>
      <c r="AF1329" s="366"/>
      <c r="AG1329" s="366"/>
      <c r="AH1329" s="366"/>
    </row>
    <row r="1331" spans="3:34">
      <c r="C1331" s="366"/>
      <c r="D1331" s="366"/>
      <c r="E1331" s="366"/>
      <c r="F1331" s="366"/>
      <c r="G1331" s="366"/>
      <c r="H1331" s="366"/>
      <c r="I1331" s="366"/>
      <c r="J1331" s="366"/>
      <c r="K1331" s="366"/>
      <c r="L1331" s="366"/>
      <c r="M1331" s="366"/>
      <c r="N1331" s="366"/>
      <c r="O1331" s="366"/>
      <c r="P1331" s="366"/>
      <c r="Q1331" s="366"/>
      <c r="R1331" s="366"/>
      <c r="S1331" s="366"/>
      <c r="T1331" s="366"/>
      <c r="U1331" s="366"/>
      <c r="V1331" s="366"/>
      <c r="W1331" s="366"/>
      <c r="X1331" s="366"/>
      <c r="Y1331" s="366"/>
      <c r="Z1331" s="366"/>
      <c r="AA1331" s="366"/>
      <c r="AB1331" s="366"/>
      <c r="AC1331" s="366"/>
      <c r="AD1331" s="366"/>
      <c r="AE1331" s="366"/>
      <c r="AF1331" s="366"/>
      <c r="AG1331" s="366"/>
      <c r="AH1331" s="366"/>
    </row>
    <row r="1332" spans="3:34">
      <c r="C1332" s="366"/>
      <c r="D1332" s="366"/>
      <c r="E1332" s="366"/>
      <c r="F1332" s="366"/>
      <c r="G1332" s="366"/>
      <c r="H1332" s="366"/>
      <c r="I1332" s="366"/>
      <c r="J1332" s="366"/>
      <c r="K1332" s="366"/>
      <c r="L1332" s="366"/>
      <c r="M1332" s="366"/>
      <c r="N1332" s="366"/>
      <c r="O1332" s="366"/>
      <c r="P1332" s="366"/>
      <c r="Q1332" s="366"/>
      <c r="R1332" s="366"/>
      <c r="S1332" s="366"/>
      <c r="T1332" s="366"/>
      <c r="U1332" s="366"/>
      <c r="V1332" s="366"/>
      <c r="W1332" s="366"/>
      <c r="X1332" s="366"/>
      <c r="Y1332" s="366"/>
      <c r="Z1332" s="366"/>
      <c r="AA1332" s="366"/>
      <c r="AB1332" s="366"/>
      <c r="AC1332" s="366"/>
      <c r="AD1332" s="366"/>
      <c r="AE1332" s="366"/>
    </row>
    <row r="1333" spans="3:34">
      <c r="C1333" s="366"/>
      <c r="D1333" s="366"/>
      <c r="E1333" s="366"/>
      <c r="F1333" s="366"/>
      <c r="G1333" s="366"/>
      <c r="H1333" s="366"/>
      <c r="I1333" s="366"/>
      <c r="J1333" s="366"/>
      <c r="K1333" s="366"/>
      <c r="L1333" s="366"/>
      <c r="M1333" s="366"/>
      <c r="N1333" s="366"/>
      <c r="O1333" s="366"/>
      <c r="P1333" s="366"/>
      <c r="Q1333" s="366"/>
      <c r="R1333" s="366"/>
      <c r="S1333" s="366"/>
      <c r="T1333" s="366"/>
      <c r="U1333" s="366"/>
      <c r="V1333" s="366"/>
      <c r="W1333" s="366"/>
      <c r="X1333" s="366"/>
      <c r="Y1333" s="366"/>
      <c r="Z1333" s="366"/>
      <c r="AA1333" s="366"/>
      <c r="AB1333" s="366"/>
      <c r="AC1333" s="366"/>
      <c r="AD1333" s="366"/>
      <c r="AE1333" s="366"/>
      <c r="AF1333" s="366"/>
      <c r="AG1333" s="366"/>
      <c r="AH1333" s="366"/>
    </row>
    <row r="1334" spans="3:34">
      <c r="C1334" s="366"/>
      <c r="D1334" s="366"/>
      <c r="E1334" s="366"/>
      <c r="F1334" s="366"/>
      <c r="G1334" s="366"/>
      <c r="H1334" s="366"/>
      <c r="I1334" s="366"/>
      <c r="J1334" s="366"/>
      <c r="K1334" s="366"/>
      <c r="L1334" s="366"/>
      <c r="M1334" s="366"/>
      <c r="N1334" s="366"/>
      <c r="O1334" s="366"/>
      <c r="P1334" s="366"/>
      <c r="Q1334" s="366"/>
      <c r="R1334" s="366"/>
      <c r="S1334" s="366"/>
      <c r="T1334" s="366"/>
      <c r="U1334" s="366"/>
      <c r="V1334" s="366"/>
      <c r="W1334" s="366"/>
      <c r="X1334" s="366"/>
      <c r="Y1334" s="366"/>
      <c r="Z1334" s="366"/>
      <c r="AA1334" s="366"/>
      <c r="AB1334" s="366"/>
      <c r="AC1334" s="366"/>
      <c r="AD1334" s="366"/>
      <c r="AE1334" s="366"/>
      <c r="AF1334" s="366"/>
      <c r="AG1334" s="366"/>
      <c r="AH1334" s="366"/>
    </row>
    <row r="1335" spans="3:34">
      <c r="C1335" s="366"/>
      <c r="D1335" s="366"/>
      <c r="E1335" s="366"/>
      <c r="F1335" s="366"/>
      <c r="G1335" s="366"/>
      <c r="H1335" s="366"/>
      <c r="I1335" s="366"/>
      <c r="J1335" s="366"/>
      <c r="K1335" s="366"/>
      <c r="L1335" s="366"/>
      <c r="M1335" s="366"/>
      <c r="N1335" s="366"/>
      <c r="O1335" s="366"/>
      <c r="P1335" s="366"/>
      <c r="Q1335" s="366"/>
      <c r="R1335" s="366"/>
      <c r="S1335" s="366"/>
      <c r="T1335" s="366"/>
      <c r="U1335" s="366"/>
      <c r="V1335" s="366"/>
      <c r="W1335" s="366"/>
      <c r="X1335" s="366"/>
      <c r="Y1335" s="366"/>
      <c r="Z1335" s="366"/>
      <c r="AA1335" s="366"/>
      <c r="AB1335" s="366"/>
      <c r="AC1335" s="366"/>
      <c r="AD1335" s="366"/>
      <c r="AE1335" s="366"/>
      <c r="AF1335" s="366"/>
      <c r="AG1335" s="366"/>
      <c r="AH1335" s="366"/>
    </row>
    <row r="1336" spans="3:34">
      <c r="C1336" s="366"/>
      <c r="D1336" s="366"/>
      <c r="E1336" s="366"/>
      <c r="F1336" s="366"/>
      <c r="G1336" s="366"/>
      <c r="H1336" s="366"/>
      <c r="I1336" s="366"/>
      <c r="J1336" s="366"/>
      <c r="K1336" s="366"/>
      <c r="L1336" s="366"/>
      <c r="M1336" s="366"/>
      <c r="N1336" s="366"/>
      <c r="O1336" s="366"/>
      <c r="P1336" s="366"/>
      <c r="Q1336" s="366"/>
      <c r="R1336" s="366"/>
      <c r="S1336" s="366"/>
      <c r="T1336" s="366"/>
      <c r="U1336" s="366"/>
      <c r="V1336" s="366"/>
      <c r="W1336" s="366"/>
      <c r="X1336" s="366"/>
      <c r="Y1336" s="366"/>
      <c r="Z1336" s="366"/>
      <c r="AA1336" s="366"/>
      <c r="AB1336" s="366"/>
      <c r="AC1336" s="366"/>
      <c r="AD1336" s="366"/>
      <c r="AE1336" s="366"/>
      <c r="AF1336" s="366"/>
      <c r="AG1336" s="366"/>
      <c r="AH1336" s="366"/>
    </row>
    <row r="1337" spans="3:34">
      <c r="C1337" s="366"/>
      <c r="D1337" s="366"/>
      <c r="E1337" s="366"/>
      <c r="F1337" s="366"/>
      <c r="G1337" s="366"/>
      <c r="H1337" s="366"/>
      <c r="I1337" s="366"/>
      <c r="J1337" s="366"/>
      <c r="K1337" s="366"/>
      <c r="L1337" s="366"/>
      <c r="M1337" s="366"/>
      <c r="N1337" s="366"/>
      <c r="O1337" s="366"/>
      <c r="P1337" s="366"/>
      <c r="Q1337" s="366"/>
      <c r="R1337" s="366"/>
      <c r="S1337" s="366"/>
      <c r="T1337" s="366"/>
      <c r="U1337" s="366"/>
      <c r="V1337" s="366"/>
      <c r="W1337" s="366"/>
      <c r="X1337" s="366"/>
      <c r="Y1337" s="366"/>
      <c r="Z1337" s="366"/>
    </row>
    <row r="1338" spans="3:34">
      <c r="C1338" s="366"/>
      <c r="D1338" s="366"/>
      <c r="E1338" s="366"/>
      <c r="F1338" s="366"/>
      <c r="G1338" s="366"/>
      <c r="H1338" s="366"/>
      <c r="I1338" s="366"/>
      <c r="J1338" s="366"/>
      <c r="K1338" s="366"/>
      <c r="L1338" s="366"/>
      <c r="M1338" s="366"/>
      <c r="N1338" s="366"/>
      <c r="O1338" s="366"/>
      <c r="P1338" s="366"/>
      <c r="Q1338" s="366"/>
      <c r="R1338" s="366"/>
      <c r="S1338" s="366"/>
      <c r="T1338" s="366"/>
      <c r="U1338" s="366"/>
      <c r="V1338" s="366"/>
      <c r="W1338" s="366"/>
      <c r="X1338" s="366"/>
      <c r="Y1338" s="366"/>
      <c r="Z1338" s="366"/>
      <c r="AA1338" s="366"/>
      <c r="AB1338" s="366"/>
    </row>
    <row r="1339" spans="3:34">
      <c r="C1339" s="366"/>
      <c r="D1339" s="366"/>
      <c r="E1339" s="366"/>
      <c r="F1339" s="366"/>
      <c r="G1339" s="366"/>
      <c r="H1339" s="366"/>
      <c r="I1339" s="366"/>
      <c r="J1339" s="366"/>
      <c r="K1339" s="366"/>
      <c r="L1339" s="366"/>
      <c r="M1339" s="366"/>
      <c r="N1339" s="366"/>
      <c r="O1339" s="366"/>
      <c r="P1339" s="366"/>
      <c r="Q1339" s="366"/>
      <c r="R1339" s="366"/>
      <c r="S1339" s="366"/>
      <c r="T1339" s="366"/>
      <c r="U1339" s="366"/>
      <c r="V1339" s="366"/>
      <c r="W1339" s="366"/>
      <c r="X1339" s="366"/>
      <c r="Y1339" s="366"/>
      <c r="Z1339" s="366"/>
      <c r="AA1339" s="366"/>
      <c r="AB1339" s="366"/>
      <c r="AC1339" s="366"/>
      <c r="AD1339" s="366"/>
      <c r="AE1339" s="366"/>
      <c r="AF1339" s="366"/>
      <c r="AG1339" s="366"/>
      <c r="AH1339" s="366"/>
    </row>
    <row r="1340" spans="3:34">
      <c r="C1340" s="366"/>
      <c r="D1340" s="366"/>
      <c r="E1340" s="366"/>
      <c r="F1340" s="366"/>
      <c r="G1340" s="366"/>
      <c r="H1340" s="366"/>
      <c r="I1340" s="366"/>
      <c r="J1340" s="366"/>
      <c r="K1340" s="366"/>
      <c r="L1340" s="366"/>
      <c r="M1340" s="366"/>
      <c r="N1340" s="366"/>
      <c r="O1340" s="366"/>
      <c r="P1340" s="366"/>
      <c r="Q1340" s="366"/>
      <c r="R1340" s="366"/>
      <c r="S1340" s="366"/>
      <c r="T1340" s="366"/>
      <c r="U1340" s="366"/>
      <c r="V1340" s="366"/>
      <c r="W1340" s="366"/>
      <c r="X1340" s="366"/>
      <c r="Y1340" s="366"/>
      <c r="Z1340" s="366"/>
      <c r="AA1340" s="366"/>
      <c r="AB1340" s="366"/>
      <c r="AC1340" s="366"/>
      <c r="AD1340" s="366"/>
      <c r="AE1340" s="366"/>
      <c r="AF1340" s="366"/>
      <c r="AG1340" s="366"/>
      <c r="AH1340" s="366"/>
    </row>
    <row r="1341" spans="3:34">
      <c r="C1341" s="366"/>
      <c r="D1341" s="366"/>
      <c r="E1341" s="366"/>
      <c r="F1341" s="366"/>
      <c r="G1341" s="366"/>
      <c r="H1341" s="366"/>
      <c r="I1341" s="366"/>
      <c r="J1341" s="366"/>
      <c r="K1341" s="366"/>
      <c r="L1341" s="366"/>
      <c r="M1341" s="366"/>
      <c r="N1341" s="366"/>
      <c r="O1341" s="366"/>
      <c r="P1341" s="366"/>
      <c r="Q1341" s="366"/>
      <c r="R1341" s="366"/>
      <c r="S1341" s="366"/>
      <c r="T1341" s="366"/>
      <c r="U1341" s="366"/>
      <c r="V1341" s="366"/>
      <c r="W1341" s="366"/>
      <c r="X1341" s="366"/>
      <c r="Y1341" s="366"/>
      <c r="Z1341" s="366"/>
      <c r="AA1341" s="366"/>
    </row>
    <row r="1356" spans="3:34">
      <c r="C1356" s="366"/>
      <c r="D1356" s="366"/>
      <c r="E1356" s="366"/>
      <c r="F1356" s="366"/>
      <c r="G1356" s="366"/>
      <c r="H1356" s="366"/>
      <c r="I1356" s="366"/>
      <c r="J1356" s="366"/>
      <c r="K1356" s="366"/>
      <c r="L1356" s="366"/>
      <c r="M1356" s="366"/>
      <c r="N1356" s="366"/>
      <c r="O1356" s="366"/>
      <c r="P1356" s="366"/>
      <c r="Q1356" s="366"/>
      <c r="R1356" s="366"/>
      <c r="S1356" s="366"/>
      <c r="T1356" s="366"/>
      <c r="U1356" s="366"/>
      <c r="V1356" s="366"/>
      <c r="W1356" s="366"/>
      <c r="X1356" s="366"/>
      <c r="Y1356" s="366"/>
      <c r="Z1356" s="366"/>
      <c r="AA1356" s="366"/>
      <c r="AB1356" s="366"/>
      <c r="AC1356" s="366"/>
      <c r="AD1356" s="366"/>
      <c r="AE1356" s="366"/>
      <c r="AF1356" s="366"/>
      <c r="AG1356" s="366"/>
      <c r="AH1356" s="366"/>
    </row>
    <row r="1357" spans="3:34">
      <c r="C1357" s="366"/>
      <c r="D1357" s="366"/>
      <c r="E1357" s="366"/>
      <c r="F1357" s="366"/>
      <c r="G1357" s="366"/>
      <c r="H1357" s="366"/>
      <c r="I1357" s="366"/>
      <c r="J1357" s="366"/>
      <c r="K1357" s="366"/>
      <c r="L1357" s="366"/>
      <c r="M1357" s="366"/>
      <c r="N1357" s="366"/>
      <c r="O1357" s="366"/>
      <c r="P1357" s="366"/>
      <c r="Q1357" s="366"/>
      <c r="R1357" s="366"/>
      <c r="S1357" s="366"/>
      <c r="T1357" s="366"/>
      <c r="U1357" s="366"/>
      <c r="V1357" s="366"/>
      <c r="W1357" s="366"/>
      <c r="X1357" s="366"/>
      <c r="Y1357" s="366"/>
      <c r="Z1357" s="366"/>
      <c r="AA1357" s="366"/>
      <c r="AB1357" s="366"/>
      <c r="AC1357" s="366"/>
      <c r="AD1357" s="366"/>
      <c r="AE1357" s="366"/>
      <c r="AF1357" s="366"/>
      <c r="AG1357" s="366"/>
      <c r="AH1357" s="366"/>
    </row>
    <row r="1358" spans="3:34">
      <c r="C1358" s="366"/>
      <c r="D1358" s="366"/>
      <c r="E1358" s="366"/>
      <c r="F1358" s="366"/>
      <c r="G1358" s="366"/>
      <c r="H1358" s="366"/>
      <c r="I1358" s="366"/>
      <c r="J1358" s="366"/>
      <c r="K1358" s="366"/>
      <c r="L1358" s="366"/>
      <c r="M1358" s="366"/>
      <c r="N1358" s="366"/>
      <c r="O1358" s="366"/>
      <c r="P1358" s="366"/>
      <c r="Q1358" s="366"/>
      <c r="R1358" s="366"/>
      <c r="S1358" s="366"/>
      <c r="T1358" s="366"/>
      <c r="U1358" s="366"/>
      <c r="V1358" s="366"/>
      <c r="W1358" s="366"/>
      <c r="X1358" s="366"/>
      <c r="Y1358" s="366"/>
      <c r="Z1358" s="366"/>
      <c r="AA1358" s="366"/>
      <c r="AB1358" s="366"/>
      <c r="AC1358" s="366"/>
      <c r="AD1358" s="366"/>
      <c r="AE1358" s="366"/>
      <c r="AF1358" s="366"/>
      <c r="AG1358" s="366"/>
      <c r="AH1358" s="366"/>
    </row>
    <row r="1359" spans="3:34">
      <c r="C1359" s="366"/>
      <c r="D1359" s="366"/>
      <c r="E1359" s="366"/>
      <c r="F1359" s="366"/>
      <c r="G1359" s="366"/>
      <c r="H1359" s="366"/>
      <c r="I1359" s="366"/>
      <c r="J1359" s="366"/>
      <c r="K1359" s="366"/>
      <c r="L1359" s="366"/>
      <c r="M1359" s="366"/>
      <c r="N1359" s="366"/>
      <c r="O1359" s="366"/>
      <c r="P1359" s="366"/>
      <c r="Q1359" s="366"/>
      <c r="R1359" s="366"/>
      <c r="S1359" s="366"/>
      <c r="T1359" s="366"/>
      <c r="U1359" s="366"/>
      <c r="V1359" s="366"/>
      <c r="W1359" s="366"/>
      <c r="X1359" s="366"/>
      <c r="Y1359" s="366"/>
      <c r="Z1359" s="366"/>
      <c r="AA1359" s="366"/>
      <c r="AB1359" s="366"/>
      <c r="AC1359" s="366"/>
      <c r="AD1359" s="366"/>
      <c r="AE1359" s="366"/>
      <c r="AF1359" s="366"/>
      <c r="AG1359" s="366"/>
      <c r="AH1359" s="366"/>
    </row>
    <row r="1360" spans="3:34">
      <c r="C1360" s="366"/>
      <c r="D1360" s="366"/>
      <c r="E1360" s="366"/>
      <c r="F1360" s="366"/>
      <c r="G1360" s="366"/>
      <c r="H1360" s="366"/>
      <c r="I1360" s="366"/>
      <c r="J1360" s="366"/>
      <c r="K1360" s="366"/>
      <c r="L1360" s="366"/>
      <c r="M1360" s="366"/>
      <c r="N1360" s="366"/>
      <c r="O1360" s="366"/>
      <c r="P1360" s="366"/>
      <c r="Q1360" s="366"/>
      <c r="R1360" s="366"/>
      <c r="S1360" s="366"/>
      <c r="T1360" s="366"/>
      <c r="U1360" s="366"/>
      <c r="V1360" s="366"/>
      <c r="W1360" s="366"/>
      <c r="X1360" s="366"/>
      <c r="Y1360" s="366"/>
      <c r="Z1360" s="366"/>
      <c r="AA1360" s="366"/>
      <c r="AB1360" s="366"/>
      <c r="AC1360" s="366"/>
      <c r="AD1360" s="366"/>
      <c r="AE1360" s="366"/>
      <c r="AF1360" s="366"/>
      <c r="AG1360" s="366"/>
      <c r="AH1360" s="366"/>
    </row>
    <row r="1361" spans="3:34">
      <c r="C1361" s="366"/>
      <c r="D1361" s="366"/>
      <c r="E1361" s="366"/>
      <c r="F1361" s="366"/>
      <c r="G1361" s="366"/>
      <c r="H1361" s="366"/>
      <c r="I1361" s="366"/>
      <c r="J1361" s="366"/>
      <c r="K1361" s="366"/>
      <c r="L1361" s="366"/>
      <c r="M1361" s="366"/>
      <c r="N1361" s="366"/>
      <c r="O1361" s="366"/>
      <c r="P1361" s="366"/>
      <c r="Q1361" s="366"/>
      <c r="R1361" s="366"/>
      <c r="S1361" s="366"/>
      <c r="T1361" s="366"/>
      <c r="U1361" s="366"/>
      <c r="V1361" s="366"/>
      <c r="W1361" s="366"/>
      <c r="X1361" s="366"/>
      <c r="Y1361" s="366"/>
      <c r="Z1361" s="366"/>
      <c r="AA1361" s="366"/>
      <c r="AB1361" s="366"/>
      <c r="AC1361" s="366"/>
      <c r="AD1361" s="366"/>
      <c r="AE1361" s="366"/>
      <c r="AF1361" s="366"/>
      <c r="AG1361" s="366"/>
      <c r="AH1361" s="366"/>
    </row>
    <row r="1362" spans="3:34">
      <c r="C1362" s="366"/>
      <c r="D1362" s="366"/>
      <c r="E1362" s="366"/>
      <c r="F1362" s="366"/>
      <c r="G1362" s="366"/>
      <c r="H1362" s="366"/>
      <c r="I1362" s="366"/>
      <c r="J1362" s="366"/>
      <c r="K1362" s="366"/>
      <c r="L1362" s="366"/>
      <c r="M1362" s="366"/>
      <c r="N1362" s="366"/>
      <c r="O1362" s="366"/>
      <c r="P1362" s="366"/>
      <c r="Q1362" s="366"/>
      <c r="R1362" s="366"/>
      <c r="S1362" s="366"/>
      <c r="T1362" s="366"/>
      <c r="U1362" s="366"/>
      <c r="V1362" s="366"/>
      <c r="W1362" s="366"/>
      <c r="X1362" s="366"/>
      <c r="Y1362" s="366"/>
      <c r="Z1362" s="366"/>
      <c r="AA1362" s="366"/>
      <c r="AB1362" s="366"/>
      <c r="AC1362" s="366"/>
      <c r="AD1362" s="366"/>
      <c r="AE1362" s="366"/>
      <c r="AF1362" s="366"/>
      <c r="AG1362" s="366"/>
      <c r="AH1362" s="366"/>
    </row>
    <row r="1363" spans="3:34">
      <c r="C1363" s="366"/>
      <c r="D1363" s="366"/>
      <c r="E1363" s="366"/>
      <c r="F1363" s="366"/>
      <c r="G1363" s="366"/>
      <c r="H1363" s="366"/>
      <c r="I1363" s="366"/>
      <c r="J1363" s="366"/>
      <c r="K1363" s="366"/>
      <c r="L1363" s="366"/>
      <c r="M1363" s="366"/>
      <c r="N1363" s="366"/>
      <c r="O1363" s="366"/>
      <c r="P1363" s="366"/>
      <c r="Q1363" s="366"/>
      <c r="R1363" s="366"/>
      <c r="S1363" s="366"/>
      <c r="T1363" s="366"/>
      <c r="U1363" s="366"/>
      <c r="V1363" s="366"/>
      <c r="W1363" s="366"/>
      <c r="X1363" s="366"/>
      <c r="Y1363" s="366"/>
      <c r="Z1363" s="366"/>
      <c r="AA1363" s="366"/>
      <c r="AB1363" s="366"/>
      <c r="AC1363" s="366"/>
      <c r="AD1363" s="366"/>
      <c r="AE1363" s="366"/>
      <c r="AF1363" s="366"/>
      <c r="AG1363" s="366"/>
      <c r="AH1363" s="366"/>
    </row>
    <row r="1367" spans="3:34">
      <c r="C1367" s="366"/>
      <c r="D1367" s="366"/>
      <c r="E1367" s="366"/>
      <c r="F1367" s="366"/>
      <c r="G1367" s="366"/>
      <c r="H1367" s="366"/>
      <c r="I1367" s="366"/>
      <c r="J1367" s="366"/>
      <c r="K1367" s="366"/>
      <c r="L1367" s="366"/>
      <c r="M1367" s="366"/>
      <c r="N1367" s="366"/>
      <c r="O1367" s="366"/>
      <c r="P1367" s="366"/>
      <c r="Q1367" s="366"/>
      <c r="R1367" s="366"/>
      <c r="S1367" s="366"/>
      <c r="T1367" s="366"/>
      <c r="U1367" s="366"/>
      <c r="V1367" s="366"/>
      <c r="W1367" s="366"/>
      <c r="X1367" s="366"/>
      <c r="Y1367" s="366"/>
      <c r="Z1367" s="366"/>
      <c r="AA1367" s="366"/>
      <c r="AB1367" s="366"/>
      <c r="AC1367" s="366"/>
      <c r="AD1367" s="366"/>
      <c r="AE1367" s="366"/>
      <c r="AF1367" s="366"/>
      <c r="AG1367" s="366"/>
      <c r="AH1367" s="366"/>
    </row>
    <row r="1368" spans="3:34">
      <c r="C1368" s="366"/>
      <c r="D1368" s="366"/>
      <c r="E1368" s="366"/>
      <c r="F1368" s="366"/>
      <c r="G1368" s="366"/>
      <c r="H1368" s="366"/>
      <c r="I1368" s="366"/>
      <c r="J1368" s="366"/>
      <c r="K1368" s="366"/>
      <c r="L1368" s="366"/>
      <c r="M1368" s="366"/>
      <c r="N1368" s="366"/>
      <c r="O1368" s="366"/>
      <c r="P1368" s="366"/>
      <c r="Q1368" s="366"/>
      <c r="R1368" s="366"/>
      <c r="S1368" s="366"/>
      <c r="T1368" s="366"/>
      <c r="U1368" s="366"/>
      <c r="V1368" s="366"/>
      <c r="W1368" s="366"/>
      <c r="X1368" s="366"/>
      <c r="Y1368" s="366"/>
      <c r="Z1368" s="366"/>
      <c r="AA1368" s="366"/>
      <c r="AB1368" s="366"/>
      <c r="AC1368" s="366"/>
      <c r="AD1368" s="366"/>
      <c r="AE1368" s="366"/>
      <c r="AF1368" s="366"/>
      <c r="AG1368" s="366"/>
      <c r="AH1368" s="366"/>
    </row>
    <row r="1369" spans="3:34">
      <c r="C1369" s="366"/>
      <c r="D1369" s="366"/>
      <c r="E1369" s="366"/>
      <c r="F1369" s="366"/>
      <c r="G1369" s="366"/>
      <c r="H1369" s="366"/>
      <c r="I1369" s="366"/>
      <c r="J1369" s="366"/>
      <c r="K1369" s="366"/>
      <c r="L1369" s="366"/>
      <c r="M1369" s="366"/>
      <c r="N1369" s="366"/>
      <c r="O1369" s="366"/>
      <c r="P1369" s="366"/>
      <c r="Q1369" s="366"/>
      <c r="R1369" s="366"/>
      <c r="S1369" s="366"/>
      <c r="T1369" s="366"/>
      <c r="U1369" s="366"/>
      <c r="V1369" s="366"/>
      <c r="W1369" s="366"/>
      <c r="X1369" s="366"/>
      <c r="Y1369" s="366"/>
      <c r="Z1369" s="366"/>
      <c r="AA1369" s="366"/>
      <c r="AB1369" s="366"/>
      <c r="AC1369" s="366"/>
      <c r="AD1369" s="366"/>
      <c r="AE1369" s="366"/>
      <c r="AF1369" s="366"/>
      <c r="AG1369" s="366"/>
      <c r="AH1369" s="366"/>
    </row>
    <row r="1370" spans="3:34">
      <c r="C1370" s="366"/>
      <c r="D1370" s="366"/>
      <c r="E1370" s="366"/>
      <c r="F1370" s="366"/>
      <c r="G1370" s="366"/>
      <c r="H1370" s="366"/>
      <c r="I1370" s="366"/>
      <c r="J1370" s="366"/>
      <c r="K1370" s="366"/>
      <c r="L1370" s="366"/>
      <c r="M1370" s="366"/>
      <c r="N1370" s="366"/>
      <c r="O1370" s="366"/>
      <c r="P1370" s="366"/>
      <c r="Q1370" s="366"/>
      <c r="R1370" s="366"/>
      <c r="S1370" s="366"/>
      <c r="T1370" s="366"/>
      <c r="U1370" s="366"/>
      <c r="V1370" s="366"/>
      <c r="W1370" s="366"/>
      <c r="X1370" s="366"/>
      <c r="Y1370" s="366"/>
      <c r="Z1370" s="366"/>
      <c r="AA1370" s="366"/>
      <c r="AB1370" s="366"/>
      <c r="AC1370" s="366"/>
      <c r="AD1370" s="366"/>
      <c r="AE1370" s="366"/>
      <c r="AF1370" s="366"/>
      <c r="AG1370" s="366"/>
      <c r="AH1370" s="366"/>
    </row>
    <row r="1371" spans="3:34">
      <c r="C1371" s="366"/>
      <c r="D1371" s="366"/>
      <c r="E1371" s="366"/>
      <c r="F1371" s="366"/>
      <c r="G1371" s="366"/>
      <c r="H1371" s="366"/>
      <c r="I1371" s="366"/>
      <c r="J1371" s="366"/>
      <c r="K1371" s="366"/>
      <c r="L1371" s="366"/>
      <c r="M1371" s="366"/>
      <c r="N1371" s="366"/>
      <c r="O1371" s="366"/>
      <c r="P1371" s="366"/>
      <c r="Q1371" s="366"/>
      <c r="R1371" s="366"/>
      <c r="S1371" s="366"/>
      <c r="T1371" s="366"/>
      <c r="U1371" s="366"/>
      <c r="V1371" s="366"/>
      <c r="W1371" s="366"/>
      <c r="X1371" s="366"/>
      <c r="Y1371" s="366"/>
      <c r="Z1371" s="366"/>
      <c r="AA1371" s="366"/>
      <c r="AB1371" s="366"/>
      <c r="AC1371" s="366"/>
    </row>
    <row r="1372" spans="3:34">
      <c r="C1372" s="366"/>
      <c r="D1372" s="366"/>
      <c r="E1372" s="366"/>
      <c r="F1372" s="366"/>
      <c r="G1372" s="366"/>
      <c r="H1372" s="366"/>
      <c r="I1372" s="366"/>
      <c r="J1372" s="366"/>
      <c r="K1372" s="366"/>
      <c r="L1372" s="366"/>
      <c r="M1372" s="366"/>
      <c r="N1372" s="366"/>
      <c r="O1372" s="366"/>
      <c r="P1372" s="366"/>
      <c r="Q1372" s="366"/>
      <c r="R1372" s="366"/>
      <c r="S1372" s="366"/>
      <c r="T1372" s="366"/>
      <c r="U1372" s="366"/>
      <c r="V1372" s="366"/>
      <c r="W1372" s="366"/>
      <c r="X1372" s="366"/>
      <c r="Y1372" s="366"/>
      <c r="Z1372" s="366"/>
      <c r="AA1372" s="366"/>
      <c r="AB1372" s="366"/>
      <c r="AC1372" s="366"/>
    </row>
    <row r="1374" spans="3:34">
      <c r="C1374" s="366"/>
      <c r="D1374" s="366"/>
      <c r="E1374" s="366"/>
      <c r="F1374" s="366"/>
      <c r="G1374" s="366"/>
      <c r="H1374" s="366"/>
      <c r="I1374" s="366"/>
      <c r="J1374" s="366"/>
      <c r="K1374" s="366"/>
      <c r="L1374" s="366"/>
    </row>
    <row r="1375" spans="3:34">
      <c r="C1375" s="366"/>
      <c r="D1375" s="366"/>
      <c r="E1375" s="366"/>
      <c r="F1375" s="366"/>
      <c r="G1375" s="366"/>
      <c r="H1375" s="366"/>
    </row>
    <row r="1376" spans="3:34">
      <c r="C1376" s="366"/>
      <c r="D1376" s="366"/>
      <c r="E1376" s="366"/>
      <c r="F1376" s="366"/>
      <c r="G1376" s="366"/>
      <c r="H1376" s="366"/>
      <c r="I1376" s="366"/>
      <c r="J1376" s="366"/>
      <c r="K1376" s="366"/>
      <c r="L1376" s="366"/>
      <c r="M1376" s="366"/>
      <c r="N1376" s="366"/>
      <c r="O1376" s="366"/>
      <c r="P1376" s="366"/>
      <c r="Q1376" s="366"/>
      <c r="R1376" s="366"/>
      <c r="S1376" s="366"/>
      <c r="T1376" s="366"/>
      <c r="U1376" s="366"/>
      <c r="V1376" s="366"/>
      <c r="W1376" s="366"/>
      <c r="X1376" s="366"/>
      <c r="Y1376" s="366"/>
    </row>
    <row r="1391" spans="3:34">
      <c r="C1391" s="366"/>
      <c r="D1391" s="366"/>
      <c r="E1391" s="366"/>
      <c r="F1391" s="366"/>
      <c r="G1391" s="366"/>
      <c r="H1391" s="366"/>
      <c r="I1391" s="366"/>
      <c r="J1391" s="366"/>
      <c r="K1391" s="366"/>
      <c r="L1391" s="366"/>
      <c r="M1391" s="366"/>
      <c r="N1391" s="366"/>
      <c r="O1391" s="366"/>
      <c r="P1391" s="366"/>
      <c r="Q1391" s="366"/>
      <c r="R1391" s="366"/>
      <c r="S1391" s="366"/>
      <c r="T1391" s="366"/>
      <c r="U1391" s="366"/>
      <c r="V1391" s="366"/>
      <c r="W1391" s="366"/>
      <c r="X1391" s="366"/>
      <c r="Y1391" s="366"/>
      <c r="Z1391" s="366"/>
      <c r="AA1391" s="366"/>
      <c r="AB1391" s="366"/>
      <c r="AC1391" s="366"/>
      <c r="AD1391" s="366"/>
      <c r="AE1391" s="366"/>
      <c r="AF1391" s="366"/>
      <c r="AG1391" s="366"/>
      <c r="AH1391" s="366"/>
    </row>
    <row r="1392" spans="3:34">
      <c r="C1392" s="366"/>
      <c r="D1392" s="366"/>
      <c r="E1392" s="366"/>
      <c r="F1392" s="366"/>
      <c r="G1392" s="366"/>
      <c r="H1392" s="366"/>
      <c r="I1392" s="366"/>
      <c r="J1392" s="366"/>
      <c r="K1392" s="366"/>
      <c r="L1392" s="366"/>
      <c r="M1392" s="366"/>
      <c r="N1392" s="366"/>
      <c r="O1392" s="366"/>
      <c r="P1392" s="366"/>
      <c r="Q1392" s="366"/>
      <c r="R1392" s="366"/>
      <c r="S1392" s="366"/>
      <c r="T1392" s="366"/>
      <c r="U1392" s="366"/>
      <c r="V1392" s="366"/>
      <c r="W1392" s="366"/>
      <c r="X1392" s="366"/>
      <c r="Y1392" s="366"/>
      <c r="Z1392" s="366"/>
      <c r="AA1392" s="366"/>
      <c r="AB1392" s="366"/>
      <c r="AC1392" s="366"/>
      <c r="AD1392" s="366"/>
      <c r="AE1392" s="366"/>
      <c r="AF1392" s="366"/>
      <c r="AG1392" s="366"/>
      <c r="AH1392" s="366"/>
    </row>
    <row r="1393" spans="3:34">
      <c r="C1393" s="366"/>
      <c r="D1393" s="366"/>
      <c r="E1393" s="366"/>
      <c r="F1393" s="366"/>
      <c r="G1393" s="366"/>
      <c r="H1393" s="366"/>
      <c r="I1393" s="366"/>
      <c r="J1393" s="366"/>
      <c r="K1393" s="366"/>
      <c r="L1393" s="366"/>
      <c r="M1393" s="366"/>
      <c r="N1393" s="366"/>
      <c r="O1393" s="366"/>
      <c r="P1393" s="366"/>
      <c r="Q1393" s="366"/>
      <c r="R1393" s="366"/>
      <c r="S1393" s="366"/>
      <c r="T1393" s="366"/>
      <c r="U1393" s="366"/>
      <c r="V1393" s="366"/>
      <c r="W1393" s="366"/>
      <c r="X1393" s="366"/>
      <c r="Y1393" s="366"/>
      <c r="Z1393" s="366"/>
      <c r="AA1393" s="366"/>
      <c r="AB1393" s="366"/>
      <c r="AC1393" s="366"/>
      <c r="AD1393" s="366"/>
      <c r="AE1393" s="366"/>
      <c r="AF1393" s="366"/>
      <c r="AG1393" s="366"/>
      <c r="AH1393" s="366"/>
    </row>
    <row r="1394" spans="3:34">
      <c r="C1394" s="366"/>
      <c r="D1394" s="366"/>
      <c r="E1394" s="366"/>
      <c r="F1394" s="366"/>
      <c r="G1394" s="366"/>
      <c r="H1394" s="366"/>
      <c r="I1394" s="366"/>
      <c r="J1394" s="366"/>
      <c r="K1394" s="366"/>
      <c r="L1394" s="366"/>
      <c r="M1394" s="366"/>
      <c r="N1394" s="366"/>
      <c r="O1394" s="366"/>
      <c r="P1394" s="366"/>
      <c r="Q1394" s="366"/>
      <c r="R1394" s="366"/>
      <c r="S1394" s="366"/>
      <c r="T1394" s="366"/>
      <c r="U1394" s="366"/>
      <c r="V1394" s="366"/>
      <c r="W1394" s="366"/>
      <c r="X1394" s="366"/>
      <c r="Y1394" s="366"/>
      <c r="Z1394" s="366"/>
      <c r="AA1394" s="366"/>
      <c r="AB1394" s="366"/>
      <c r="AC1394" s="366"/>
      <c r="AD1394" s="366"/>
      <c r="AE1394" s="366"/>
      <c r="AF1394" s="366"/>
      <c r="AG1394" s="366"/>
      <c r="AH1394" s="366"/>
    </row>
    <row r="1395" spans="3:34">
      <c r="C1395" s="366"/>
      <c r="D1395" s="366"/>
      <c r="E1395" s="366"/>
      <c r="F1395" s="366"/>
      <c r="G1395" s="366"/>
      <c r="H1395" s="366"/>
      <c r="I1395" s="366"/>
      <c r="J1395" s="366"/>
      <c r="K1395" s="366"/>
      <c r="L1395" s="366"/>
      <c r="M1395" s="366"/>
      <c r="N1395" s="366"/>
      <c r="O1395" s="366"/>
      <c r="P1395" s="366"/>
      <c r="Q1395" s="366"/>
      <c r="R1395" s="366"/>
      <c r="S1395" s="366"/>
      <c r="T1395" s="366"/>
      <c r="U1395" s="366"/>
      <c r="V1395" s="366"/>
      <c r="W1395" s="366"/>
      <c r="X1395" s="366"/>
      <c r="Y1395" s="366"/>
      <c r="Z1395" s="366"/>
      <c r="AA1395" s="366"/>
      <c r="AB1395" s="366"/>
      <c r="AC1395" s="366"/>
      <c r="AD1395" s="366"/>
      <c r="AE1395" s="366"/>
      <c r="AF1395" s="366"/>
      <c r="AG1395" s="366"/>
      <c r="AH1395" s="366"/>
    </row>
    <row r="1396" spans="3:34">
      <c r="C1396" s="366"/>
      <c r="D1396" s="366"/>
      <c r="E1396" s="366"/>
      <c r="F1396" s="366"/>
      <c r="G1396" s="366"/>
      <c r="H1396" s="366"/>
      <c r="I1396" s="366"/>
      <c r="J1396" s="366"/>
      <c r="K1396" s="366"/>
      <c r="L1396" s="366"/>
      <c r="M1396" s="366"/>
      <c r="N1396" s="366"/>
      <c r="O1396" s="366"/>
      <c r="P1396" s="366"/>
      <c r="Q1396" s="366"/>
      <c r="R1396" s="366"/>
      <c r="S1396" s="366"/>
      <c r="T1396" s="366"/>
      <c r="U1396" s="366"/>
      <c r="V1396" s="366"/>
      <c r="W1396" s="366"/>
      <c r="X1396" s="366"/>
      <c r="Y1396" s="366"/>
      <c r="Z1396" s="366"/>
      <c r="AA1396" s="366"/>
      <c r="AB1396" s="366"/>
      <c r="AC1396" s="366"/>
      <c r="AD1396" s="366"/>
      <c r="AE1396" s="366"/>
      <c r="AF1396" s="366"/>
      <c r="AG1396" s="366"/>
      <c r="AH1396" s="366"/>
    </row>
    <row r="1398" spans="3:34">
      <c r="C1398" s="366"/>
      <c r="D1398" s="366"/>
      <c r="E1398" s="366"/>
      <c r="F1398" s="366"/>
      <c r="G1398" s="366"/>
      <c r="H1398" s="366"/>
      <c r="I1398" s="366"/>
      <c r="J1398" s="366"/>
      <c r="K1398" s="366"/>
      <c r="L1398" s="366"/>
      <c r="M1398" s="366"/>
      <c r="N1398" s="366"/>
      <c r="O1398" s="366"/>
      <c r="P1398" s="366"/>
      <c r="Q1398" s="366"/>
      <c r="R1398" s="366"/>
      <c r="S1398" s="366"/>
      <c r="T1398" s="366"/>
      <c r="U1398" s="366"/>
      <c r="V1398" s="366"/>
      <c r="W1398" s="366"/>
      <c r="X1398" s="366"/>
      <c r="Y1398" s="366"/>
      <c r="Z1398" s="366"/>
      <c r="AA1398" s="366"/>
      <c r="AB1398" s="366"/>
      <c r="AC1398" s="366"/>
      <c r="AD1398" s="366"/>
      <c r="AE1398" s="366"/>
      <c r="AF1398" s="366"/>
      <c r="AG1398" s="366"/>
      <c r="AH1398" s="366"/>
    </row>
    <row r="1399" spans="3:34">
      <c r="C1399" s="366"/>
      <c r="D1399" s="366"/>
      <c r="E1399" s="366"/>
      <c r="F1399" s="366"/>
      <c r="G1399" s="366"/>
      <c r="H1399" s="366"/>
      <c r="I1399" s="366"/>
      <c r="J1399" s="366"/>
      <c r="K1399" s="366"/>
      <c r="L1399" s="366"/>
      <c r="M1399" s="366"/>
      <c r="N1399" s="366"/>
      <c r="O1399" s="366"/>
      <c r="P1399" s="366"/>
      <c r="Q1399" s="366"/>
      <c r="R1399" s="366"/>
      <c r="S1399" s="366"/>
      <c r="T1399" s="366"/>
      <c r="U1399" s="366"/>
      <c r="V1399" s="366"/>
      <c r="W1399" s="366"/>
      <c r="X1399" s="366"/>
      <c r="Y1399" s="366"/>
      <c r="Z1399" s="366"/>
      <c r="AA1399" s="366"/>
      <c r="AB1399" s="366"/>
      <c r="AC1399" s="366"/>
      <c r="AD1399" s="366"/>
      <c r="AE1399" s="366"/>
      <c r="AF1399" s="366"/>
      <c r="AG1399" s="366"/>
      <c r="AH1399" s="366"/>
    </row>
    <row r="1400" spans="3:34">
      <c r="C1400" s="366"/>
      <c r="D1400" s="366"/>
      <c r="E1400" s="366"/>
      <c r="F1400" s="366"/>
      <c r="G1400" s="366"/>
      <c r="H1400" s="366"/>
      <c r="I1400" s="366"/>
      <c r="J1400" s="366"/>
      <c r="K1400" s="366"/>
      <c r="L1400" s="366"/>
      <c r="M1400" s="366"/>
      <c r="N1400" s="366"/>
      <c r="O1400" s="366"/>
      <c r="P1400" s="366"/>
      <c r="Q1400" s="366"/>
      <c r="R1400" s="366"/>
      <c r="S1400" s="366"/>
      <c r="T1400" s="366"/>
      <c r="U1400" s="366"/>
      <c r="V1400" s="366"/>
      <c r="W1400" s="366"/>
      <c r="X1400" s="366"/>
      <c r="Y1400" s="366"/>
      <c r="Z1400" s="366"/>
      <c r="AA1400" s="366"/>
      <c r="AB1400" s="366"/>
      <c r="AC1400" s="366"/>
      <c r="AD1400" s="366"/>
      <c r="AE1400" s="366"/>
      <c r="AF1400" s="366"/>
      <c r="AG1400" s="366"/>
      <c r="AH1400" s="366"/>
    </row>
    <row r="1401" spans="3:34">
      <c r="C1401" s="366"/>
      <c r="D1401" s="366"/>
      <c r="E1401" s="366"/>
      <c r="F1401" s="366"/>
      <c r="G1401" s="366"/>
      <c r="H1401" s="366"/>
      <c r="I1401" s="366"/>
      <c r="J1401" s="366"/>
      <c r="K1401" s="366"/>
      <c r="L1401" s="366"/>
      <c r="M1401" s="366"/>
      <c r="N1401" s="366"/>
      <c r="O1401" s="366"/>
      <c r="P1401" s="366"/>
      <c r="Q1401" s="366"/>
      <c r="R1401" s="366"/>
      <c r="S1401" s="366"/>
      <c r="T1401" s="366"/>
      <c r="U1401" s="366"/>
      <c r="V1401" s="366"/>
      <c r="W1401" s="366"/>
      <c r="X1401" s="366"/>
      <c r="Y1401" s="366"/>
      <c r="Z1401" s="366"/>
      <c r="AA1401" s="366"/>
      <c r="AB1401" s="366"/>
      <c r="AC1401" s="366"/>
      <c r="AD1401" s="366"/>
      <c r="AE1401" s="366"/>
      <c r="AF1401" s="366"/>
      <c r="AG1401" s="366"/>
      <c r="AH1401" s="366"/>
    </row>
    <row r="1427" spans="3:34">
      <c r="C1427" s="366"/>
      <c r="D1427" s="366"/>
      <c r="E1427" s="366"/>
      <c r="F1427" s="366"/>
      <c r="G1427" s="366"/>
      <c r="H1427" s="366"/>
      <c r="I1427" s="366"/>
      <c r="J1427" s="366"/>
      <c r="K1427" s="366"/>
      <c r="L1427" s="366"/>
      <c r="M1427" s="366"/>
      <c r="N1427" s="366"/>
      <c r="O1427" s="366"/>
      <c r="P1427" s="366"/>
      <c r="Q1427" s="366"/>
      <c r="R1427" s="366"/>
      <c r="S1427" s="366"/>
      <c r="T1427" s="366"/>
      <c r="U1427" s="366"/>
      <c r="V1427" s="366"/>
      <c r="W1427" s="366"/>
      <c r="X1427" s="366"/>
      <c r="Y1427" s="366"/>
      <c r="Z1427" s="366"/>
      <c r="AA1427" s="366"/>
      <c r="AB1427" s="366"/>
      <c r="AC1427" s="366"/>
      <c r="AD1427" s="366"/>
      <c r="AE1427" s="366"/>
      <c r="AF1427" s="366"/>
      <c r="AG1427" s="366"/>
      <c r="AH1427" s="366"/>
    </row>
    <row r="1439" spans="3:34">
      <c r="C1439" s="366"/>
      <c r="D1439" s="366"/>
      <c r="E1439" s="366"/>
      <c r="F1439" s="366"/>
      <c r="G1439" s="366"/>
      <c r="H1439" s="366"/>
      <c r="I1439" s="366"/>
      <c r="J1439" s="366"/>
      <c r="K1439" s="366"/>
      <c r="L1439" s="366"/>
      <c r="M1439" s="366"/>
      <c r="N1439" s="366"/>
      <c r="O1439" s="366"/>
      <c r="P1439" s="366"/>
      <c r="Q1439" s="366"/>
      <c r="R1439" s="366"/>
      <c r="S1439" s="366"/>
      <c r="T1439" s="366"/>
      <c r="U1439" s="366"/>
      <c r="V1439" s="366"/>
      <c r="W1439" s="366"/>
      <c r="X1439" s="366"/>
      <c r="Y1439" s="366"/>
      <c r="Z1439" s="366"/>
      <c r="AA1439" s="366"/>
      <c r="AB1439" s="366"/>
      <c r="AC1439" s="366"/>
      <c r="AD1439" s="366"/>
      <c r="AE1439" s="366"/>
      <c r="AF1439" s="366"/>
      <c r="AG1439" s="366"/>
      <c r="AH1439" s="366"/>
    </row>
    <row r="1440" spans="3:34">
      <c r="C1440" s="366"/>
      <c r="D1440" s="366"/>
      <c r="E1440" s="366"/>
      <c r="F1440" s="366"/>
      <c r="G1440" s="366"/>
      <c r="H1440" s="366"/>
      <c r="I1440" s="366"/>
      <c r="J1440" s="366"/>
      <c r="K1440" s="366"/>
      <c r="L1440" s="366"/>
      <c r="M1440" s="366"/>
      <c r="N1440" s="366"/>
      <c r="O1440" s="366"/>
      <c r="P1440" s="366"/>
      <c r="Q1440" s="366"/>
      <c r="R1440" s="366"/>
      <c r="S1440" s="366"/>
      <c r="T1440" s="366"/>
      <c r="U1440" s="366"/>
      <c r="V1440" s="366"/>
      <c r="W1440" s="366"/>
      <c r="X1440" s="366"/>
      <c r="Y1440" s="366"/>
      <c r="Z1440" s="366"/>
      <c r="AA1440" s="366"/>
      <c r="AB1440" s="366"/>
      <c r="AC1440" s="366"/>
      <c r="AD1440" s="366"/>
      <c r="AE1440" s="366"/>
      <c r="AF1440" s="366"/>
      <c r="AG1440" s="366"/>
      <c r="AH1440" s="366"/>
    </row>
    <row r="1441" spans="3:34">
      <c r="C1441" s="366"/>
      <c r="D1441" s="366"/>
      <c r="E1441" s="366"/>
      <c r="F1441" s="366"/>
      <c r="G1441" s="366"/>
      <c r="H1441" s="366"/>
      <c r="I1441" s="366"/>
      <c r="J1441" s="366"/>
      <c r="K1441" s="366"/>
      <c r="L1441" s="366"/>
      <c r="M1441" s="366"/>
      <c r="N1441" s="366"/>
      <c r="O1441" s="366"/>
      <c r="P1441" s="366"/>
      <c r="Q1441" s="366"/>
      <c r="R1441" s="366"/>
      <c r="S1441" s="366"/>
      <c r="T1441" s="366"/>
      <c r="U1441" s="366"/>
      <c r="V1441" s="366"/>
      <c r="W1441" s="366"/>
      <c r="X1441" s="366"/>
      <c r="Y1441" s="366"/>
      <c r="Z1441" s="366"/>
      <c r="AA1441" s="366"/>
      <c r="AB1441" s="366"/>
      <c r="AC1441" s="366"/>
      <c r="AD1441" s="366"/>
      <c r="AE1441" s="366"/>
      <c r="AF1441" s="366"/>
      <c r="AG1441" s="366"/>
      <c r="AH1441" s="366"/>
    </row>
    <row r="1442" spans="3:34">
      <c r="C1442" s="366"/>
      <c r="D1442" s="366"/>
      <c r="E1442" s="366"/>
      <c r="F1442" s="366"/>
      <c r="G1442" s="366"/>
      <c r="H1442" s="366"/>
      <c r="I1442" s="366"/>
      <c r="J1442" s="366"/>
      <c r="K1442" s="366"/>
      <c r="L1442" s="366"/>
      <c r="M1442" s="366"/>
      <c r="N1442" s="366"/>
      <c r="O1442" s="366"/>
      <c r="P1442" s="366"/>
      <c r="Q1442" s="366"/>
      <c r="R1442" s="366"/>
      <c r="S1442" s="366"/>
      <c r="T1442" s="366"/>
      <c r="U1442" s="366"/>
      <c r="V1442" s="366"/>
      <c r="W1442" s="366"/>
      <c r="X1442" s="366"/>
      <c r="Y1442" s="366"/>
      <c r="Z1442" s="366"/>
      <c r="AA1442" s="366"/>
      <c r="AB1442" s="366"/>
      <c r="AC1442" s="366"/>
      <c r="AD1442" s="366"/>
      <c r="AE1442" s="366"/>
      <c r="AF1442" s="366"/>
      <c r="AG1442" s="366"/>
      <c r="AH1442" s="366"/>
    </row>
    <row r="1443" spans="3:34">
      <c r="C1443" s="366"/>
      <c r="D1443" s="366"/>
      <c r="E1443" s="366"/>
      <c r="F1443" s="366"/>
      <c r="G1443" s="366"/>
      <c r="H1443" s="366"/>
      <c r="I1443" s="366"/>
      <c r="J1443" s="366"/>
      <c r="K1443" s="366"/>
      <c r="L1443" s="366"/>
      <c r="M1443" s="366"/>
      <c r="N1443" s="366"/>
      <c r="O1443" s="366"/>
      <c r="P1443" s="366"/>
      <c r="Q1443" s="366"/>
      <c r="R1443" s="366"/>
      <c r="S1443" s="366"/>
      <c r="T1443" s="366"/>
      <c r="U1443" s="366"/>
      <c r="V1443" s="366"/>
      <c r="W1443" s="366"/>
      <c r="X1443" s="366"/>
      <c r="Y1443" s="366"/>
      <c r="Z1443" s="366"/>
      <c r="AA1443" s="366"/>
      <c r="AB1443" s="366"/>
      <c r="AC1443" s="366"/>
      <c r="AD1443" s="366"/>
      <c r="AE1443" s="366"/>
      <c r="AF1443" s="366"/>
      <c r="AG1443" s="366"/>
      <c r="AH1443" s="366"/>
    </row>
    <row r="1444" spans="3:34">
      <c r="C1444" s="366"/>
      <c r="D1444" s="366"/>
      <c r="E1444" s="366"/>
      <c r="F1444" s="366"/>
      <c r="G1444" s="366"/>
      <c r="H1444" s="366"/>
      <c r="I1444" s="366"/>
      <c r="J1444" s="366"/>
      <c r="K1444" s="366"/>
      <c r="L1444" s="366"/>
      <c r="M1444" s="366"/>
      <c r="N1444" s="366"/>
      <c r="O1444" s="366"/>
      <c r="P1444" s="366"/>
      <c r="Q1444" s="366"/>
      <c r="R1444" s="366"/>
      <c r="S1444" s="366"/>
      <c r="T1444" s="366"/>
      <c r="U1444" s="366"/>
      <c r="V1444" s="366"/>
      <c r="W1444" s="366"/>
      <c r="X1444" s="366"/>
      <c r="Y1444" s="366"/>
      <c r="Z1444" s="366"/>
      <c r="AA1444" s="366"/>
      <c r="AB1444" s="366"/>
      <c r="AC1444" s="366"/>
      <c r="AD1444" s="366"/>
      <c r="AE1444" s="366"/>
      <c r="AF1444" s="366"/>
      <c r="AG1444" s="366"/>
      <c r="AH1444" s="366"/>
    </row>
    <row r="1445" spans="3:34">
      <c r="C1445" s="366"/>
      <c r="D1445" s="366"/>
      <c r="E1445" s="366"/>
      <c r="F1445" s="366"/>
      <c r="G1445" s="366"/>
      <c r="H1445" s="366"/>
      <c r="I1445" s="366"/>
      <c r="J1445" s="366"/>
      <c r="K1445" s="366"/>
      <c r="L1445" s="366"/>
      <c r="M1445" s="366"/>
      <c r="N1445" s="366"/>
      <c r="O1445" s="366"/>
      <c r="P1445" s="366"/>
      <c r="Q1445" s="366"/>
      <c r="R1445" s="366"/>
      <c r="S1445" s="366"/>
      <c r="T1445" s="366"/>
      <c r="U1445" s="366"/>
      <c r="V1445" s="366"/>
      <c r="W1445" s="366"/>
      <c r="X1445" s="366"/>
      <c r="Y1445" s="366"/>
      <c r="Z1445" s="366"/>
      <c r="AA1445" s="366"/>
      <c r="AB1445" s="366"/>
      <c r="AC1445" s="366"/>
      <c r="AD1445" s="366"/>
      <c r="AE1445" s="366"/>
      <c r="AF1445" s="366"/>
      <c r="AG1445" s="366"/>
      <c r="AH1445" s="366"/>
    </row>
    <row r="1446" spans="3:34">
      <c r="C1446" s="366"/>
      <c r="D1446" s="366"/>
      <c r="E1446" s="366"/>
      <c r="F1446" s="366"/>
      <c r="G1446" s="366"/>
      <c r="H1446" s="366"/>
      <c r="I1446" s="366"/>
      <c r="J1446" s="366"/>
      <c r="K1446" s="366"/>
      <c r="L1446" s="366"/>
      <c r="M1446" s="366"/>
      <c r="N1446" s="366"/>
      <c r="O1446" s="366"/>
      <c r="P1446" s="366"/>
      <c r="Q1446" s="366"/>
      <c r="R1446" s="366"/>
      <c r="S1446" s="366"/>
      <c r="T1446" s="366"/>
      <c r="U1446" s="366"/>
      <c r="V1446" s="366"/>
      <c r="W1446" s="366"/>
      <c r="X1446" s="366"/>
      <c r="Y1446" s="366"/>
      <c r="Z1446" s="366"/>
      <c r="AA1446" s="366"/>
      <c r="AB1446" s="366"/>
      <c r="AC1446" s="366"/>
      <c r="AD1446" s="366"/>
      <c r="AE1446" s="366"/>
      <c r="AF1446" s="366"/>
      <c r="AG1446" s="366"/>
      <c r="AH1446" s="366"/>
    </row>
    <row r="1447" spans="3:34">
      <c r="C1447" s="366"/>
      <c r="D1447" s="366"/>
      <c r="E1447" s="366"/>
      <c r="F1447" s="366"/>
      <c r="G1447" s="366"/>
      <c r="H1447" s="366"/>
      <c r="I1447" s="366"/>
      <c r="J1447" s="366"/>
      <c r="K1447" s="366"/>
      <c r="L1447" s="366"/>
      <c r="M1447" s="366"/>
      <c r="N1447" s="366"/>
      <c r="O1447" s="366"/>
      <c r="P1447" s="366"/>
      <c r="Q1447" s="366"/>
      <c r="R1447" s="366"/>
      <c r="S1447" s="366"/>
      <c r="T1447" s="366"/>
      <c r="U1447" s="366"/>
      <c r="V1447" s="366"/>
      <c r="W1447" s="366"/>
      <c r="X1447" s="366"/>
      <c r="Y1447" s="366"/>
      <c r="Z1447" s="366"/>
      <c r="AA1447" s="366"/>
      <c r="AB1447" s="366"/>
      <c r="AC1447" s="366"/>
      <c r="AD1447" s="366"/>
      <c r="AE1447" s="366"/>
      <c r="AF1447" s="366"/>
      <c r="AG1447" s="366"/>
      <c r="AH1447" s="366"/>
    </row>
    <row r="1448" spans="3:34">
      <c r="C1448" s="366"/>
      <c r="D1448" s="366"/>
      <c r="E1448" s="366"/>
      <c r="F1448" s="366"/>
      <c r="G1448" s="366"/>
      <c r="H1448" s="366"/>
      <c r="I1448" s="366"/>
      <c r="J1448" s="366"/>
      <c r="K1448" s="366"/>
      <c r="L1448" s="366"/>
      <c r="M1448" s="366"/>
      <c r="N1448" s="366"/>
      <c r="O1448" s="366"/>
      <c r="P1448" s="366"/>
      <c r="Q1448" s="366"/>
      <c r="R1448" s="366"/>
      <c r="S1448" s="366"/>
      <c r="T1448" s="366"/>
      <c r="U1448" s="366"/>
      <c r="V1448" s="366"/>
      <c r="W1448" s="366"/>
      <c r="X1448" s="366"/>
      <c r="Y1448" s="366"/>
      <c r="Z1448" s="366"/>
      <c r="AA1448" s="366"/>
      <c r="AB1448" s="366"/>
      <c r="AC1448" s="366"/>
      <c r="AD1448" s="366"/>
      <c r="AE1448" s="366"/>
      <c r="AF1448" s="366"/>
      <c r="AG1448" s="366"/>
      <c r="AH1448" s="366"/>
    </row>
    <row r="1449" spans="3:34">
      <c r="C1449" s="366"/>
      <c r="D1449" s="366"/>
      <c r="E1449" s="366"/>
      <c r="F1449" s="366"/>
      <c r="G1449" s="366"/>
      <c r="H1449" s="366"/>
      <c r="I1449" s="366"/>
      <c r="J1449" s="366"/>
      <c r="K1449" s="366"/>
      <c r="L1449" s="366"/>
      <c r="M1449" s="366"/>
      <c r="N1449" s="366"/>
      <c r="O1449" s="366"/>
      <c r="P1449" s="366"/>
      <c r="Q1449" s="366"/>
      <c r="R1449" s="366"/>
      <c r="S1449" s="366"/>
      <c r="T1449" s="366"/>
      <c r="U1449" s="366"/>
      <c r="V1449" s="366"/>
      <c r="W1449" s="366"/>
      <c r="X1449" s="366"/>
      <c r="Y1449" s="366"/>
      <c r="Z1449" s="366"/>
      <c r="AA1449" s="366"/>
      <c r="AB1449" s="366"/>
      <c r="AC1449" s="366"/>
      <c r="AD1449" s="366"/>
      <c r="AE1449" s="366"/>
      <c r="AF1449" s="366"/>
      <c r="AG1449" s="366"/>
      <c r="AH1449" s="366"/>
    </row>
    <row r="1451" spans="3:34">
      <c r="C1451" s="366"/>
      <c r="D1451" s="366"/>
      <c r="E1451" s="366"/>
      <c r="F1451" s="366"/>
      <c r="G1451" s="366"/>
      <c r="H1451" s="366"/>
      <c r="I1451" s="366"/>
      <c r="J1451" s="366"/>
      <c r="K1451" s="366"/>
      <c r="L1451" s="366"/>
      <c r="M1451" s="366"/>
      <c r="N1451" s="366"/>
      <c r="O1451" s="366"/>
      <c r="P1451" s="366"/>
      <c r="Q1451" s="366"/>
      <c r="R1451" s="366"/>
      <c r="S1451" s="366"/>
      <c r="T1451" s="366"/>
      <c r="U1451" s="366"/>
      <c r="V1451" s="366"/>
      <c r="W1451" s="366"/>
      <c r="X1451" s="366"/>
      <c r="Y1451" s="366"/>
      <c r="Z1451" s="366"/>
      <c r="AA1451" s="366"/>
      <c r="AB1451" s="366"/>
      <c r="AC1451" s="366"/>
      <c r="AD1451" s="366"/>
      <c r="AE1451" s="366"/>
      <c r="AF1451" s="366"/>
      <c r="AG1451" s="366"/>
      <c r="AH1451" s="366"/>
    </row>
    <row r="1452" spans="3:34">
      <c r="C1452" s="366"/>
      <c r="D1452" s="366"/>
      <c r="E1452" s="366"/>
      <c r="F1452" s="366"/>
      <c r="G1452" s="366"/>
      <c r="H1452" s="366"/>
      <c r="I1452" s="366"/>
      <c r="J1452" s="366"/>
      <c r="K1452" s="366"/>
      <c r="L1452" s="366"/>
      <c r="M1452" s="366"/>
      <c r="N1452" s="366"/>
      <c r="O1452" s="366"/>
      <c r="P1452" s="366"/>
      <c r="Q1452" s="366"/>
      <c r="R1452" s="366"/>
      <c r="S1452" s="366"/>
      <c r="T1452" s="366"/>
      <c r="U1452" s="366"/>
      <c r="V1452" s="366"/>
      <c r="W1452" s="366"/>
    </row>
    <row r="1453" spans="3:34">
      <c r="C1453" s="366"/>
      <c r="D1453" s="366"/>
      <c r="E1453" s="366"/>
      <c r="F1453" s="366"/>
      <c r="G1453" s="366"/>
      <c r="H1453" s="366"/>
      <c r="I1453" s="366"/>
      <c r="J1453" s="366"/>
      <c r="K1453" s="366"/>
      <c r="L1453" s="366"/>
      <c r="M1453" s="366"/>
      <c r="N1453" s="366"/>
      <c r="O1453" s="366"/>
      <c r="P1453" s="366"/>
      <c r="Q1453" s="366"/>
      <c r="R1453" s="366"/>
      <c r="S1453" s="366"/>
      <c r="T1453" s="366"/>
      <c r="U1453" s="366"/>
      <c r="V1453" s="366"/>
      <c r="W1453" s="366"/>
      <c r="X1453" s="366"/>
      <c r="Y1453" s="366"/>
      <c r="Z1453" s="366"/>
      <c r="AA1453" s="366"/>
      <c r="AB1453" s="366"/>
      <c r="AC1453" s="366"/>
      <c r="AD1453" s="366"/>
      <c r="AE1453" s="366"/>
      <c r="AF1453" s="366"/>
      <c r="AG1453" s="366"/>
      <c r="AH1453" s="366"/>
    </row>
    <row r="1454" spans="3:34">
      <c r="C1454" s="366"/>
      <c r="D1454" s="366"/>
      <c r="E1454" s="366"/>
      <c r="F1454" s="366"/>
      <c r="G1454" s="366"/>
      <c r="H1454" s="366"/>
      <c r="I1454" s="366"/>
      <c r="J1454" s="366"/>
      <c r="K1454" s="366"/>
      <c r="L1454" s="366"/>
      <c r="M1454" s="366"/>
      <c r="N1454" s="366"/>
      <c r="O1454" s="366"/>
      <c r="P1454" s="366"/>
      <c r="Q1454" s="366"/>
      <c r="R1454" s="366"/>
      <c r="S1454" s="366"/>
      <c r="T1454" s="366"/>
      <c r="U1454" s="366"/>
      <c r="V1454" s="366"/>
      <c r="W1454" s="366"/>
      <c r="X1454" s="366"/>
      <c r="Y1454" s="366"/>
      <c r="Z1454" s="366"/>
      <c r="AA1454" s="366"/>
      <c r="AB1454" s="366"/>
      <c r="AC1454" s="366"/>
      <c r="AD1454" s="366"/>
      <c r="AE1454" s="366"/>
      <c r="AF1454" s="366"/>
      <c r="AG1454" s="366"/>
      <c r="AH1454" s="366"/>
    </row>
    <row r="1455" spans="3:34">
      <c r="C1455" s="366"/>
      <c r="D1455" s="366"/>
      <c r="E1455" s="366"/>
      <c r="F1455" s="366"/>
      <c r="G1455" s="366"/>
      <c r="H1455" s="366"/>
      <c r="I1455" s="366"/>
      <c r="J1455" s="366"/>
      <c r="K1455" s="366"/>
      <c r="L1455" s="366"/>
      <c r="M1455" s="366"/>
      <c r="N1455" s="366"/>
      <c r="O1455" s="366"/>
      <c r="P1455" s="366"/>
      <c r="Q1455" s="366"/>
      <c r="R1455" s="366"/>
      <c r="S1455" s="366"/>
      <c r="T1455" s="366"/>
      <c r="U1455" s="366"/>
      <c r="V1455" s="366"/>
      <c r="W1455" s="366"/>
      <c r="X1455" s="366"/>
      <c r="Y1455" s="366"/>
      <c r="Z1455" s="366"/>
      <c r="AA1455" s="366"/>
      <c r="AB1455" s="366"/>
      <c r="AC1455" s="366"/>
      <c r="AD1455" s="366"/>
      <c r="AE1455" s="366"/>
      <c r="AF1455" s="366"/>
      <c r="AG1455" s="366"/>
      <c r="AH1455" s="366"/>
    </row>
    <row r="1456" spans="3:34">
      <c r="C1456" s="366"/>
      <c r="D1456" s="366"/>
      <c r="E1456" s="366"/>
      <c r="F1456" s="366"/>
      <c r="G1456" s="366"/>
      <c r="H1456" s="366"/>
      <c r="I1456" s="366"/>
      <c r="J1456" s="366"/>
      <c r="K1456" s="366"/>
      <c r="L1456" s="366"/>
      <c r="M1456" s="366"/>
      <c r="N1456" s="366"/>
      <c r="O1456" s="366"/>
      <c r="P1456" s="366"/>
      <c r="Q1456" s="366"/>
      <c r="R1456" s="366"/>
      <c r="S1456" s="366"/>
      <c r="T1456" s="366"/>
      <c r="U1456" s="366"/>
      <c r="V1456" s="366"/>
      <c r="W1456" s="366"/>
      <c r="X1456" s="366"/>
      <c r="Y1456" s="366"/>
      <c r="Z1456" s="366"/>
      <c r="AA1456" s="366"/>
      <c r="AB1456" s="366"/>
      <c r="AC1456" s="366"/>
      <c r="AD1456" s="366"/>
      <c r="AE1456" s="366"/>
      <c r="AF1456" s="366"/>
      <c r="AG1456" s="366"/>
      <c r="AH1456" s="366"/>
    </row>
    <row r="1458" spans="3:30">
      <c r="C1458" s="366"/>
      <c r="D1458" s="366"/>
      <c r="E1458" s="366"/>
      <c r="F1458" s="366"/>
      <c r="G1458" s="366"/>
      <c r="H1458" s="366"/>
      <c r="I1458" s="366"/>
      <c r="J1458" s="366"/>
      <c r="K1458" s="366"/>
      <c r="L1458" s="366"/>
      <c r="M1458" s="366"/>
      <c r="N1458" s="366"/>
      <c r="O1458" s="366"/>
      <c r="P1458" s="366"/>
      <c r="Q1458" s="366"/>
    </row>
    <row r="1459" spans="3:30">
      <c r="C1459" s="366"/>
      <c r="D1459" s="366"/>
      <c r="E1459" s="366"/>
      <c r="F1459" s="366"/>
      <c r="G1459" s="366"/>
      <c r="H1459" s="366"/>
      <c r="I1459" s="366"/>
      <c r="J1459" s="366"/>
      <c r="K1459" s="366"/>
      <c r="L1459" s="366"/>
      <c r="M1459" s="366"/>
      <c r="N1459" s="366"/>
      <c r="O1459" s="366"/>
      <c r="P1459" s="366"/>
      <c r="Q1459" s="366"/>
      <c r="R1459" s="366"/>
      <c r="S1459" s="366"/>
      <c r="T1459" s="366"/>
      <c r="U1459" s="366"/>
      <c r="V1459" s="366"/>
      <c r="W1459" s="366"/>
      <c r="X1459" s="366"/>
      <c r="Y1459" s="366"/>
      <c r="Z1459" s="366"/>
      <c r="AA1459" s="366"/>
    </row>
    <row r="1460" spans="3:30">
      <c r="C1460" s="366"/>
      <c r="D1460" s="366"/>
      <c r="E1460" s="366"/>
      <c r="F1460" s="366"/>
      <c r="G1460" s="366"/>
      <c r="H1460" s="366"/>
      <c r="I1460" s="366"/>
      <c r="J1460" s="366"/>
      <c r="K1460" s="366"/>
      <c r="L1460" s="366"/>
      <c r="M1460" s="366"/>
      <c r="N1460" s="366"/>
      <c r="O1460" s="366"/>
      <c r="P1460" s="366"/>
      <c r="Q1460" s="366"/>
      <c r="R1460" s="366"/>
      <c r="S1460" s="366"/>
      <c r="T1460" s="366"/>
      <c r="U1460" s="366"/>
      <c r="V1460" s="366"/>
      <c r="W1460" s="366"/>
      <c r="X1460" s="366"/>
      <c r="Y1460" s="366"/>
      <c r="Z1460" s="366"/>
      <c r="AA1460" s="366"/>
      <c r="AB1460" s="366"/>
      <c r="AC1460" s="366"/>
      <c r="AD1460" s="366"/>
    </row>
    <row r="1461" spans="3:30">
      <c r="C1461" s="366"/>
      <c r="D1461" s="366"/>
      <c r="E1461" s="366"/>
      <c r="F1461" s="366"/>
      <c r="G1461" s="366"/>
      <c r="H1461" s="366"/>
      <c r="I1461" s="366"/>
      <c r="J1461" s="366"/>
      <c r="K1461" s="366"/>
      <c r="L1461" s="366"/>
      <c r="M1461" s="366"/>
    </row>
    <row r="1476" spans="3:34">
      <c r="C1476" s="366"/>
      <c r="D1476" s="366"/>
      <c r="E1476" s="366"/>
      <c r="F1476" s="366"/>
      <c r="G1476" s="366"/>
      <c r="H1476" s="366"/>
      <c r="I1476" s="366"/>
      <c r="J1476" s="366"/>
      <c r="K1476" s="366"/>
      <c r="L1476" s="366"/>
      <c r="M1476" s="366"/>
      <c r="N1476" s="366"/>
      <c r="O1476" s="366"/>
      <c r="P1476" s="366"/>
      <c r="Q1476" s="366"/>
      <c r="R1476" s="366"/>
      <c r="S1476" s="366"/>
      <c r="T1476" s="366"/>
      <c r="U1476" s="366"/>
      <c r="V1476" s="366"/>
      <c r="W1476" s="366"/>
      <c r="X1476" s="366"/>
      <c r="Y1476" s="366"/>
      <c r="Z1476" s="366"/>
      <c r="AA1476" s="366"/>
      <c r="AB1476" s="366"/>
      <c r="AC1476" s="366"/>
      <c r="AD1476" s="366"/>
      <c r="AE1476" s="366"/>
      <c r="AF1476" s="366"/>
      <c r="AG1476" s="366"/>
      <c r="AH1476" s="366"/>
    </row>
    <row r="1477" spans="3:34">
      <c r="C1477" s="366"/>
      <c r="D1477" s="366"/>
      <c r="E1477" s="366"/>
      <c r="F1477" s="366"/>
      <c r="G1477" s="366"/>
      <c r="H1477" s="366"/>
      <c r="I1477" s="366"/>
      <c r="J1477" s="366"/>
      <c r="K1477" s="366"/>
      <c r="L1477" s="366"/>
      <c r="M1477" s="366"/>
      <c r="N1477" s="366"/>
      <c r="O1477" s="366"/>
      <c r="P1477" s="366"/>
      <c r="Q1477" s="366"/>
      <c r="R1477" s="366"/>
      <c r="S1477" s="366"/>
      <c r="T1477" s="366"/>
      <c r="U1477" s="366"/>
      <c r="V1477" s="366"/>
      <c r="W1477" s="366"/>
      <c r="X1477" s="366"/>
      <c r="Y1477" s="366"/>
      <c r="Z1477" s="366"/>
      <c r="AA1477" s="366"/>
      <c r="AB1477" s="366"/>
      <c r="AC1477" s="366"/>
      <c r="AD1477" s="366"/>
      <c r="AE1477" s="366"/>
      <c r="AF1477" s="366"/>
      <c r="AG1477" s="366"/>
      <c r="AH1477" s="366"/>
    </row>
    <row r="1478" spans="3:34">
      <c r="C1478" s="366"/>
      <c r="D1478" s="366"/>
      <c r="E1478" s="366"/>
      <c r="F1478" s="366"/>
      <c r="G1478" s="366"/>
      <c r="H1478" s="366"/>
      <c r="I1478" s="366"/>
      <c r="J1478" s="366"/>
      <c r="K1478" s="366"/>
      <c r="L1478" s="366"/>
      <c r="M1478" s="366"/>
      <c r="N1478" s="366"/>
      <c r="O1478" s="366"/>
      <c r="P1478" s="366"/>
      <c r="Q1478" s="366"/>
      <c r="R1478" s="366"/>
      <c r="S1478" s="366"/>
      <c r="T1478" s="366"/>
      <c r="U1478" s="366"/>
      <c r="V1478" s="366"/>
      <c r="W1478" s="366"/>
      <c r="X1478" s="366"/>
      <c r="Y1478" s="366"/>
      <c r="Z1478" s="366"/>
      <c r="AA1478" s="366"/>
      <c r="AB1478" s="366"/>
      <c r="AC1478" s="366"/>
      <c r="AD1478" s="366"/>
      <c r="AE1478" s="366"/>
      <c r="AF1478" s="366"/>
      <c r="AG1478" s="366"/>
      <c r="AH1478" s="366"/>
    </row>
    <row r="1479" spans="3:34">
      <c r="C1479" s="366"/>
      <c r="D1479" s="366"/>
      <c r="E1479" s="366"/>
      <c r="F1479" s="366"/>
      <c r="G1479" s="366"/>
      <c r="H1479" s="366"/>
      <c r="I1479" s="366"/>
      <c r="J1479" s="366"/>
      <c r="K1479" s="366"/>
      <c r="L1479" s="366"/>
      <c r="M1479" s="366"/>
      <c r="N1479" s="366"/>
      <c r="O1479" s="366"/>
      <c r="P1479" s="366"/>
      <c r="Q1479" s="366"/>
      <c r="R1479" s="366"/>
      <c r="S1479" s="366"/>
      <c r="T1479" s="366"/>
      <c r="U1479" s="366"/>
      <c r="V1479" s="366"/>
      <c r="W1479" s="366"/>
      <c r="X1479" s="366"/>
      <c r="Y1479" s="366"/>
      <c r="Z1479" s="366"/>
      <c r="AA1479" s="366"/>
      <c r="AB1479" s="366"/>
      <c r="AC1479" s="366"/>
      <c r="AD1479" s="366"/>
      <c r="AE1479" s="366"/>
      <c r="AF1479" s="366"/>
      <c r="AG1479" s="366"/>
      <c r="AH1479" s="366"/>
    </row>
    <row r="1480" spans="3:34">
      <c r="C1480" s="366"/>
      <c r="D1480" s="366"/>
      <c r="E1480" s="366"/>
      <c r="F1480" s="366"/>
      <c r="G1480" s="366"/>
      <c r="H1480" s="366"/>
      <c r="I1480" s="366"/>
      <c r="J1480" s="366"/>
      <c r="K1480" s="366"/>
      <c r="L1480" s="366"/>
      <c r="M1480" s="366"/>
      <c r="N1480" s="366"/>
      <c r="O1480" s="366"/>
      <c r="P1480" s="366"/>
      <c r="Q1480" s="366"/>
      <c r="R1480" s="366"/>
      <c r="S1480" s="366"/>
      <c r="T1480" s="366"/>
      <c r="U1480" s="366"/>
      <c r="V1480" s="366"/>
      <c r="W1480" s="366"/>
      <c r="X1480" s="366"/>
      <c r="Y1480" s="366"/>
      <c r="Z1480" s="366"/>
      <c r="AA1480" s="366"/>
      <c r="AB1480" s="366"/>
      <c r="AC1480" s="366"/>
      <c r="AD1480" s="366"/>
      <c r="AE1480" s="366"/>
      <c r="AF1480" s="366"/>
      <c r="AG1480" s="366"/>
      <c r="AH1480" s="366"/>
    </row>
    <row r="1481" spans="3:34">
      <c r="C1481" s="366"/>
      <c r="D1481" s="366"/>
      <c r="E1481" s="366"/>
      <c r="F1481" s="366"/>
      <c r="G1481" s="366"/>
      <c r="H1481" s="366"/>
      <c r="I1481" s="366"/>
      <c r="J1481" s="366"/>
      <c r="K1481" s="366"/>
      <c r="L1481" s="366"/>
      <c r="M1481" s="366"/>
      <c r="N1481" s="366"/>
      <c r="O1481" s="366"/>
      <c r="P1481" s="366"/>
      <c r="Q1481" s="366"/>
      <c r="R1481" s="366"/>
      <c r="S1481" s="366"/>
      <c r="T1481" s="366"/>
      <c r="U1481" s="366"/>
      <c r="V1481" s="366"/>
      <c r="W1481" s="366"/>
      <c r="X1481" s="366"/>
      <c r="Y1481" s="366"/>
      <c r="Z1481" s="366"/>
      <c r="AA1481" s="366"/>
      <c r="AB1481" s="366"/>
      <c r="AC1481" s="366"/>
      <c r="AD1481" s="366"/>
      <c r="AE1481" s="366"/>
      <c r="AF1481" s="366"/>
      <c r="AG1481" s="366"/>
      <c r="AH1481" s="366"/>
    </row>
    <row r="1483" spans="3:34">
      <c r="C1483" s="366"/>
      <c r="D1483" s="366"/>
      <c r="E1483" s="366"/>
      <c r="F1483" s="366"/>
      <c r="G1483" s="366"/>
      <c r="H1483" s="366"/>
      <c r="I1483" s="366"/>
      <c r="J1483" s="366"/>
      <c r="K1483" s="366"/>
      <c r="L1483" s="366"/>
      <c r="M1483" s="366"/>
      <c r="N1483" s="366"/>
      <c r="O1483" s="366"/>
      <c r="P1483" s="366"/>
      <c r="Q1483" s="366"/>
      <c r="R1483" s="366"/>
      <c r="S1483" s="366"/>
      <c r="T1483" s="366"/>
      <c r="U1483" s="366"/>
      <c r="V1483" s="366"/>
      <c r="W1483" s="366"/>
      <c r="X1483" s="366"/>
      <c r="Y1483" s="366"/>
      <c r="Z1483" s="366"/>
      <c r="AA1483" s="366"/>
      <c r="AB1483" s="366"/>
      <c r="AC1483" s="366"/>
      <c r="AD1483" s="366"/>
      <c r="AE1483" s="366"/>
      <c r="AF1483" s="366"/>
      <c r="AG1483" s="366"/>
      <c r="AH1483" s="366"/>
    </row>
    <row r="1487" spans="3:34">
      <c r="C1487" s="366"/>
      <c r="D1487" s="366"/>
      <c r="E1487" s="366"/>
      <c r="F1487" s="366"/>
      <c r="G1487" s="366"/>
      <c r="H1487" s="366"/>
      <c r="I1487" s="366"/>
      <c r="J1487" s="366"/>
      <c r="K1487" s="366"/>
      <c r="L1487" s="366"/>
      <c r="M1487" s="366"/>
      <c r="N1487" s="366"/>
      <c r="O1487" s="366"/>
      <c r="P1487" s="366"/>
      <c r="Q1487" s="366"/>
      <c r="R1487" s="366"/>
      <c r="S1487" s="366"/>
      <c r="T1487" s="366"/>
      <c r="U1487" s="366"/>
      <c r="V1487" s="366"/>
      <c r="W1487" s="366"/>
      <c r="X1487" s="366"/>
      <c r="Y1487" s="366"/>
      <c r="Z1487" s="366"/>
      <c r="AA1487" s="366"/>
      <c r="AB1487" s="366"/>
      <c r="AC1487" s="366"/>
      <c r="AD1487" s="366"/>
      <c r="AE1487" s="366"/>
      <c r="AF1487" s="366"/>
      <c r="AG1487" s="366"/>
      <c r="AH1487" s="366"/>
    </row>
    <row r="1488" spans="3:34">
      <c r="C1488" s="366"/>
      <c r="D1488" s="366"/>
      <c r="E1488" s="366"/>
      <c r="F1488" s="366"/>
      <c r="G1488" s="366"/>
      <c r="H1488" s="366"/>
      <c r="I1488" s="366"/>
      <c r="J1488" s="366"/>
      <c r="K1488" s="366"/>
      <c r="L1488" s="366"/>
      <c r="M1488" s="366"/>
      <c r="N1488" s="366"/>
      <c r="O1488" s="366"/>
      <c r="P1488" s="366"/>
      <c r="Q1488" s="366"/>
      <c r="R1488" s="366"/>
      <c r="S1488" s="366"/>
      <c r="T1488" s="366"/>
      <c r="U1488" s="366"/>
      <c r="V1488" s="366"/>
      <c r="W1488" s="366"/>
      <c r="X1488" s="366"/>
      <c r="Y1488" s="366"/>
      <c r="Z1488" s="366"/>
      <c r="AA1488" s="366"/>
      <c r="AB1488" s="366"/>
    </row>
    <row r="1489" spans="3:34">
      <c r="C1489" s="366"/>
      <c r="D1489" s="366"/>
      <c r="E1489" s="366"/>
      <c r="F1489" s="366"/>
      <c r="G1489" s="366"/>
      <c r="H1489" s="366"/>
      <c r="I1489" s="366"/>
      <c r="J1489" s="366"/>
      <c r="K1489" s="366"/>
      <c r="L1489" s="366"/>
      <c r="M1489" s="366"/>
      <c r="N1489" s="366"/>
      <c r="O1489" s="366"/>
      <c r="P1489" s="366"/>
      <c r="Q1489" s="366"/>
      <c r="R1489" s="366"/>
      <c r="S1489" s="366"/>
      <c r="T1489" s="366"/>
      <c r="U1489" s="366"/>
      <c r="V1489" s="366"/>
      <c r="W1489" s="366"/>
      <c r="X1489" s="366"/>
      <c r="Y1489" s="366"/>
      <c r="Z1489" s="366"/>
      <c r="AA1489" s="366"/>
      <c r="AB1489" s="366"/>
      <c r="AC1489" s="366"/>
      <c r="AD1489" s="366"/>
      <c r="AE1489" s="366"/>
      <c r="AF1489" s="366"/>
      <c r="AG1489" s="366"/>
      <c r="AH1489" s="366"/>
    </row>
    <row r="1490" spans="3:34">
      <c r="C1490" s="366"/>
      <c r="D1490" s="366"/>
      <c r="E1490" s="366"/>
      <c r="F1490" s="366"/>
      <c r="G1490" s="366"/>
      <c r="H1490" s="366"/>
      <c r="I1490" s="366"/>
      <c r="J1490" s="366"/>
      <c r="K1490" s="366"/>
      <c r="L1490" s="366"/>
      <c r="M1490" s="366"/>
      <c r="N1490" s="366"/>
      <c r="O1490" s="366"/>
      <c r="P1490" s="366"/>
      <c r="Q1490" s="366"/>
      <c r="R1490" s="366"/>
      <c r="S1490" s="366"/>
      <c r="T1490" s="366"/>
      <c r="U1490" s="366"/>
      <c r="V1490" s="366"/>
      <c r="W1490" s="366"/>
      <c r="X1490" s="366"/>
      <c r="Y1490" s="366"/>
      <c r="Z1490" s="366"/>
      <c r="AA1490" s="366"/>
      <c r="AB1490" s="366"/>
      <c r="AC1490" s="366"/>
      <c r="AD1490" s="366"/>
      <c r="AE1490" s="366"/>
      <c r="AF1490" s="366"/>
      <c r="AG1490" s="366"/>
      <c r="AH1490" s="366"/>
    </row>
    <row r="1491" spans="3:34">
      <c r="C1491" s="366"/>
      <c r="D1491" s="366"/>
      <c r="E1491" s="366"/>
      <c r="F1491" s="366"/>
      <c r="G1491" s="366"/>
      <c r="H1491" s="366"/>
      <c r="I1491" s="366"/>
      <c r="J1491" s="366"/>
      <c r="K1491" s="366"/>
      <c r="L1491" s="366"/>
      <c r="M1491" s="366"/>
    </row>
    <row r="1492" spans="3:34">
      <c r="C1492" s="366"/>
      <c r="D1492" s="366"/>
      <c r="E1492" s="366"/>
      <c r="F1492" s="366"/>
      <c r="G1492" s="366"/>
      <c r="H1492" s="366"/>
      <c r="I1492" s="366"/>
      <c r="J1492" s="366"/>
      <c r="K1492" s="366"/>
      <c r="L1492" s="366"/>
      <c r="M1492" s="366"/>
    </row>
    <row r="1511" spans="3:34">
      <c r="C1511" s="366"/>
      <c r="D1511" s="366"/>
      <c r="E1511" s="366"/>
      <c r="F1511" s="366"/>
      <c r="G1511" s="366"/>
      <c r="H1511" s="366"/>
      <c r="I1511" s="366"/>
      <c r="J1511" s="366"/>
      <c r="K1511" s="366"/>
      <c r="L1511" s="366"/>
      <c r="M1511" s="366"/>
      <c r="N1511" s="366"/>
      <c r="O1511" s="366"/>
      <c r="P1511" s="366"/>
      <c r="Q1511" s="366"/>
      <c r="R1511" s="366"/>
      <c r="S1511" s="366"/>
      <c r="T1511" s="366"/>
      <c r="U1511" s="366"/>
      <c r="V1511" s="366"/>
      <c r="W1511" s="366"/>
      <c r="X1511" s="366"/>
      <c r="Y1511" s="366"/>
      <c r="Z1511" s="366"/>
      <c r="AA1511" s="366"/>
      <c r="AB1511" s="366"/>
      <c r="AC1511" s="366"/>
      <c r="AD1511" s="366"/>
      <c r="AE1511" s="366"/>
      <c r="AF1511" s="366"/>
      <c r="AG1511" s="366"/>
      <c r="AH1511" s="366"/>
    </row>
    <row r="1512" spans="3:34">
      <c r="C1512" s="366"/>
      <c r="D1512" s="366"/>
      <c r="E1512" s="366"/>
      <c r="F1512" s="366"/>
      <c r="G1512" s="366"/>
      <c r="H1512" s="366"/>
      <c r="I1512" s="366"/>
      <c r="J1512" s="366"/>
      <c r="K1512" s="366"/>
      <c r="L1512" s="366"/>
      <c r="M1512" s="366"/>
      <c r="N1512" s="366"/>
      <c r="O1512" s="366"/>
      <c r="P1512" s="366"/>
      <c r="Q1512" s="366"/>
      <c r="R1512" s="366"/>
      <c r="S1512" s="366"/>
      <c r="T1512" s="366"/>
      <c r="U1512" s="366"/>
      <c r="V1512" s="366"/>
      <c r="W1512" s="366"/>
      <c r="X1512" s="366"/>
      <c r="Y1512" s="366"/>
      <c r="Z1512" s="366"/>
      <c r="AA1512" s="366"/>
      <c r="AB1512" s="366"/>
      <c r="AC1512" s="366"/>
      <c r="AD1512" s="366"/>
      <c r="AE1512" s="366"/>
      <c r="AF1512" s="366"/>
      <c r="AG1512" s="366"/>
      <c r="AH1512" s="366"/>
    </row>
    <row r="1513" spans="3:34">
      <c r="C1513" s="366"/>
      <c r="D1513" s="366"/>
      <c r="E1513" s="366"/>
      <c r="F1513" s="366"/>
      <c r="G1513" s="366"/>
      <c r="H1513" s="366"/>
      <c r="I1513" s="366"/>
      <c r="J1513" s="366"/>
      <c r="K1513" s="366"/>
      <c r="L1513" s="366"/>
      <c r="M1513" s="366"/>
      <c r="N1513" s="366"/>
      <c r="O1513" s="366"/>
      <c r="P1513" s="366"/>
      <c r="Q1513" s="366"/>
      <c r="R1513" s="366"/>
      <c r="S1513" s="366"/>
      <c r="T1513" s="366"/>
      <c r="U1513" s="366"/>
      <c r="V1513" s="366"/>
      <c r="W1513" s="366"/>
      <c r="X1513" s="366"/>
      <c r="Y1513" s="366"/>
      <c r="Z1513" s="366"/>
      <c r="AA1513" s="366"/>
      <c r="AB1513" s="366"/>
      <c r="AC1513" s="366"/>
      <c r="AD1513" s="366"/>
      <c r="AE1513" s="366"/>
      <c r="AF1513" s="366"/>
      <c r="AG1513" s="366"/>
      <c r="AH1513" s="366"/>
    </row>
    <row r="1514" spans="3:34">
      <c r="C1514" s="366"/>
      <c r="D1514" s="366"/>
      <c r="E1514" s="366"/>
      <c r="F1514" s="366"/>
      <c r="G1514" s="366"/>
      <c r="H1514" s="366"/>
      <c r="I1514" s="366"/>
      <c r="J1514" s="366"/>
      <c r="K1514" s="366"/>
      <c r="L1514" s="366"/>
      <c r="M1514" s="366"/>
      <c r="N1514" s="366"/>
      <c r="O1514" s="366"/>
      <c r="P1514" s="366"/>
      <c r="Q1514" s="366"/>
      <c r="R1514" s="366"/>
      <c r="S1514" s="366"/>
      <c r="T1514" s="366"/>
      <c r="U1514" s="366"/>
      <c r="V1514" s="366"/>
      <c r="W1514" s="366"/>
      <c r="X1514" s="366"/>
      <c r="Y1514" s="366"/>
      <c r="Z1514" s="366"/>
      <c r="AA1514" s="366"/>
      <c r="AB1514" s="366"/>
      <c r="AC1514" s="366"/>
      <c r="AD1514" s="366"/>
      <c r="AE1514" s="366"/>
      <c r="AF1514" s="366"/>
      <c r="AG1514" s="366"/>
      <c r="AH1514" s="366"/>
    </row>
    <row r="1515" spans="3:34">
      <c r="C1515" s="366"/>
      <c r="D1515" s="366"/>
      <c r="E1515" s="366"/>
      <c r="F1515" s="366"/>
      <c r="G1515" s="366"/>
      <c r="H1515" s="366"/>
      <c r="I1515" s="366"/>
      <c r="J1515" s="366"/>
      <c r="K1515" s="366"/>
      <c r="L1515" s="366"/>
      <c r="M1515" s="366"/>
      <c r="N1515" s="366"/>
      <c r="O1515" s="366"/>
      <c r="P1515" s="366"/>
      <c r="Q1515" s="366"/>
      <c r="R1515" s="366"/>
      <c r="S1515" s="366"/>
      <c r="T1515" s="366"/>
      <c r="U1515" s="366"/>
      <c r="V1515" s="366"/>
      <c r="W1515" s="366"/>
      <c r="X1515" s="366"/>
      <c r="Y1515" s="366"/>
      <c r="Z1515" s="366"/>
      <c r="AA1515" s="366"/>
      <c r="AB1515" s="366"/>
      <c r="AC1515" s="366"/>
      <c r="AD1515" s="366"/>
      <c r="AE1515" s="366"/>
      <c r="AF1515" s="366"/>
      <c r="AG1515" s="366"/>
      <c r="AH1515" s="366"/>
    </row>
    <row r="1516" spans="3:34">
      <c r="C1516" s="366"/>
      <c r="D1516" s="366"/>
      <c r="E1516" s="366"/>
      <c r="F1516" s="366"/>
      <c r="G1516" s="366"/>
      <c r="H1516" s="366"/>
      <c r="I1516" s="366"/>
      <c r="J1516" s="366"/>
      <c r="K1516" s="366"/>
      <c r="L1516" s="366"/>
      <c r="M1516" s="366"/>
      <c r="N1516" s="366"/>
      <c r="O1516" s="366"/>
      <c r="P1516" s="366"/>
      <c r="Q1516" s="366"/>
      <c r="R1516" s="366"/>
      <c r="S1516" s="366"/>
      <c r="T1516" s="366"/>
      <c r="U1516" s="366"/>
      <c r="V1516" s="366"/>
      <c r="W1516" s="366"/>
      <c r="X1516" s="366"/>
      <c r="Y1516" s="366"/>
      <c r="Z1516" s="366"/>
      <c r="AA1516" s="366"/>
      <c r="AB1516" s="366"/>
      <c r="AC1516" s="366"/>
      <c r="AD1516" s="366"/>
      <c r="AE1516" s="366"/>
      <c r="AF1516" s="366"/>
      <c r="AG1516" s="366"/>
      <c r="AH1516" s="366"/>
    </row>
    <row r="1518" spans="3:34">
      <c r="C1518" s="366"/>
      <c r="D1518" s="366"/>
      <c r="E1518" s="366"/>
      <c r="F1518" s="366"/>
      <c r="G1518" s="366"/>
      <c r="H1518" s="366"/>
      <c r="I1518" s="366"/>
      <c r="J1518" s="366"/>
      <c r="K1518" s="366"/>
      <c r="L1518" s="366"/>
      <c r="M1518" s="366"/>
      <c r="N1518" s="366"/>
      <c r="O1518" s="366"/>
      <c r="P1518" s="366"/>
      <c r="Q1518" s="366"/>
      <c r="R1518" s="366"/>
      <c r="S1518" s="366"/>
      <c r="T1518" s="366"/>
      <c r="U1518" s="366"/>
      <c r="V1518" s="366"/>
      <c r="W1518" s="366"/>
      <c r="X1518" s="366"/>
      <c r="Y1518" s="366"/>
      <c r="Z1518" s="366"/>
      <c r="AA1518" s="366"/>
      <c r="AB1518" s="366"/>
      <c r="AC1518" s="366"/>
      <c r="AD1518" s="366"/>
      <c r="AE1518" s="366"/>
      <c r="AF1518" s="366"/>
      <c r="AG1518" s="366"/>
      <c r="AH1518" s="366"/>
    </row>
    <row r="1519" spans="3:34">
      <c r="C1519" s="366"/>
      <c r="D1519" s="366"/>
      <c r="E1519" s="366"/>
      <c r="F1519" s="366"/>
      <c r="G1519" s="366"/>
      <c r="H1519" s="366"/>
      <c r="I1519" s="366"/>
      <c r="J1519" s="366"/>
      <c r="K1519" s="366"/>
      <c r="L1519" s="366"/>
      <c r="M1519" s="366"/>
      <c r="N1519" s="366"/>
      <c r="O1519" s="366"/>
      <c r="P1519" s="366"/>
      <c r="Q1519" s="366"/>
      <c r="R1519" s="366"/>
      <c r="S1519" s="366"/>
      <c r="T1519" s="366"/>
      <c r="U1519" s="366"/>
      <c r="V1519" s="366"/>
      <c r="W1519" s="366"/>
      <c r="X1519" s="366"/>
      <c r="Y1519" s="366"/>
      <c r="Z1519" s="366"/>
      <c r="AA1519" s="366"/>
      <c r="AB1519" s="366"/>
      <c r="AC1519" s="366"/>
      <c r="AD1519" s="366"/>
      <c r="AE1519" s="366"/>
      <c r="AF1519" s="366"/>
      <c r="AG1519" s="366"/>
      <c r="AH1519" s="366"/>
    </row>
    <row r="1520" spans="3:34">
      <c r="C1520" s="366"/>
      <c r="D1520" s="366"/>
      <c r="E1520" s="366"/>
      <c r="F1520" s="366"/>
      <c r="G1520" s="366"/>
      <c r="H1520" s="366"/>
      <c r="I1520" s="366"/>
      <c r="J1520" s="366"/>
      <c r="K1520" s="366"/>
      <c r="L1520" s="366"/>
      <c r="M1520" s="366"/>
      <c r="N1520" s="366"/>
      <c r="O1520" s="366"/>
      <c r="P1520" s="366"/>
      <c r="Q1520" s="366"/>
      <c r="R1520" s="366"/>
      <c r="S1520" s="366"/>
      <c r="T1520" s="366"/>
      <c r="U1520" s="366"/>
      <c r="V1520" s="366"/>
      <c r="W1520" s="366"/>
      <c r="X1520" s="366"/>
      <c r="Y1520" s="366"/>
      <c r="Z1520" s="366"/>
      <c r="AA1520" s="366"/>
      <c r="AB1520" s="366"/>
      <c r="AC1520" s="366"/>
      <c r="AD1520" s="366"/>
      <c r="AE1520" s="366"/>
      <c r="AF1520" s="366"/>
      <c r="AG1520" s="366"/>
      <c r="AH1520" s="366"/>
    </row>
    <row r="1521" spans="3:34">
      <c r="C1521" s="366"/>
      <c r="D1521" s="366"/>
      <c r="E1521" s="366"/>
      <c r="F1521" s="366"/>
      <c r="G1521" s="366"/>
      <c r="H1521" s="366"/>
      <c r="I1521" s="366"/>
      <c r="J1521" s="366"/>
      <c r="K1521" s="366"/>
      <c r="L1521" s="366"/>
      <c r="M1521" s="366"/>
      <c r="N1521" s="366"/>
      <c r="O1521" s="366"/>
      <c r="P1521" s="366"/>
      <c r="Q1521" s="366"/>
      <c r="R1521" s="366"/>
      <c r="S1521" s="366"/>
      <c r="T1521" s="366"/>
      <c r="U1521" s="366"/>
      <c r="V1521" s="366"/>
      <c r="W1521" s="366"/>
      <c r="X1521" s="366"/>
      <c r="Y1521" s="366"/>
      <c r="Z1521" s="366"/>
      <c r="AA1521" s="366"/>
      <c r="AB1521" s="366"/>
      <c r="AC1521" s="366"/>
      <c r="AD1521" s="366"/>
      <c r="AE1521" s="366"/>
      <c r="AF1521" s="366"/>
      <c r="AG1521" s="366"/>
      <c r="AH1521" s="366"/>
    </row>
    <row r="1559" spans="3:34">
      <c r="C1559" s="366"/>
      <c r="D1559" s="366"/>
      <c r="E1559" s="366"/>
      <c r="F1559" s="366"/>
      <c r="G1559" s="366"/>
      <c r="H1559" s="366"/>
      <c r="I1559" s="366"/>
      <c r="J1559" s="366"/>
      <c r="K1559" s="366"/>
      <c r="L1559" s="366"/>
      <c r="M1559" s="366"/>
      <c r="N1559" s="366"/>
      <c r="O1559" s="366"/>
      <c r="P1559" s="366"/>
      <c r="Q1559" s="366"/>
      <c r="R1559" s="366"/>
      <c r="S1559" s="366"/>
      <c r="T1559" s="366"/>
      <c r="U1559" s="366"/>
      <c r="V1559" s="366"/>
      <c r="W1559" s="366"/>
      <c r="X1559" s="366"/>
      <c r="Y1559" s="366"/>
      <c r="Z1559" s="366"/>
      <c r="AA1559" s="366"/>
      <c r="AB1559" s="366"/>
      <c r="AC1559" s="366"/>
      <c r="AD1559" s="366"/>
      <c r="AE1559" s="366"/>
      <c r="AF1559" s="366"/>
      <c r="AG1559" s="366"/>
      <c r="AH1559" s="366"/>
    </row>
    <row r="1560" spans="3:34">
      <c r="C1560" s="366"/>
      <c r="D1560" s="366"/>
      <c r="E1560" s="366"/>
      <c r="F1560" s="366"/>
      <c r="G1560" s="366"/>
      <c r="H1560" s="366"/>
      <c r="I1560" s="366"/>
      <c r="J1560" s="366"/>
      <c r="K1560" s="366"/>
      <c r="L1560" s="366"/>
      <c r="M1560" s="366"/>
      <c r="N1560" s="366"/>
      <c r="O1560" s="366"/>
      <c r="P1560" s="366"/>
      <c r="Q1560" s="366"/>
      <c r="R1560" s="366"/>
      <c r="S1560" s="366"/>
      <c r="T1560" s="366"/>
      <c r="U1560" s="366"/>
      <c r="V1560" s="366"/>
      <c r="W1560" s="366"/>
      <c r="X1560" s="366"/>
      <c r="Y1560" s="366"/>
      <c r="Z1560" s="366"/>
      <c r="AA1560" s="366"/>
      <c r="AB1560" s="366"/>
      <c r="AC1560" s="366"/>
      <c r="AD1560" s="366"/>
      <c r="AE1560" s="366"/>
      <c r="AF1560" s="366"/>
      <c r="AG1560" s="366"/>
      <c r="AH1560" s="366"/>
    </row>
    <row r="1561" spans="3:34">
      <c r="C1561" s="366"/>
      <c r="D1561" s="366"/>
      <c r="E1561" s="366"/>
      <c r="F1561" s="366"/>
      <c r="G1561" s="366"/>
      <c r="H1561" s="366"/>
      <c r="I1561" s="366"/>
      <c r="J1561" s="366"/>
      <c r="K1561" s="366"/>
      <c r="L1561" s="366"/>
      <c r="M1561" s="366"/>
      <c r="N1561" s="366"/>
      <c r="O1561" s="366"/>
      <c r="P1561" s="366"/>
      <c r="Q1561" s="366"/>
      <c r="R1561" s="366"/>
      <c r="S1561" s="366"/>
      <c r="T1561" s="366"/>
      <c r="U1561" s="366"/>
      <c r="V1561" s="366"/>
      <c r="W1561" s="366"/>
      <c r="X1561" s="366"/>
      <c r="Y1561" s="366"/>
      <c r="Z1561" s="366"/>
      <c r="AA1561" s="366"/>
      <c r="AB1561" s="366"/>
      <c r="AC1561" s="366"/>
      <c r="AD1561" s="366"/>
      <c r="AE1561" s="366"/>
      <c r="AF1561" s="366"/>
      <c r="AG1561" s="366"/>
      <c r="AH1561" s="366"/>
    </row>
    <row r="1562" spans="3:34">
      <c r="C1562" s="366"/>
      <c r="D1562" s="366"/>
      <c r="E1562" s="366"/>
      <c r="F1562" s="366"/>
      <c r="G1562" s="366"/>
      <c r="H1562" s="366"/>
      <c r="I1562" s="366"/>
      <c r="J1562" s="366"/>
      <c r="K1562" s="366"/>
      <c r="L1562" s="366"/>
      <c r="M1562" s="366"/>
      <c r="N1562" s="366"/>
      <c r="O1562" s="366"/>
      <c r="P1562" s="366"/>
      <c r="Q1562" s="366"/>
      <c r="R1562" s="366"/>
      <c r="S1562" s="366"/>
      <c r="T1562" s="366"/>
      <c r="U1562" s="366"/>
      <c r="V1562" s="366"/>
      <c r="W1562" s="366"/>
      <c r="X1562" s="366"/>
      <c r="Y1562" s="366"/>
      <c r="Z1562" s="366"/>
      <c r="AA1562" s="366"/>
      <c r="AB1562" s="366"/>
      <c r="AC1562" s="366"/>
      <c r="AD1562" s="366"/>
      <c r="AE1562" s="366"/>
      <c r="AF1562" s="366"/>
      <c r="AG1562" s="366"/>
      <c r="AH1562" s="366"/>
    </row>
    <row r="1563" spans="3:34">
      <c r="C1563" s="366"/>
      <c r="D1563" s="366"/>
      <c r="E1563" s="366"/>
      <c r="F1563" s="366"/>
      <c r="G1563" s="366"/>
      <c r="H1563" s="366"/>
      <c r="I1563" s="366"/>
      <c r="J1563" s="366"/>
      <c r="K1563" s="366"/>
      <c r="L1563" s="366"/>
      <c r="M1563" s="366"/>
      <c r="N1563" s="366"/>
      <c r="O1563" s="366"/>
      <c r="P1563" s="366"/>
      <c r="Q1563" s="366"/>
      <c r="R1563" s="366"/>
      <c r="S1563" s="366"/>
      <c r="T1563" s="366"/>
      <c r="U1563" s="366"/>
      <c r="V1563" s="366"/>
      <c r="W1563" s="366"/>
      <c r="X1563" s="366"/>
      <c r="Y1563" s="366"/>
      <c r="Z1563" s="366"/>
      <c r="AA1563" s="366"/>
      <c r="AB1563" s="366"/>
      <c r="AC1563" s="366"/>
      <c r="AD1563" s="366"/>
      <c r="AE1563" s="366"/>
      <c r="AF1563" s="366"/>
      <c r="AG1563" s="366"/>
      <c r="AH1563" s="366"/>
    </row>
    <row r="1564" spans="3:34">
      <c r="C1564" s="366"/>
      <c r="D1564" s="366"/>
      <c r="E1564" s="366"/>
      <c r="F1564" s="366"/>
      <c r="G1564" s="366"/>
      <c r="H1564" s="366"/>
      <c r="I1564" s="366"/>
      <c r="J1564" s="366"/>
      <c r="K1564" s="366"/>
      <c r="L1564" s="366"/>
      <c r="M1564" s="366"/>
      <c r="N1564" s="366"/>
      <c r="O1564" s="366"/>
      <c r="P1564" s="366"/>
      <c r="Q1564" s="366"/>
      <c r="R1564" s="366"/>
      <c r="S1564" s="366"/>
      <c r="T1564" s="366"/>
      <c r="U1564" s="366"/>
      <c r="V1564" s="366"/>
      <c r="W1564" s="366"/>
      <c r="X1564" s="366"/>
      <c r="Y1564" s="366"/>
      <c r="Z1564" s="366"/>
      <c r="AA1564" s="366"/>
      <c r="AB1564" s="366"/>
      <c r="AC1564" s="366"/>
      <c r="AD1564" s="366"/>
      <c r="AE1564" s="366"/>
      <c r="AF1564" s="366"/>
      <c r="AG1564" s="366"/>
      <c r="AH1564" s="366"/>
    </row>
    <row r="1565" spans="3:34">
      <c r="C1565" s="366"/>
      <c r="D1565" s="366"/>
      <c r="E1565" s="366"/>
      <c r="F1565" s="366"/>
      <c r="G1565" s="366"/>
      <c r="H1565" s="366"/>
      <c r="I1565" s="366"/>
      <c r="J1565" s="366"/>
      <c r="K1565" s="366"/>
      <c r="L1565" s="366"/>
      <c r="M1565" s="366"/>
      <c r="N1565" s="366"/>
      <c r="O1565" s="366"/>
      <c r="P1565" s="366"/>
      <c r="Q1565" s="366"/>
      <c r="R1565" s="366"/>
      <c r="S1565" s="366"/>
      <c r="T1565" s="366"/>
      <c r="U1565" s="366"/>
      <c r="V1565" s="366"/>
      <c r="W1565" s="366"/>
      <c r="X1565" s="366"/>
      <c r="Y1565" s="366"/>
      <c r="Z1565" s="366"/>
      <c r="AA1565" s="366"/>
      <c r="AB1565" s="366"/>
      <c r="AC1565" s="366"/>
      <c r="AD1565" s="366"/>
      <c r="AE1565" s="366"/>
      <c r="AF1565" s="366"/>
      <c r="AG1565" s="366"/>
      <c r="AH1565" s="366"/>
    </row>
    <row r="1566" spans="3:34">
      <c r="C1566" s="366"/>
      <c r="D1566" s="366"/>
      <c r="E1566" s="366"/>
      <c r="F1566" s="366"/>
      <c r="G1566" s="366"/>
      <c r="H1566" s="366"/>
      <c r="I1566" s="366"/>
      <c r="J1566" s="366"/>
      <c r="K1566" s="366"/>
      <c r="L1566" s="366"/>
      <c r="M1566" s="366"/>
      <c r="N1566" s="366"/>
      <c r="O1566" s="366"/>
      <c r="P1566" s="366"/>
      <c r="Q1566" s="366"/>
      <c r="R1566" s="366"/>
      <c r="S1566" s="366"/>
      <c r="T1566" s="366"/>
      <c r="U1566" s="366"/>
      <c r="V1566" s="366"/>
      <c r="W1566" s="366"/>
      <c r="X1566" s="366"/>
      <c r="Y1566" s="366"/>
      <c r="Z1566" s="366"/>
      <c r="AA1566" s="366"/>
      <c r="AB1566" s="366"/>
      <c r="AC1566" s="366"/>
      <c r="AD1566" s="366"/>
      <c r="AE1566" s="366"/>
      <c r="AF1566" s="366"/>
      <c r="AG1566" s="366"/>
      <c r="AH1566" s="366"/>
    </row>
    <row r="1567" spans="3:34">
      <c r="C1567" s="366"/>
      <c r="D1567" s="366"/>
      <c r="E1567" s="366"/>
      <c r="F1567" s="366"/>
      <c r="G1567" s="366"/>
      <c r="H1567" s="366"/>
      <c r="I1567" s="366"/>
      <c r="J1567" s="366"/>
      <c r="K1567" s="366"/>
      <c r="L1567" s="366"/>
      <c r="M1567" s="366"/>
      <c r="N1567" s="366"/>
      <c r="O1567" s="366"/>
      <c r="P1567" s="366"/>
      <c r="Q1567" s="366"/>
      <c r="R1567" s="366"/>
      <c r="S1567" s="366"/>
      <c r="T1567" s="366"/>
      <c r="U1567" s="366"/>
      <c r="V1567" s="366"/>
      <c r="W1567" s="366"/>
      <c r="X1567" s="366"/>
      <c r="Y1567" s="366"/>
      <c r="Z1567" s="366"/>
      <c r="AA1567" s="366"/>
      <c r="AB1567" s="366"/>
      <c r="AC1567" s="366"/>
      <c r="AD1567" s="366"/>
      <c r="AE1567" s="366"/>
      <c r="AF1567" s="366"/>
      <c r="AG1567" s="366"/>
      <c r="AH1567" s="366"/>
    </row>
    <row r="1568" spans="3:34">
      <c r="C1568" s="366"/>
      <c r="D1568" s="366"/>
      <c r="E1568" s="366"/>
      <c r="F1568" s="366"/>
      <c r="G1568" s="366"/>
      <c r="H1568" s="366"/>
      <c r="I1568" s="366"/>
      <c r="J1568" s="366"/>
      <c r="K1568" s="366"/>
      <c r="L1568" s="366"/>
      <c r="M1568" s="366"/>
      <c r="N1568" s="366"/>
      <c r="O1568" s="366"/>
      <c r="P1568" s="366"/>
      <c r="Q1568" s="366"/>
      <c r="R1568" s="366"/>
      <c r="S1568" s="366"/>
      <c r="T1568" s="366"/>
      <c r="U1568" s="366"/>
      <c r="V1568" s="366"/>
      <c r="W1568" s="366"/>
      <c r="X1568" s="366"/>
      <c r="Y1568" s="366"/>
      <c r="Z1568" s="366"/>
      <c r="AA1568" s="366"/>
      <c r="AB1568" s="366"/>
      <c r="AC1568" s="366"/>
      <c r="AD1568" s="366"/>
      <c r="AE1568" s="366"/>
      <c r="AF1568" s="366"/>
      <c r="AG1568" s="366"/>
      <c r="AH1568" s="366"/>
    </row>
    <row r="1569" spans="3:34">
      <c r="C1569" s="366"/>
      <c r="D1569" s="366"/>
      <c r="E1569" s="366"/>
      <c r="F1569" s="366"/>
      <c r="G1569" s="366"/>
      <c r="H1569" s="366"/>
      <c r="I1569" s="366"/>
      <c r="J1569" s="366"/>
      <c r="K1569" s="366"/>
      <c r="L1569" s="366"/>
      <c r="M1569" s="366"/>
      <c r="N1569" s="366"/>
      <c r="O1569" s="366"/>
      <c r="P1569" s="366"/>
      <c r="Q1569" s="366"/>
      <c r="R1569" s="366"/>
      <c r="S1569" s="366"/>
      <c r="T1569" s="366"/>
      <c r="U1569" s="366"/>
      <c r="V1569" s="366"/>
      <c r="W1569" s="366"/>
      <c r="X1569" s="366"/>
      <c r="Y1569" s="366"/>
      <c r="Z1569" s="366"/>
      <c r="AA1569" s="366"/>
      <c r="AB1569" s="366"/>
      <c r="AC1569" s="366"/>
      <c r="AD1569" s="366"/>
      <c r="AE1569" s="366"/>
      <c r="AF1569" s="366"/>
      <c r="AG1569" s="366"/>
      <c r="AH1569" s="366"/>
    </row>
    <row r="1571" spans="3:34">
      <c r="C1571" s="366"/>
      <c r="D1571" s="366"/>
      <c r="E1571" s="366"/>
      <c r="F1571" s="366"/>
      <c r="G1571" s="366"/>
      <c r="H1571" s="366"/>
      <c r="I1571" s="366"/>
      <c r="J1571" s="366"/>
      <c r="K1571" s="366"/>
      <c r="L1571" s="366"/>
      <c r="M1571" s="366"/>
      <c r="N1571" s="366"/>
      <c r="O1571" s="366"/>
      <c r="P1571" s="366"/>
      <c r="Q1571" s="366"/>
      <c r="R1571" s="366"/>
      <c r="S1571" s="366"/>
      <c r="T1571" s="366"/>
      <c r="U1571" s="366"/>
      <c r="V1571" s="366"/>
      <c r="W1571" s="366"/>
      <c r="X1571" s="366"/>
      <c r="Y1571" s="366"/>
      <c r="Z1571" s="366"/>
      <c r="AA1571" s="366"/>
      <c r="AB1571" s="366"/>
      <c r="AC1571" s="366"/>
      <c r="AD1571" s="366"/>
      <c r="AE1571" s="366"/>
      <c r="AF1571" s="366"/>
      <c r="AG1571" s="366"/>
      <c r="AH1571" s="366"/>
    </row>
    <row r="1572" spans="3:34">
      <c r="C1572" s="366"/>
      <c r="D1572" s="366"/>
      <c r="E1572" s="366"/>
      <c r="F1572" s="366"/>
      <c r="G1572" s="366"/>
      <c r="H1572" s="366"/>
      <c r="I1572" s="366"/>
      <c r="J1572" s="366"/>
      <c r="K1572" s="366"/>
      <c r="L1572" s="366"/>
      <c r="M1572" s="366"/>
      <c r="N1572" s="366"/>
      <c r="O1572" s="366"/>
      <c r="P1572" s="366"/>
      <c r="Q1572" s="366"/>
      <c r="R1572" s="366"/>
      <c r="S1572" s="366"/>
      <c r="T1572" s="366"/>
      <c r="U1572" s="366"/>
      <c r="V1572" s="366"/>
      <c r="W1572" s="366"/>
      <c r="X1572" s="366"/>
      <c r="Y1572" s="366"/>
      <c r="Z1572" s="366"/>
      <c r="AA1572" s="366"/>
      <c r="AB1572" s="366"/>
      <c r="AC1572" s="366"/>
      <c r="AD1572" s="366"/>
      <c r="AE1572" s="366"/>
      <c r="AF1572" s="366"/>
      <c r="AG1572" s="366"/>
      <c r="AH1572" s="366"/>
    </row>
    <row r="1573" spans="3:34">
      <c r="C1573" s="366"/>
      <c r="D1573" s="366"/>
      <c r="E1573" s="366"/>
      <c r="F1573" s="366"/>
      <c r="G1573" s="366"/>
      <c r="H1573" s="366"/>
      <c r="I1573" s="366"/>
      <c r="J1573" s="366"/>
      <c r="K1573" s="366"/>
      <c r="L1573" s="366"/>
      <c r="M1573" s="366"/>
      <c r="N1573" s="366"/>
      <c r="O1573" s="366"/>
      <c r="P1573" s="366"/>
      <c r="Q1573" s="366"/>
      <c r="R1573" s="366"/>
      <c r="S1573" s="366"/>
      <c r="T1573" s="366"/>
      <c r="U1573" s="366"/>
      <c r="V1573" s="366"/>
      <c r="W1573" s="366"/>
      <c r="X1573" s="366"/>
      <c r="Y1573" s="366"/>
      <c r="Z1573" s="366"/>
      <c r="AA1573" s="366"/>
      <c r="AB1573" s="366"/>
      <c r="AC1573" s="366"/>
      <c r="AD1573" s="366"/>
      <c r="AE1573" s="366"/>
      <c r="AF1573" s="366"/>
      <c r="AG1573" s="366"/>
      <c r="AH1573" s="366"/>
    </row>
    <row r="1574" spans="3:34">
      <c r="C1574" s="366"/>
      <c r="D1574" s="366"/>
      <c r="E1574" s="366"/>
      <c r="F1574" s="366"/>
      <c r="G1574" s="366"/>
      <c r="H1574" s="366"/>
      <c r="I1574" s="366"/>
      <c r="J1574" s="366"/>
      <c r="K1574" s="366"/>
      <c r="L1574" s="366"/>
      <c r="M1574" s="366"/>
      <c r="N1574" s="366"/>
      <c r="O1574" s="366"/>
      <c r="P1574" s="366"/>
      <c r="Q1574" s="366"/>
      <c r="R1574" s="366"/>
      <c r="S1574" s="366"/>
      <c r="T1574" s="366"/>
      <c r="U1574" s="366"/>
      <c r="V1574" s="366"/>
      <c r="W1574" s="366"/>
      <c r="X1574" s="366"/>
      <c r="Y1574" s="366"/>
      <c r="Z1574" s="366"/>
      <c r="AA1574" s="366"/>
      <c r="AB1574" s="366"/>
      <c r="AC1574" s="366"/>
      <c r="AD1574" s="366"/>
      <c r="AE1574" s="366"/>
      <c r="AF1574" s="366"/>
      <c r="AG1574" s="366"/>
      <c r="AH1574" s="366"/>
    </row>
    <row r="1575" spans="3:34">
      <c r="C1575" s="366"/>
      <c r="D1575" s="366"/>
      <c r="E1575" s="366"/>
      <c r="F1575" s="366"/>
      <c r="G1575" s="366"/>
      <c r="H1575" s="366"/>
      <c r="I1575" s="366"/>
      <c r="J1575" s="366"/>
      <c r="K1575" s="366"/>
      <c r="L1575" s="366"/>
      <c r="M1575" s="366"/>
      <c r="N1575" s="366"/>
      <c r="O1575" s="366"/>
      <c r="P1575" s="366"/>
      <c r="Q1575" s="366"/>
      <c r="R1575" s="366"/>
      <c r="S1575" s="366"/>
      <c r="T1575" s="366"/>
      <c r="U1575" s="366"/>
      <c r="V1575" s="366"/>
      <c r="W1575" s="366"/>
      <c r="X1575" s="366"/>
      <c r="Y1575" s="366"/>
      <c r="Z1575" s="366"/>
      <c r="AA1575" s="366"/>
      <c r="AB1575" s="366"/>
      <c r="AC1575" s="366"/>
      <c r="AD1575" s="366"/>
      <c r="AE1575" s="366"/>
      <c r="AF1575" s="366"/>
      <c r="AG1575" s="366"/>
      <c r="AH1575" s="366"/>
    </row>
    <row r="1576" spans="3:34">
      <c r="C1576" s="366"/>
      <c r="D1576" s="366"/>
      <c r="E1576" s="366"/>
      <c r="F1576" s="366"/>
      <c r="G1576" s="366"/>
      <c r="H1576" s="366"/>
      <c r="I1576" s="366"/>
      <c r="J1576" s="366"/>
      <c r="K1576" s="366"/>
      <c r="L1576" s="366"/>
      <c r="M1576" s="366"/>
      <c r="N1576" s="366"/>
      <c r="O1576" s="366"/>
      <c r="P1576" s="366"/>
      <c r="Q1576" s="366"/>
      <c r="R1576" s="366"/>
      <c r="S1576" s="366"/>
      <c r="T1576" s="366"/>
      <c r="U1576" s="366"/>
      <c r="V1576" s="366"/>
      <c r="W1576" s="366"/>
      <c r="X1576" s="366"/>
      <c r="Y1576" s="366"/>
      <c r="Z1576" s="366"/>
      <c r="AA1576" s="366"/>
      <c r="AB1576" s="366"/>
      <c r="AC1576" s="366"/>
      <c r="AD1576" s="366"/>
      <c r="AE1576" s="366"/>
      <c r="AF1576" s="366"/>
      <c r="AG1576" s="366"/>
      <c r="AH1576" s="366"/>
    </row>
    <row r="1577" spans="3:34">
      <c r="C1577" s="366"/>
      <c r="D1577" s="366"/>
      <c r="E1577" s="366"/>
      <c r="F1577" s="366"/>
      <c r="G1577" s="366"/>
      <c r="H1577" s="366"/>
      <c r="I1577" s="366"/>
      <c r="J1577" s="366"/>
      <c r="K1577" s="366"/>
      <c r="L1577" s="366"/>
      <c r="M1577" s="366"/>
      <c r="N1577" s="366"/>
      <c r="O1577" s="366"/>
      <c r="P1577" s="366"/>
      <c r="Q1577" s="366"/>
      <c r="R1577" s="366"/>
      <c r="S1577" s="366"/>
      <c r="T1577" s="366"/>
      <c r="U1577" s="366"/>
      <c r="V1577" s="366"/>
      <c r="W1577" s="366"/>
      <c r="X1577" s="366"/>
      <c r="Y1577" s="366"/>
      <c r="Z1577" s="366"/>
      <c r="AA1577" s="366"/>
      <c r="AB1577" s="366"/>
      <c r="AC1577" s="366"/>
      <c r="AD1577" s="366"/>
      <c r="AE1577" s="366"/>
      <c r="AF1577" s="366"/>
      <c r="AG1577" s="366"/>
      <c r="AH1577" s="366"/>
    </row>
    <row r="1578" spans="3:34">
      <c r="C1578" s="366"/>
      <c r="D1578" s="366"/>
      <c r="E1578" s="366"/>
      <c r="F1578" s="366"/>
      <c r="G1578" s="366"/>
      <c r="H1578" s="366"/>
      <c r="I1578" s="366"/>
      <c r="J1578" s="366"/>
      <c r="K1578" s="366"/>
      <c r="L1578" s="366"/>
      <c r="M1578" s="366"/>
      <c r="N1578" s="366"/>
      <c r="O1578" s="366"/>
      <c r="P1578" s="366"/>
      <c r="Q1578" s="366"/>
      <c r="R1578" s="366"/>
      <c r="S1578" s="366"/>
      <c r="T1578" s="366"/>
      <c r="U1578" s="366"/>
      <c r="V1578" s="366"/>
      <c r="W1578" s="366"/>
      <c r="X1578" s="366"/>
      <c r="Y1578" s="366"/>
      <c r="Z1578" s="366"/>
      <c r="AA1578" s="366"/>
      <c r="AB1578" s="366"/>
      <c r="AC1578" s="366"/>
      <c r="AD1578" s="366"/>
      <c r="AE1578" s="366"/>
      <c r="AF1578" s="366"/>
      <c r="AG1578" s="366"/>
      <c r="AH1578" s="366"/>
    </row>
    <row r="1579" spans="3:34">
      <c r="C1579" s="366"/>
      <c r="D1579" s="366"/>
      <c r="E1579" s="366"/>
      <c r="F1579" s="366"/>
      <c r="G1579" s="366"/>
      <c r="H1579" s="366"/>
      <c r="I1579" s="366"/>
      <c r="J1579" s="366"/>
      <c r="K1579" s="366"/>
      <c r="L1579" s="366"/>
      <c r="M1579" s="366"/>
      <c r="N1579" s="366"/>
      <c r="O1579" s="366"/>
      <c r="P1579" s="366"/>
      <c r="Q1579" s="366"/>
      <c r="R1579" s="366"/>
      <c r="S1579" s="366"/>
      <c r="T1579" s="366"/>
      <c r="U1579" s="366"/>
      <c r="V1579" s="366"/>
      <c r="W1579" s="366"/>
      <c r="X1579" s="366"/>
      <c r="Y1579" s="366"/>
      <c r="Z1579" s="366"/>
      <c r="AA1579" s="366"/>
      <c r="AB1579" s="366"/>
      <c r="AC1579" s="366"/>
      <c r="AD1579" s="366"/>
      <c r="AE1579" s="366"/>
      <c r="AF1579" s="366"/>
      <c r="AG1579" s="366"/>
      <c r="AH1579" s="366"/>
    </row>
    <row r="1580" spans="3:34">
      <c r="C1580" s="366"/>
      <c r="D1580" s="366"/>
      <c r="E1580" s="366"/>
      <c r="F1580" s="366"/>
      <c r="G1580" s="366"/>
      <c r="H1580" s="366"/>
      <c r="I1580" s="366"/>
      <c r="J1580" s="366"/>
      <c r="K1580" s="366"/>
      <c r="L1580" s="366"/>
      <c r="M1580" s="366"/>
      <c r="N1580" s="366"/>
      <c r="O1580" s="366"/>
      <c r="P1580" s="366"/>
      <c r="Q1580" s="366"/>
      <c r="R1580" s="366"/>
      <c r="S1580" s="366"/>
      <c r="T1580" s="366"/>
      <c r="U1580" s="366"/>
      <c r="V1580" s="366"/>
      <c r="W1580" s="366"/>
      <c r="X1580" s="366"/>
      <c r="Y1580" s="366"/>
      <c r="Z1580" s="366"/>
      <c r="AA1580" s="366"/>
      <c r="AB1580" s="366"/>
      <c r="AC1580" s="366"/>
      <c r="AD1580" s="366"/>
      <c r="AE1580" s="366"/>
      <c r="AF1580" s="366"/>
      <c r="AG1580" s="366"/>
      <c r="AH1580" s="366"/>
    </row>
    <row r="1581" spans="3:34">
      <c r="C1581" s="366"/>
      <c r="D1581" s="366"/>
      <c r="E1581" s="366"/>
      <c r="F1581" s="366"/>
      <c r="G1581" s="366"/>
      <c r="H1581" s="366"/>
      <c r="I1581" s="366"/>
      <c r="J1581" s="366"/>
      <c r="K1581" s="366"/>
      <c r="L1581" s="366"/>
      <c r="M1581" s="366"/>
      <c r="N1581" s="366"/>
      <c r="O1581" s="366"/>
      <c r="P1581" s="366"/>
      <c r="Q1581" s="366"/>
      <c r="R1581" s="366"/>
      <c r="S1581" s="366"/>
      <c r="T1581" s="366"/>
      <c r="U1581" s="366"/>
      <c r="V1581" s="366"/>
      <c r="W1581" s="366"/>
      <c r="X1581" s="366"/>
      <c r="Y1581" s="366"/>
      <c r="Z1581" s="366"/>
      <c r="AA1581" s="366"/>
      <c r="AB1581" s="366"/>
      <c r="AC1581" s="366"/>
      <c r="AD1581" s="366"/>
      <c r="AE1581" s="366"/>
      <c r="AF1581" s="366"/>
      <c r="AG1581" s="366"/>
      <c r="AH1581" s="366"/>
    </row>
    <row r="1656" spans="3:34">
      <c r="C1656" s="366"/>
      <c r="D1656" s="366"/>
      <c r="E1656" s="366"/>
      <c r="F1656" s="366"/>
      <c r="G1656" s="366"/>
      <c r="H1656" s="366"/>
      <c r="I1656" s="366"/>
      <c r="J1656" s="366"/>
      <c r="K1656" s="366"/>
      <c r="L1656" s="366"/>
      <c r="M1656" s="366"/>
      <c r="N1656" s="366"/>
      <c r="O1656" s="366"/>
      <c r="P1656" s="366"/>
      <c r="Q1656" s="366"/>
      <c r="R1656" s="366"/>
      <c r="S1656" s="366"/>
      <c r="T1656" s="366"/>
      <c r="U1656" s="366"/>
      <c r="V1656" s="366"/>
      <c r="W1656" s="366"/>
      <c r="X1656" s="366"/>
      <c r="Y1656" s="366"/>
      <c r="Z1656" s="366"/>
      <c r="AA1656" s="366"/>
      <c r="AB1656" s="366"/>
      <c r="AC1656" s="366"/>
      <c r="AD1656" s="366"/>
      <c r="AE1656" s="366"/>
      <c r="AF1656" s="366"/>
      <c r="AG1656" s="366"/>
      <c r="AH1656" s="366"/>
    </row>
    <row r="1657" spans="3:34">
      <c r="C1657" s="366"/>
      <c r="D1657" s="366"/>
      <c r="E1657" s="366"/>
      <c r="F1657" s="366"/>
      <c r="G1657" s="366"/>
      <c r="H1657" s="366"/>
      <c r="I1657" s="366"/>
      <c r="J1657" s="366"/>
      <c r="K1657" s="366"/>
      <c r="L1657" s="366"/>
      <c r="M1657" s="366"/>
      <c r="N1657" s="366"/>
      <c r="O1657" s="366"/>
      <c r="P1657" s="366"/>
      <c r="Q1657" s="366"/>
      <c r="R1657" s="366"/>
      <c r="S1657" s="366"/>
      <c r="T1657" s="366"/>
      <c r="U1657" s="366"/>
      <c r="V1657" s="366"/>
      <c r="W1657" s="366"/>
      <c r="X1657" s="366"/>
      <c r="Y1657" s="366"/>
      <c r="Z1657" s="366"/>
      <c r="AA1657" s="366"/>
      <c r="AB1657" s="366"/>
      <c r="AC1657" s="366"/>
      <c r="AD1657" s="366"/>
      <c r="AE1657" s="366"/>
      <c r="AF1657" s="366"/>
      <c r="AG1657" s="366"/>
      <c r="AH1657" s="366"/>
    </row>
    <row r="1658" spans="3:34">
      <c r="C1658" s="366"/>
      <c r="D1658" s="366"/>
      <c r="E1658" s="366"/>
      <c r="F1658" s="366"/>
      <c r="G1658" s="366"/>
      <c r="H1658" s="366"/>
      <c r="I1658" s="366"/>
      <c r="J1658" s="366"/>
      <c r="K1658" s="366"/>
      <c r="L1658" s="366"/>
      <c r="M1658" s="366"/>
      <c r="N1658" s="366"/>
      <c r="O1658" s="366"/>
      <c r="P1658" s="366"/>
      <c r="Q1658" s="366"/>
      <c r="R1658" s="366"/>
      <c r="S1658" s="366"/>
      <c r="T1658" s="366"/>
      <c r="U1658" s="366"/>
      <c r="V1658" s="366"/>
      <c r="W1658" s="366"/>
      <c r="X1658" s="366"/>
      <c r="Y1658" s="366"/>
      <c r="Z1658" s="366"/>
      <c r="AA1658" s="366"/>
      <c r="AB1658" s="366"/>
      <c r="AC1658" s="366"/>
      <c r="AD1658" s="366"/>
      <c r="AE1658" s="366"/>
      <c r="AF1658" s="366"/>
      <c r="AG1658" s="366"/>
      <c r="AH1658" s="366"/>
    </row>
    <row r="1659" spans="3:34">
      <c r="C1659" s="366"/>
      <c r="D1659" s="366"/>
      <c r="E1659" s="366"/>
      <c r="F1659" s="366"/>
      <c r="G1659" s="366"/>
      <c r="H1659" s="366"/>
      <c r="I1659" s="366"/>
      <c r="J1659" s="366"/>
      <c r="K1659" s="366"/>
      <c r="L1659" s="366"/>
      <c r="M1659" s="366"/>
      <c r="N1659" s="366"/>
      <c r="O1659" s="366"/>
      <c r="P1659" s="366"/>
      <c r="Q1659" s="366"/>
      <c r="R1659" s="366"/>
      <c r="S1659" s="366"/>
      <c r="T1659" s="366"/>
      <c r="U1659" s="366"/>
      <c r="V1659" s="366"/>
      <c r="W1659" s="366"/>
      <c r="X1659" s="366"/>
      <c r="Y1659" s="366"/>
      <c r="Z1659" s="366"/>
      <c r="AA1659" s="366"/>
      <c r="AB1659" s="366"/>
      <c r="AC1659" s="366"/>
      <c r="AD1659" s="366"/>
      <c r="AE1659" s="366"/>
      <c r="AF1659" s="366"/>
      <c r="AG1659" s="366"/>
      <c r="AH1659" s="366"/>
    </row>
    <row r="1660" spans="3:34">
      <c r="C1660" s="366"/>
      <c r="D1660" s="366"/>
      <c r="E1660" s="366"/>
      <c r="F1660" s="366"/>
      <c r="G1660" s="366"/>
      <c r="H1660" s="366"/>
      <c r="I1660" s="366"/>
      <c r="J1660" s="366"/>
      <c r="K1660" s="366"/>
      <c r="L1660" s="366"/>
      <c r="M1660" s="366"/>
      <c r="N1660" s="366"/>
      <c r="O1660" s="366"/>
      <c r="P1660" s="366"/>
      <c r="Q1660" s="366"/>
      <c r="R1660" s="366"/>
      <c r="S1660" s="366"/>
      <c r="T1660" s="366"/>
      <c r="U1660" s="366"/>
      <c r="V1660" s="366"/>
      <c r="W1660" s="366"/>
      <c r="X1660" s="366"/>
      <c r="Y1660" s="366"/>
      <c r="Z1660" s="366"/>
      <c r="AA1660" s="366"/>
      <c r="AB1660" s="366"/>
      <c r="AC1660" s="366"/>
      <c r="AD1660" s="366"/>
      <c r="AE1660" s="366"/>
      <c r="AF1660" s="366"/>
      <c r="AG1660" s="366"/>
      <c r="AH1660" s="366"/>
    </row>
    <row r="1663" spans="3:34">
      <c r="C1663" s="366"/>
      <c r="D1663" s="366"/>
      <c r="E1663" s="366"/>
      <c r="F1663" s="366"/>
      <c r="G1663" s="366"/>
      <c r="H1663" s="366"/>
      <c r="I1663" s="366"/>
      <c r="J1663" s="366"/>
      <c r="K1663" s="366"/>
      <c r="L1663" s="366"/>
      <c r="M1663" s="366"/>
      <c r="N1663" s="366"/>
      <c r="O1663" s="366"/>
      <c r="P1663" s="366"/>
      <c r="Q1663" s="366"/>
      <c r="R1663" s="366"/>
      <c r="S1663" s="366"/>
      <c r="T1663" s="366"/>
      <c r="U1663" s="366"/>
      <c r="V1663" s="366"/>
      <c r="W1663" s="366"/>
      <c r="X1663" s="366"/>
      <c r="Y1663" s="366"/>
      <c r="Z1663" s="366"/>
      <c r="AA1663" s="366"/>
      <c r="AB1663" s="366"/>
      <c r="AC1663" s="366"/>
      <c r="AD1663" s="366"/>
      <c r="AE1663" s="366"/>
      <c r="AF1663" s="366"/>
      <c r="AG1663" s="366"/>
      <c r="AH1663" s="366"/>
    </row>
    <row r="1676" spans="3:34">
      <c r="C1676" s="366"/>
      <c r="D1676" s="366"/>
      <c r="E1676" s="366"/>
      <c r="F1676" s="366"/>
      <c r="G1676" s="366"/>
      <c r="H1676" s="366"/>
      <c r="I1676" s="366"/>
      <c r="J1676" s="366"/>
      <c r="K1676" s="366"/>
      <c r="L1676" s="366"/>
      <c r="M1676" s="366"/>
      <c r="N1676" s="366"/>
      <c r="O1676" s="366"/>
      <c r="P1676" s="366"/>
      <c r="Q1676" s="366"/>
      <c r="R1676" s="366"/>
      <c r="S1676" s="366"/>
      <c r="T1676" s="366"/>
      <c r="U1676" s="366"/>
      <c r="V1676" s="366"/>
      <c r="W1676" s="366"/>
      <c r="X1676" s="366"/>
      <c r="Y1676" s="366"/>
      <c r="Z1676" s="366"/>
      <c r="AA1676" s="366"/>
      <c r="AB1676" s="366"/>
      <c r="AC1676" s="366"/>
      <c r="AD1676" s="366"/>
      <c r="AE1676" s="366"/>
      <c r="AF1676" s="366"/>
      <c r="AG1676" s="366"/>
      <c r="AH1676" s="366"/>
    </row>
    <row r="1677" spans="3:34">
      <c r="C1677" s="366"/>
      <c r="D1677" s="366"/>
      <c r="E1677" s="366"/>
      <c r="F1677" s="366"/>
      <c r="G1677" s="366"/>
      <c r="H1677" s="366"/>
      <c r="I1677" s="366"/>
      <c r="J1677" s="366"/>
      <c r="K1677" s="366"/>
      <c r="L1677" s="366"/>
      <c r="M1677" s="366"/>
      <c r="N1677" s="366"/>
      <c r="O1677" s="366"/>
      <c r="P1677" s="366"/>
      <c r="Q1677" s="366"/>
      <c r="R1677" s="366"/>
      <c r="S1677" s="366"/>
      <c r="T1677" s="366"/>
      <c r="U1677" s="366"/>
      <c r="V1677" s="366"/>
      <c r="W1677" s="366"/>
      <c r="X1677" s="366"/>
      <c r="Y1677" s="366"/>
      <c r="Z1677" s="366"/>
      <c r="AA1677" s="366"/>
      <c r="AB1677" s="366"/>
      <c r="AC1677" s="366"/>
      <c r="AD1677" s="366"/>
      <c r="AE1677" s="366"/>
      <c r="AF1677" s="366"/>
      <c r="AG1677" s="366"/>
      <c r="AH1677" s="366"/>
    </row>
    <row r="1678" spans="3:34">
      <c r="C1678" s="366"/>
      <c r="D1678" s="366"/>
      <c r="E1678" s="366"/>
      <c r="F1678" s="366"/>
      <c r="G1678" s="366"/>
      <c r="H1678" s="366"/>
      <c r="I1678" s="366"/>
      <c r="J1678" s="366"/>
      <c r="K1678" s="366"/>
      <c r="L1678" s="366"/>
      <c r="M1678" s="366"/>
      <c r="N1678" s="366"/>
      <c r="O1678" s="366"/>
      <c r="P1678" s="366"/>
      <c r="Q1678" s="366"/>
      <c r="R1678" s="366"/>
      <c r="S1678" s="366"/>
      <c r="T1678" s="366"/>
      <c r="U1678" s="366"/>
      <c r="V1678" s="366"/>
      <c r="W1678" s="366"/>
      <c r="X1678" s="366"/>
      <c r="Y1678" s="366"/>
      <c r="Z1678" s="366"/>
      <c r="AA1678" s="366"/>
      <c r="AB1678" s="366"/>
      <c r="AC1678" s="366"/>
      <c r="AD1678" s="366"/>
      <c r="AE1678" s="366"/>
      <c r="AF1678" s="366"/>
      <c r="AG1678" s="366"/>
      <c r="AH1678" s="366"/>
    </row>
    <row r="1679" spans="3:34">
      <c r="C1679" s="366"/>
      <c r="D1679" s="366"/>
      <c r="E1679" s="366"/>
      <c r="F1679" s="366"/>
      <c r="G1679" s="366"/>
      <c r="H1679" s="366"/>
      <c r="I1679" s="366"/>
      <c r="J1679" s="366"/>
      <c r="K1679" s="366"/>
      <c r="L1679" s="366"/>
      <c r="M1679" s="366"/>
      <c r="N1679" s="366"/>
      <c r="O1679" s="366"/>
      <c r="P1679" s="366"/>
      <c r="Q1679" s="366"/>
      <c r="R1679" s="366"/>
      <c r="S1679" s="366"/>
      <c r="T1679" s="366"/>
      <c r="U1679" s="366"/>
      <c r="V1679" s="366"/>
      <c r="W1679" s="366"/>
      <c r="X1679" s="366"/>
      <c r="Y1679" s="366"/>
      <c r="Z1679" s="366"/>
      <c r="AA1679" s="366"/>
      <c r="AB1679" s="366"/>
      <c r="AC1679" s="366"/>
      <c r="AD1679" s="366"/>
      <c r="AE1679" s="366"/>
      <c r="AF1679" s="366"/>
      <c r="AG1679" s="366"/>
      <c r="AH1679" s="366"/>
    </row>
    <row r="1680" spans="3:34">
      <c r="C1680" s="366"/>
      <c r="D1680" s="366"/>
      <c r="E1680" s="366"/>
      <c r="F1680" s="366"/>
      <c r="G1680" s="366"/>
      <c r="H1680" s="366"/>
      <c r="I1680" s="366"/>
      <c r="J1680" s="366"/>
      <c r="K1680" s="366"/>
      <c r="L1680" s="366"/>
      <c r="M1680" s="366"/>
      <c r="N1680" s="366"/>
      <c r="O1680" s="366"/>
      <c r="P1680" s="366"/>
      <c r="Q1680" s="366"/>
      <c r="R1680" s="366"/>
      <c r="S1680" s="366"/>
      <c r="T1680" s="366"/>
      <c r="U1680" s="366"/>
      <c r="V1680" s="366"/>
      <c r="W1680" s="366"/>
      <c r="X1680" s="366"/>
      <c r="Y1680" s="366"/>
      <c r="Z1680" s="366"/>
      <c r="AA1680" s="366"/>
      <c r="AB1680" s="366"/>
      <c r="AC1680" s="366"/>
      <c r="AD1680" s="366"/>
      <c r="AE1680" s="366"/>
      <c r="AF1680" s="366"/>
      <c r="AG1680" s="366"/>
      <c r="AH1680" s="366"/>
    </row>
    <row r="1683" spans="3:34">
      <c r="C1683" s="366"/>
      <c r="D1683" s="366"/>
      <c r="E1683" s="366"/>
      <c r="F1683" s="366"/>
      <c r="G1683" s="366"/>
      <c r="H1683" s="366"/>
      <c r="I1683" s="366"/>
      <c r="J1683" s="366"/>
      <c r="K1683" s="366"/>
      <c r="L1683" s="366"/>
      <c r="M1683" s="366"/>
      <c r="N1683" s="366"/>
      <c r="O1683" s="366"/>
      <c r="P1683" s="366"/>
      <c r="Q1683" s="366"/>
      <c r="R1683" s="366"/>
      <c r="S1683" s="366"/>
      <c r="T1683" s="366"/>
      <c r="U1683" s="366"/>
      <c r="V1683" s="366"/>
      <c r="W1683" s="366"/>
      <c r="X1683" s="366"/>
      <c r="Y1683" s="366"/>
      <c r="Z1683" s="366"/>
      <c r="AA1683" s="366"/>
      <c r="AB1683" s="366"/>
      <c r="AC1683" s="366"/>
      <c r="AD1683" s="366"/>
      <c r="AE1683" s="366"/>
      <c r="AF1683" s="366"/>
      <c r="AG1683" s="366"/>
      <c r="AH1683" s="366"/>
    </row>
    <row r="1696" spans="3:34">
      <c r="C1696" s="366"/>
      <c r="D1696" s="366"/>
      <c r="E1696" s="366"/>
      <c r="F1696" s="366"/>
      <c r="G1696" s="366"/>
      <c r="H1696" s="366"/>
      <c r="I1696" s="366"/>
      <c r="J1696" s="366"/>
      <c r="K1696" s="366"/>
      <c r="L1696" s="366"/>
      <c r="M1696" s="366"/>
      <c r="N1696" s="366"/>
      <c r="O1696" s="366"/>
      <c r="P1696" s="366"/>
      <c r="Q1696" s="366"/>
      <c r="R1696" s="366"/>
      <c r="S1696" s="366"/>
      <c r="T1696" s="366"/>
      <c r="U1696" s="366"/>
      <c r="V1696" s="366"/>
      <c r="W1696" s="366"/>
      <c r="X1696" s="366"/>
      <c r="Y1696" s="366"/>
      <c r="Z1696" s="366"/>
      <c r="AA1696" s="366"/>
      <c r="AB1696" s="366"/>
      <c r="AC1696" s="366"/>
      <c r="AD1696" s="366"/>
      <c r="AE1696" s="366"/>
      <c r="AF1696" s="366"/>
      <c r="AG1696" s="366"/>
      <c r="AH1696" s="366"/>
    </row>
    <row r="1697" spans="3:34">
      <c r="C1697" s="366"/>
      <c r="D1697" s="366"/>
      <c r="E1697" s="366"/>
      <c r="F1697" s="366"/>
      <c r="G1697" s="366"/>
      <c r="H1697" s="366"/>
      <c r="I1697" s="366"/>
      <c r="J1697" s="366"/>
      <c r="K1697" s="366"/>
      <c r="L1697" s="366"/>
      <c r="M1697" s="366"/>
      <c r="N1697" s="366"/>
      <c r="O1697" s="366"/>
      <c r="P1697" s="366"/>
      <c r="Q1697" s="366"/>
      <c r="R1697" s="366"/>
      <c r="S1697" s="366"/>
      <c r="T1697" s="366"/>
      <c r="U1697" s="366"/>
      <c r="V1697" s="366"/>
      <c r="W1697" s="366"/>
      <c r="X1697" s="366"/>
      <c r="Y1697" s="366"/>
      <c r="Z1697" s="366"/>
      <c r="AA1697" s="366"/>
      <c r="AB1697" s="366"/>
      <c r="AC1697" s="366"/>
      <c r="AD1697" s="366"/>
      <c r="AE1697" s="366"/>
      <c r="AF1697" s="366"/>
      <c r="AG1697" s="366"/>
      <c r="AH1697" s="366"/>
    </row>
    <row r="1698" spans="3:34">
      <c r="C1698" s="366"/>
      <c r="D1698" s="366"/>
      <c r="E1698" s="366"/>
      <c r="F1698" s="366"/>
      <c r="G1698" s="366"/>
      <c r="H1698" s="366"/>
      <c r="I1698" s="366"/>
      <c r="J1698" s="366"/>
      <c r="K1698" s="366"/>
      <c r="L1698" s="366"/>
      <c r="M1698" s="366"/>
      <c r="N1698" s="366"/>
      <c r="O1698" s="366"/>
      <c r="P1698" s="366"/>
      <c r="Q1698" s="366"/>
      <c r="R1698" s="366"/>
      <c r="S1698" s="366"/>
      <c r="T1698" s="366"/>
      <c r="U1698" s="366"/>
      <c r="V1698" s="366"/>
      <c r="W1698" s="366"/>
      <c r="X1698" s="366"/>
      <c r="Y1698" s="366"/>
      <c r="Z1698" s="366"/>
      <c r="AA1698" s="366"/>
      <c r="AB1698" s="366"/>
      <c r="AC1698" s="366"/>
      <c r="AD1698" s="366"/>
      <c r="AE1698" s="366"/>
      <c r="AF1698" s="366"/>
      <c r="AG1698" s="366"/>
      <c r="AH1698" s="366"/>
    </row>
    <row r="1699" spans="3:34">
      <c r="C1699" s="366"/>
      <c r="D1699" s="366"/>
      <c r="E1699" s="366"/>
      <c r="F1699" s="366"/>
      <c r="G1699" s="366"/>
      <c r="H1699" s="366"/>
      <c r="I1699" s="366"/>
      <c r="J1699" s="366"/>
      <c r="K1699" s="366"/>
      <c r="L1699" s="366"/>
      <c r="M1699" s="366"/>
      <c r="N1699" s="366"/>
      <c r="O1699" s="366"/>
      <c r="P1699" s="366"/>
      <c r="Q1699" s="366"/>
      <c r="R1699" s="366"/>
      <c r="S1699" s="366"/>
      <c r="T1699" s="366"/>
      <c r="U1699" s="366"/>
      <c r="V1699" s="366"/>
      <c r="W1699" s="366"/>
      <c r="X1699" s="366"/>
      <c r="Y1699" s="366"/>
      <c r="Z1699" s="366"/>
      <c r="AA1699" s="366"/>
      <c r="AB1699" s="366"/>
      <c r="AC1699" s="366"/>
      <c r="AD1699" s="366"/>
      <c r="AE1699" s="366"/>
      <c r="AF1699" s="366"/>
      <c r="AG1699" s="366"/>
      <c r="AH1699" s="366"/>
    </row>
    <row r="1700" spans="3:34">
      <c r="C1700" s="366"/>
      <c r="D1700" s="366"/>
      <c r="E1700" s="366"/>
      <c r="F1700" s="366"/>
      <c r="G1700" s="366"/>
      <c r="H1700" s="366"/>
      <c r="I1700" s="366"/>
      <c r="J1700" s="366"/>
      <c r="K1700" s="366"/>
      <c r="L1700" s="366"/>
      <c r="M1700" s="366"/>
      <c r="N1700" s="366"/>
      <c r="O1700" s="366"/>
      <c r="P1700" s="366"/>
      <c r="Q1700" s="366"/>
      <c r="R1700" s="366"/>
      <c r="S1700" s="366"/>
      <c r="T1700" s="366"/>
      <c r="U1700" s="366"/>
      <c r="V1700" s="366"/>
      <c r="W1700" s="366"/>
      <c r="X1700" s="366"/>
      <c r="Y1700" s="366"/>
      <c r="Z1700" s="366"/>
      <c r="AA1700" s="366"/>
      <c r="AB1700" s="366"/>
      <c r="AC1700" s="366"/>
      <c r="AD1700" s="366"/>
      <c r="AE1700" s="366"/>
      <c r="AF1700" s="366"/>
      <c r="AG1700" s="366"/>
      <c r="AH1700" s="366"/>
    </row>
    <row r="1703" spans="3:34">
      <c r="C1703" s="366"/>
      <c r="D1703" s="366"/>
      <c r="E1703" s="366"/>
      <c r="F1703" s="366"/>
      <c r="G1703" s="366"/>
      <c r="H1703" s="366"/>
      <c r="I1703" s="366"/>
      <c r="J1703" s="366"/>
      <c r="K1703" s="366"/>
      <c r="L1703" s="366"/>
      <c r="M1703" s="366"/>
      <c r="N1703" s="366"/>
      <c r="O1703" s="366"/>
      <c r="P1703" s="366"/>
      <c r="Q1703" s="366"/>
      <c r="R1703" s="366"/>
      <c r="S1703" s="366"/>
      <c r="T1703" s="366"/>
      <c r="U1703" s="366"/>
      <c r="V1703" s="366"/>
      <c r="W1703" s="366"/>
      <c r="X1703" s="366"/>
      <c r="Y1703" s="366"/>
      <c r="Z1703" s="366"/>
      <c r="AA1703" s="366"/>
      <c r="AB1703" s="366"/>
      <c r="AC1703" s="366"/>
      <c r="AD1703" s="366"/>
      <c r="AE1703" s="366"/>
      <c r="AF1703" s="366"/>
      <c r="AG1703" s="366"/>
      <c r="AH1703" s="366"/>
    </row>
    <row r="1716" spans="3:34">
      <c r="C1716" s="366"/>
      <c r="D1716" s="366"/>
      <c r="E1716" s="366"/>
      <c r="F1716" s="366"/>
      <c r="G1716" s="366"/>
      <c r="H1716" s="366"/>
      <c r="I1716" s="366"/>
      <c r="J1716" s="366"/>
      <c r="K1716" s="366"/>
      <c r="L1716" s="366"/>
      <c r="M1716" s="366"/>
      <c r="N1716" s="366"/>
      <c r="O1716" s="366"/>
      <c r="P1716" s="366"/>
      <c r="Q1716" s="366"/>
      <c r="R1716" s="366"/>
      <c r="S1716" s="366"/>
      <c r="T1716" s="366"/>
      <c r="U1716" s="366"/>
      <c r="V1716" s="366"/>
      <c r="W1716" s="366"/>
      <c r="X1716" s="366"/>
      <c r="Y1716" s="366"/>
      <c r="Z1716" s="366"/>
      <c r="AA1716" s="366"/>
      <c r="AB1716" s="366"/>
      <c r="AC1716" s="366"/>
      <c r="AD1716" s="366"/>
      <c r="AE1716" s="366"/>
      <c r="AF1716" s="366"/>
      <c r="AG1716" s="366"/>
      <c r="AH1716" s="366"/>
    </row>
    <row r="1717" spans="3:34">
      <c r="C1717" s="366"/>
      <c r="D1717" s="366"/>
      <c r="E1717" s="366"/>
      <c r="F1717" s="366"/>
      <c r="G1717" s="366"/>
      <c r="H1717" s="366"/>
      <c r="I1717" s="366"/>
      <c r="J1717" s="366"/>
      <c r="K1717" s="366"/>
      <c r="L1717" s="366"/>
      <c r="M1717" s="366"/>
      <c r="N1717" s="366"/>
      <c r="O1717" s="366"/>
      <c r="P1717" s="366"/>
      <c r="Q1717" s="366"/>
      <c r="R1717" s="366"/>
      <c r="S1717" s="366"/>
      <c r="T1717" s="366"/>
      <c r="U1717" s="366"/>
      <c r="V1717" s="366"/>
      <c r="W1717" s="366"/>
      <c r="X1717" s="366"/>
      <c r="Y1717" s="366"/>
      <c r="Z1717" s="366"/>
      <c r="AA1717" s="366"/>
      <c r="AB1717" s="366"/>
      <c r="AC1717" s="366"/>
      <c r="AD1717" s="366"/>
      <c r="AE1717" s="366"/>
      <c r="AF1717" s="366"/>
      <c r="AG1717" s="366"/>
      <c r="AH1717" s="366"/>
    </row>
    <row r="1718" spans="3:34">
      <c r="C1718" s="366"/>
      <c r="D1718" s="366"/>
      <c r="E1718" s="366"/>
      <c r="F1718" s="366"/>
      <c r="G1718" s="366"/>
      <c r="H1718" s="366"/>
      <c r="I1718" s="366"/>
      <c r="J1718" s="366"/>
      <c r="K1718" s="366"/>
      <c r="L1718" s="366"/>
      <c r="M1718" s="366"/>
      <c r="N1718" s="366"/>
      <c r="O1718" s="366"/>
      <c r="P1718" s="366"/>
      <c r="Q1718" s="366"/>
      <c r="R1718" s="366"/>
      <c r="S1718" s="366"/>
      <c r="T1718" s="366"/>
      <c r="U1718" s="366"/>
      <c r="V1718" s="366"/>
      <c r="W1718" s="366"/>
      <c r="X1718" s="366"/>
      <c r="Y1718" s="366"/>
      <c r="Z1718" s="366"/>
      <c r="AA1718" s="366"/>
      <c r="AB1718" s="366"/>
      <c r="AC1718" s="366"/>
      <c r="AD1718" s="366"/>
      <c r="AE1718" s="366"/>
      <c r="AF1718" s="366"/>
      <c r="AG1718" s="366"/>
      <c r="AH1718" s="366"/>
    </row>
    <row r="1719" spans="3:34">
      <c r="C1719" s="366"/>
      <c r="D1719" s="366"/>
      <c r="E1719" s="366"/>
      <c r="F1719" s="366"/>
      <c r="G1719" s="366"/>
      <c r="H1719" s="366"/>
      <c r="I1719" s="366"/>
      <c r="J1719" s="366"/>
      <c r="K1719" s="366"/>
      <c r="L1719" s="366"/>
      <c r="M1719" s="366"/>
      <c r="N1719" s="366"/>
      <c r="O1719" s="366"/>
      <c r="P1719" s="366"/>
      <c r="Q1719" s="366"/>
      <c r="R1719" s="366"/>
      <c r="S1719" s="366"/>
      <c r="T1719" s="366"/>
      <c r="U1719" s="366"/>
      <c r="V1719" s="366"/>
      <c r="W1719" s="366"/>
      <c r="X1719" s="366"/>
      <c r="Y1719" s="366"/>
      <c r="Z1719" s="366"/>
      <c r="AA1719" s="366"/>
      <c r="AB1719" s="366"/>
      <c r="AC1719" s="366"/>
      <c r="AD1719" s="366"/>
      <c r="AE1719" s="366"/>
      <c r="AF1719" s="366"/>
      <c r="AG1719" s="366"/>
      <c r="AH1719" s="366"/>
    </row>
    <row r="1720" spans="3:34">
      <c r="C1720" s="366"/>
      <c r="D1720" s="366"/>
      <c r="E1720" s="366"/>
      <c r="F1720" s="366"/>
      <c r="G1720" s="366"/>
      <c r="H1720" s="366"/>
      <c r="I1720" s="366"/>
      <c r="J1720" s="366"/>
      <c r="K1720" s="366"/>
      <c r="L1720" s="366"/>
      <c r="M1720" s="366"/>
      <c r="N1720" s="366"/>
      <c r="O1720" s="366"/>
      <c r="P1720" s="366"/>
      <c r="Q1720" s="366"/>
      <c r="R1720" s="366"/>
      <c r="S1720" s="366"/>
      <c r="T1720" s="366"/>
      <c r="U1720" s="366"/>
      <c r="V1720" s="366"/>
      <c r="W1720" s="366"/>
      <c r="X1720" s="366"/>
      <c r="Y1720" s="366"/>
      <c r="Z1720" s="366"/>
      <c r="AA1720" s="366"/>
      <c r="AB1720" s="366"/>
      <c r="AC1720" s="366"/>
      <c r="AD1720" s="366"/>
      <c r="AE1720" s="366"/>
      <c r="AF1720" s="366"/>
      <c r="AG1720" s="366"/>
      <c r="AH1720" s="366"/>
    </row>
    <row r="1723" spans="3:34">
      <c r="C1723" s="366"/>
      <c r="D1723" s="366"/>
      <c r="E1723" s="366"/>
      <c r="F1723" s="366"/>
      <c r="G1723" s="366"/>
      <c r="H1723" s="366"/>
      <c r="I1723" s="366"/>
      <c r="J1723" s="366"/>
      <c r="K1723" s="366"/>
      <c r="L1723" s="366"/>
      <c r="M1723" s="366"/>
      <c r="N1723" s="366"/>
      <c r="O1723" s="366"/>
      <c r="P1723" s="366"/>
      <c r="Q1723" s="366"/>
      <c r="R1723" s="366"/>
      <c r="S1723" s="366"/>
      <c r="T1723" s="366"/>
      <c r="U1723" s="366"/>
      <c r="V1723" s="366"/>
      <c r="W1723" s="366"/>
      <c r="X1723" s="366"/>
      <c r="Y1723" s="366"/>
      <c r="Z1723" s="366"/>
      <c r="AA1723" s="366"/>
      <c r="AB1723" s="366"/>
      <c r="AC1723" s="366"/>
      <c r="AD1723" s="366"/>
      <c r="AE1723" s="366"/>
      <c r="AF1723" s="366"/>
      <c r="AG1723" s="366"/>
      <c r="AH1723" s="366"/>
    </row>
    <row r="1736" spans="3:34">
      <c r="C1736" s="366"/>
      <c r="D1736" s="366"/>
      <c r="E1736" s="366"/>
      <c r="F1736" s="366"/>
      <c r="G1736" s="366"/>
      <c r="H1736" s="366"/>
      <c r="I1736" s="366"/>
      <c r="J1736" s="366"/>
      <c r="K1736" s="366"/>
      <c r="L1736" s="366"/>
      <c r="M1736" s="366"/>
      <c r="AF1736" s="366"/>
      <c r="AG1736" s="366"/>
      <c r="AH1736" s="366"/>
    </row>
    <row r="1737" spans="3:34">
      <c r="C1737" s="366"/>
      <c r="D1737" s="366"/>
      <c r="E1737" s="366"/>
      <c r="F1737" s="366"/>
      <c r="G1737" s="366"/>
      <c r="H1737" s="366"/>
      <c r="I1737" s="366"/>
      <c r="J1737" s="366"/>
      <c r="K1737" s="366"/>
      <c r="L1737" s="366"/>
      <c r="M1737" s="366"/>
      <c r="N1737" s="366"/>
      <c r="O1737" s="366"/>
      <c r="P1737" s="366"/>
      <c r="Q1737" s="366"/>
      <c r="R1737" s="366"/>
      <c r="S1737" s="366"/>
      <c r="T1737" s="366"/>
      <c r="U1737" s="366"/>
      <c r="V1737" s="366"/>
      <c r="W1737" s="366"/>
      <c r="X1737" s="366"/>
      <c r="Y1737" s="366"/>
      <c r="Z1737" s="366"/>
      <c r="AA1737" s="366"/>
      <c r="AB1737" s="366"/>
      <c r="AC1737" s="366"/>
      <c r="AD1737" s="366"/>
      <c r="AE1737" s="366"/>
      <c r="AF1737" s="366"/>
      <c r="AG1737" s="366"/>
      <c r="AH1737" s="366"/>
    </row>
    <row r="1738" spans="3:34">
      <c r="C1738" s="366"/>
      <c r="D1738" s="366"/>
      <c r="E1738" s="366"/>
      <c r="F1738" s="366"/>
      <c r="G1738" s="366"/>
      <c r="H1738" s="366"/>
      <c r="I1738" s="366"/>
      <c r="J1738" s="366"/>
      <c r="K1738" s="366"/>
      <c r="L1738" s="366"/>
      <c r="M1738" s="366"/>
      <c r="N1738" s="366"/>
      <c r="O1738" s="366"/>
      <c r="P1738" s="366"/>
      <c r="Q1738" s="366"/>
      <c r="R1738" s="366"/>
      <c r="S1738" s="366"/>
      <c r="T1738" s="366"/>
      <c r="U1738" s="366"/>
      <c r="V1738" s="366"/>
      <c r="W1738" s="366"/>
      <c r="X1738" s="366"/>
      <c r="Y1738" s="366"/>
      <c r="Z1738" s="366"/>
      <c r="AA1738" s="366"/>
      <c r="AB1738" s="366"/>
      <c r="AC1738" s="366"/>
      <c r="AD1738" s="366"/>
      <c r="AE1738" s="366"/>
      <c r="AF1738" s="366"/>
      <c r="AG1738" s="366"/>
      <c r="AH1738" s="366"/>
    </row>
    <row r="1739" spans="3:34">
      <c r="C1739" s="366"/>
      <c r="D1739" s="366"/>
      <c r="E1739" s="366"/>
      <c r="F1739" s="366"/>
      <c r="G1739" s="366"/>
      <c r="H1739" s="366"/>
      <c r="I1739" s="366"/>
      <c r="J1739" s="366"/>
      <c r="K1739" s="366"/>
      <c r="L1739" s="366"/>
      <c r="M1739" s="366"/>
      <c r="N1739" s="366"/>
      <c r="O1739" s="366"/>
      <c r="P1739" s="366"/>
      <c r="Q1739" s="366"/>
      <c r="R1739" s="366"/>
      <c r="S1739" s="366"/>
      <c r="T1739" s="366"/>
      <c r="U1739" s="366"/>
      <c r="V1739" s="366"/>
      <c r="W1739" s="366"/>
      <c r="X1739" s="366"/>
      <c r="Y1739" s="366"/>
      <c r="Z1739" s="366"/>
      <c r="AA1739" s="366"/>
      <c r="AB1739" s="366"/>
      <c r="AC1739" s="366"/>
      <c r="AD1739" s="366"/>
      <c r="AG1739" s="366"/>
    </row>
    <row r="1740" spans="3:34">
      <c r="C1740" s="366"/>
      <c r="D1740" s="366"/>
      <c r="E1740" s="366"/>
      <c r="F1740" s="366"/>
      <c r="G1740" s="366"/>
      <c r="H1740" s="366"/>
      <c r="I1740" s="366"/>
      <c r="J1740" s="366"/>
      <c r="K1740" s="366"/>
      <c r="L1740" s="366"/>
      <c r="M1740" s="366"/>
    </row>
    <row r="1743" spans="3:34">
      <c r="C1743" s="366"/>
      <c r="D1743" s="366"/>
      <c r="E1743" s="366"/>
      <c r="F1743" s="366"/>
      <c r="G1743" s="366"/>
      <c r="H1743" s="366"/>
      <c r="I1743" s="366"/>
      <c r="J1743" s="366"/>
      <c r="K1743" s="366"/>
      <c r="L1743" s="366"/>
      <c r="M1743" s="366"/>
      <c r="N1743" s="366"/>
    </row>
    <row r="1756" spans="3:34">
      <c r="C1756" s="366"/>
      <c r="D1756" s="366"/>
      <c r="E1756" s="366"/>
    </row>
    <row r="1757" spans="3:34">
      <c r="C1757" s="366"/>
      <c r="D1757" s="366"/>
      <c r="E1757" s="366"/>
      <c r="F1757" s="366"/>
      <c r="G1757" s="366"/>
      <c r="H1757" s="366"/>
      <c r="I1757" s="366"/>
      <c r="J1757" s="366"/>
      <c r="K1757" s="366"/>
      <c r="L1757" s="366"/>
      <c r="M1757" s="366"/>
      <c r="N1757" s="366"/>
      <c r="O1757" s="366"/>
      <c r="P1757" s="366"/>
      <c r="Q1757" s="366"/>
      <c r="R1757" s="366"/>
      <c r="S1757" s="366"/>
      <c r="T1757" s="366"/>
      <c r="U1757" s="366"/>
      <c r="V1757" s="366"/>
      <c r="W1757" s="366"/>
      <c r="X1757" s="366"/>
      <c r="Y1757" s="366"/>
      <c r="Z1757" s="366"/>
      <c r="AA1757" s="366"/>
      <c r="AB1757" s="366"/>
      <c r="AC1757" s="366"/>
      <c r="AD1757" s="366"/>
      <c r="AE1757" s="366"/>
      <c r="AF1757" s="366"/>
      <c r="AG1757" s="366"/>
      <c r="AH1757" s="366"/>
    </row>
    <row r="1758" spans="3:34">
      <c r="C1758" s="366"/>
      <c r="D1758" s="366"/>
      <c r="E1758" s="366"/>
      <c r="F1758" s="366"/>
      <c r="G1758" s="366"/>
      <c r="H1758" s="366"/>
      <c r="I1758" s="366"/>
      <c r="J1758" s="366"/>
      <c r="K1758" s="366"/>
      <c r="L1758" s="366"/>
      <c r="M1758" s="366"/>
      <c r="N1758" s="366"/>
      <c r="O1758" s="366"/>
      <c r="P1758" s="366"/>
      <c r="Q1758" s="366"/>
      <c r="R1758" s="366"/>
      <c r="S1758" s="366"/>
      <c r="T1758" s="366"/>
      <c r="U1758" s="366"/>
      <c r="V1758" s="366"/>
      <c r="W1758" s="366"/>
      <c r="X1758" s="366"/>
      <c r="Y1758" s="366"/>
      <c r="Z1758" s="366"/>
      <c r="AA1758" s="366"/>
      <c r="AB1758" s="366"/>
      <c r="AC1758" s="366"/>
      <c r="AD1758" s="366"/>
      <c r="AE1758" s="366"/>
      <c r="AF1758" s="366"/>
      <c r="AG1758" s="366"/>
      <c r="AH1758" s="366"/>
    </row>
    <row r="1759" spans="3:34">
      <c r="C1759" s="366"/>
      <c r="D1759" s="366"/>
      <c r="E1759" s="366"/>
      <c r="F1759" s="366"/>
      <c r="G1759" s="366"/>
      <c r="H1759" s="366"/>
      <c r="I1759" s="366"/>
      <c r="J1759" s="366"/>
      <c r="K1759" s="366"/>
      <c r="L1759" s="366"/>
      <c r="M1759" s="366"/>
      <c r="N1759" s="366"/>
      <c r="O1759" s="366"/>
      <c r="P1759" s="366"/>
      <c r="Q1759" s="366"/>
      <c r="R1759" s="366"/>
      <c r="S1759" s="366"/>
      <c r="T1759" s="366"/>
      <c r="U1759" s="366"/>
    </row>
    <row r="1760" spans="3:34">
      <c r="C1760" s="366"/>
      <c r="D1760" s="366"/>
      <c r="E1760" s="366"/>
      <c r="F1760" s="366"/>
      <c r="G1760" s="366"/>
      <c r="H1760" s="366"/>
      <c r="I1760" s="366"/>
    </row>
    <row r="1763" spans="3:11">
      <c r="C1763" s="366"/>
      <c r="D1763" s="366"/>
      <c r="E1763" s="366"/>
      <c r="F1763" s="366"/>
      <c r="G1763" s="366"/>
      <c r="H1763" s="366"/>
      <c r="I1763" s="366"/>
      <c r="J1763" s="366"/>
      <c r="K1763" s="366"/>
    </row>
    <row r="1777" spans="3:34">
      <c r="C1777" s="366"/>
      <c r="D1777" s="366"/>
      <c r="E1777" s="366"/>
      <c r="F1777" s="366"/>
      <c r="G1777" s="366"/>
      <c r="H1777" s="366"/>
      <c r="I1777" s="366"/>
      <c r="J1777" s="366"/>
      <c r="K1777" s="366"/>
      <c r="L1777" s="366"/>
      <c r="M1777" s="366"/>
      <c r="N1777" s="366"/>
      <c r="O1777" s="366"/>
      <c r="P1777" s="366"/>
      <c r="Q1777" s="366"/>
      <c r="R1777" s="366"/>
      <c r="S1777" s="366"/>
      <c r="T1777" s="366"/>
      <c r="U1777" s="366"/>
      <c r="V1777" s="366"/>
      <c r="W1777" s="366"/>
      <c r="X1777" s="366"/>
      <c r="Y1777" s="366"/>
      <c r="Z1777" s="366"/>
      <c r="AA1777" s="366"/>
      <c r="AB1777" s="366"/>
      <c r="AC1777" s="366"/>
      <c r="AD1777" s="366"/>
      <c r="AE1777" s="366"/>
      <c r="AF1777" s="366"/>
      <c r="AG1777" s="366"/>
      <c r="AH1777" s="366"/>
    </row>
    <row r="1778" spans="3:34">
      <c r="C1778" s="366"/>
      <c r="D1778" s="366"/>
      <c r="E1778" s="366"/>
      <c r="F1778" s="366"/>
      <c r="G1778" s="366"/>
      <c r="H1778" s="366"/>
      <c r="I1778" s="366"/>
      <c r="J1778" s="366"/>
      <c r="K1778" s="366"/>
      <c r="L1778" s="366"/>
      <c r="M1778" s="366"/>
    </row>
    <row r="1779" spans="3:34">
      <c r="C1779" s="366"/>
      <c r="D1779" s="366"/>
      <c r="E1779" s="366"/>
      <c r="F1779" s="366"/>
      <c r="G1779" s="366"/>
      <c r="H1779" s="366"/>
      <c r="I1779" s="366"/>
    </row>
    <row r="1797" spans="3:34">
      <c r="C1797" s="366"/>
      <c r="D1797" s="366"/>
      <c r="E1797" s="366"/>
      <c r="F1797" s="366"/>
      <c r="G1797" s="366"/>
      <c r="H1797" s="366"/>
      <c r="I1797" s="366"/>
      <c r="J1797" s="366"/>
      <c r="K1797" s="366"/>
      <c r="L1797" s="366"/>
      <c r="M1797" s="366"/>
      <c r="N1797" s="366"/>
      <c r="O1797" s="366"/>
      <c r="P1797" s="366"/>
      <c r="Q1797" s="366"/>
      <c r="R1797" s="366"/>
      <c r="S1797" s="366"/>
      <c r="T1797" s="366"/>
      <c r="U1797" s="366"/>
      <c r="V1797" s="366"/>
      <c r="W1797" s="366"/>
      <c r="X1797" s="366"/>
      <c r="Y1797" s="366"/>
      <c r="Z1797" s="366"/>
      <c r="AA1797" s="366"/>
      <c r="AB1797" s="366"/>
      <c r="AC1797" s="366"/>
      <c r="AD1797" s="366"/>
      <c r="AE1797" s="366"/>
      <c r="AF1797" s="366"/>
      <c r="AG1797" s="366"/>
      <c r="AH1797" s="366"/>
    </row>
    <row r="1798" spans="3:34">
      <c r="C1798" s="366"/>
      <c r="D1798" s="366"/>
      <c r="E1798" s="366"/>
      <c r="F1798" s="366"/>
      <c r="G1798" s="366"/>
      <c r="H1798" s="366"/>
      <c r="I1798" s="366"/>
      <c r="J1798" s="366"/>
      <c r="K1798" s="366"/>
      <c r="L1798" s="366"/>
      <c r="M1798" s="366"/>
    </row>
    <row r="1799" spans="3:34">
      <c r="C1799" s="366"/>
      <c r="D1799" s="366"/>
      <c r="E1799" s="366"/>
      <c r="F1799" s="366"/>
      <c r="G1799" s="366"/>
      <c r="H1799" s="366"/>
      <c r="I1799" s="366"/>
      <c r="J1799" s="366"/>
    </row>
    <row r="1817" spans="3:34">
      <c r="C1817" s="366"/>
      <c r="D1817" s="366"/>
      <c r="E1817" s="366"/>
      <c r="F1817" s="366"/>
      <c r="G1817" s="366"/>
      <c r="H1817" s="366"/>
      <c r="I1817" s="366"/>
      <c r="J1817" s="366"/>
      <c r="K1817" s="366"/>
      <c r="L1817" s="366"/>
      <c r="M1817" s="366"/>
      <c r="N1817" s="366"/>
      <c r="O1817" s="366"/>
      <c r="P1817" s="366"/>
      <c r="Q1817" s="366"/>
      <c r="R1817" s="366"/>
      <c r="S1817" s="366"/>
      <c r="T1817" s="366"/>
      <c r="U1817" s="366"/>
      <c r="V1817" s="366"/>
      <c r="W1817" s="366"/>
      <c r="X1817" s="366"/>
      <c r="Y1817" s="366"/>
      <c r="Z1817" s="366"/>
      <c r="AA1817" s="366"/>
      <c r="AB1817" s="366"/>
      <c r="AC1817" s="366"/>
      <c r="AD1817" s="366"/>
      <c r="AE1817" s="366"/>
      <c r="AF1817" s="366"/>
      <c r="AG1817" s="366"/>
      <c r="AH1817" s="366"/>
    </row>
    <row r="1818" spans="3:34">
      <c r="C1818" s="366"/>
      <c r="D1818" s="366"/>
      <c r="E1818" s="366"/>
      <c r="F1818" s="366"/>
      <c r="G1818" s="366"/>
      <c r="H1818" s="366"/>
      <c r="I1818" s="366"/>
      <c r="J1818" s="366"/>
      <c r="K1818" s="366"/>
      <c r="L1818" s="366"/>
    </row>
    <row r="1819" spans="3:34">
      <c r="C1819" s="366"/>
      <c r="D1819" s="366"/>
      <c r="E1819" s="366"/>
      <c r="F1819" s="366"/>
      <c r="G1819" s="366"/>
      <c r="H1819" s="366"/>
      <c r="I1819" s="366"/>
      <c r="J1819" s="366"/>
    </row>
    <row r="1837" spans="3:34">
      <c r="C1837" s="366"/>
      <c r="D1837" s="366"/>
      <c r="E1837" s="366"/>
      <c r="F1837" s="366"/>
      <c r="G1837" s="366"/>
      <c r="H1837" s="366"/>
      <c r="I1837" s="366"/>
      <c r="J1837" s="366"/>
      <c r="K1837" s="366"/>
      <c r="L1837" s="366"/>
      <c r="M1837" s="366"/>
      <c r="N1837" s="366"/>
      <c r="O1837" s="366"/>
      <c r="P1837" s="366"/>
      <c r="Q1837" s="366"/>
      <c r="R1837" s="366"/>
      <c r="S1837" s="366"/>
      <c r="T1837" s="366"/>
      <c r="U1837" s="366"/>
      <c r="V1837" s="366"/>
      <c r="W1837" s="366"/>
      <c r="X1837" s="366"/>
      <c r="Y1837" s="366"/>
      <c r="Z1837" s="366"/>
      <c r="AA1837" s="366"/>
      <c r="AB1837" s="366"/>
      <c r="AC1837" s="366"/>
      <c r="AD1837" s="366"/>
      <c r="AE1837" s="366"/>
      <c r="AF1837" s="366"/>
      <c r="AG1837" s="366"/>
      <c r="AH1837" s="366"/>
    </row>
    <row r="1838" spans="3:34">
      <c r="C1838" s="366"/>
      <c r="D1838" s="366"/>
      <c r="E1838" s="366"/>
      <c r="F1838" s="366"/>
      <c r="G1838" s="366"/>
      <c r="H1838" s="366"/>
      <c r="I1838" s="366"/>
      <c r="J1838" s="366"/>
      <c r="K1838" s="366"/>
      <c r="L1838" s="366"/>
      <c r="M1838" s="366"/>
      <c r="N1838" s="366"/>
      <c r="O1838" s="366"/>
      <c r="P1838" s="366"/>
      <c r="Q1838" s="366"/>
      <c r="R1838" s="366"/>
      <c r="S1838" s="366"/>
      <c r="T1838" s="366"/>
      <c r="U1838" s="366"/>
      <c r="V1838" s="366"/>
      <c r="W1838" s="366"/>
      <c r="X1838" s="366"/>
      <c r="Y1838" s="366"/>
      <c r="Z1838" s="366"/>
      <c r="AA1838" s="366"/>
      <c r="AB1838" s="366"/>
      <c r="AC1838" s="366"/>
      <c r="AD1838" s="366"/>
      <c r="AE1838" s="366"/>
      <c r="AF1838" s="366"/>
      <c r="AG1838" s="366"/>
      <c r="AH1838" s="366"/>
    </row>
    <row r="1843" spans="3:12">
      <c r="C1843" s="366"/>
      <c r="D1843" s="366"/>
      <c r="E1843" s="366"/>
      <c r="F1843" s="366"/>
      <c r="G1843" s="366"/>
      <c r="H1843" s="366"/>
      <c r="I1843" s="366"/>
      <c r="J1843" s="366"/>
      <c r="K1843" s="366"/>
      <c r="L1843" s="366"/>
    </row>
    <row r="1857" spans="3:34">
      <c r="C1857" s="366"/>
      <c r="D1857" s="366"/>
      <c r="E1857" s="366"/>
      <c r="F1857" s="366"/>
      <c r="G1857" s="366"/>
      <c r="H1857" s="366"/>
      <c r="I1857" s="366"/>
      <c r="J1857" s="366"/>
      <c r="K1857" s="366"/>
      <c r="L1857" s="366"/>
      <c r="M1857" s="366"/>
      <c r="N1857" s="366"/>
      <c r="O1857" s="366"/>
      <c r="P1857" s="366"/>
      <c r="Q1857" s="366"/>
      <c r="R1857" s="366"/>
      <c r="S1857" s="366"/>
      <c r="T1857" s="366"/>
      <c r="U1857" s="366"/>
      <c r="V1857" s="366"/>
      <c r="W1857" s="366"/>
      <c r="X1857" s="366"/>
      <c r="Y1857" s="366"/>
      <c r="Z1857" s="366"/>
      <c r="AA1857" s="366"/>
      <c r="AB1857" s="366"/>
      <c r="AC1857" s="366"/>
      <c r="AD1857" s="366"/>
      <c r="AE1857" s="366"/>
      <c r="AF1857" s="366"/>
      <c r="AG1857" s="366"/>
      <c r="AH1857" s="366"/>
    </row>
    <row r="1858" spans="3:34">
      <c r="C1858" s="366"/>
      <c r="D1858" s="366"/>
      <c r="E1858" s="366"/>
      <c r="F1858" s="366"/>
      <c r="G1858" s="366"/>
      <c r="H1858" s="366"/>
      <c r="I1858" s="366"/>
      <c r="J1858" s="366"/>
      <c r="K1858" s="366"/>
      <c r="L1858" s="366"/>
      <c r="M1858" s="366"/>
      <c r="N1858" s="366"/>
    </row>
    <row r="1896" spans="3:34">
      <c r="C1896" s="366"/>
      <c r="D1896" s="366"/>
      <c r="E1896" s="366"/>
      <c r="F1896" s="366"/>
      <c r="G1896" s="366"/>
      <c r="H1896" s="366"/>
      <c r="I1896" s="366"/>
      <c r="J1896" s="366"/>
      <c r="K1896" s="366"/>
      <c r="L1896" s="366"/>
      <c r="M1896" s="366"/>
      <c r="N1896" s="366"/>
      <c r="O1896" s="366"/>
      <c r="P1896" s="366"/>
      <c r="Q1896" s="366"/>
      <c r="R1896" s="366"/>
      <c r="S1896" s="366"/>
      <c r="T1896" s="366"/>
      <c r="U1896" s="366"/>
      <c r="V1896" s="366"/>
      <c r="W1896" s="366"/>
      <c r="X1896" s="366"/>
      <c r="Y1896" s="366"/>
      <c r="Z1896" s="366"/>
      <c r="AA1896" s="366"/>
      <c r="AB1896" s="366"/>
      <c r="AC1896" s="366"/>
      <c r="AD1896" s="366"/>
      <c r="AE1896" s="366"/>
      <c r="AF1896" s="366"/>
      <c r="AG1896" s="366"/>
      <c r="AH1896" s="366"/>
    </row>
    <row r="1897" spans="3:34">
      <c r="C1897" s="366"/>
      <c r="D1897" s="366"/>
      <c r="E1897" s="366"/>
      <c r="F1897" s="366"/>
      <c r="G1897" s="366"/>
      <c r="H1897" s="366"/>
      <c r="I1897" s="366"/>
      <c r="J1897" s="366"/>
      <c r="K1897" s="366"/>
      <c r="L1897" s="366"/>
      <c r="M1897" s="366"/>
      <c r="N1897" s="366"/>
      <c r="O1897" s="366"/>
      <c r="P1897" s="366"/>
      <c r="Q1897" s="366"/>
      <c r="R1897" s="366"/>
      <c r="S1897" s="366"/>
      <c r="T1897" s="366"/>
      <c r="U1897" s="366"/>
      <c r="V1897" s="366"/>
      <c r="W1897" s="366"/>
      <c r="X1897" s="366"/>
      <c r="Y1897" s="366"/>
      <c r="Z1897" s="366"/>
      <c r="AA1897" s="366"/>
      <c r="AB1897" s="366"/>
      <c r="AC1897" s="366"/>
      <c r="AD1897" s="366"/>
      <c r="AE1897" s="366"/>
      <c r="AF1897" s="366"/>
      <c r="AG1897" s="366"/>
      <c r="AH1897" s="366"/>
    </row>
    <row r="1898" spans="3:34">
      <c r="C1898" s="366"/>
      <c r="D1898" s="366"/>
      <c r="E1898" s="366"/>
      <c r="F1898" s="366"/>
      <c r="G1898" s="366"/>
      <c r="H1898" s="366"/>
      <c r="I1898" s="366"/>
      <c r="J1898" s="366"/>
      <c r="K1898" s="366"/>
      <c r="L1898" s="366"/>
      <c r="M1898" s="366"/>
      <c r="N1898" s="366"/>
      <c r="O1898" s="366"/>
      <c r="P1898" s="366"/>
      <c r="Q1898" s="366"/>
      <c r="R1898" s="366"/>
      <c r="S1898" s="366"/>
      <c r="T1898" s="366"/>
      <c r="U1898" s="366"/>
      <c r="V1898" s="366"/>
      <c r="W1898" s="366"/>
      <c r="X1898" s="366"/>
      <c r="Y1898" s="366"/>
      <c r="Z1898" s="366"/>
      <c r="AA1898" s="366"/>
      <c r="AB1898" s="366"/>
      <c r="AC1898" s="366"/>
      <c r="AD1898" s="366"/>
      <c r="AE1898" s="366"/>
      <c r="AF1898" s="366"/>
      <c r="AG1898" s="366"/>
      <c r="AH1898" s="366"/>
    </row>
    <row r="1899" spans="3:34">
      <c r="C1899" s="366"/>
      <c r="D1899" s="366"/>
      <c r="E1899" s="366"/>
      <c r="F1899" s="366"/>
      <c r="G1899" s="366"/>
      <c r="H1899" s="366"/>
      <c r="I1899" s="366"/>
      <c r="J1899" s="366"/>
    </row>
    <row r="1900" spans="3:34">
      <c r="C1900" s="366"/>
      <c r="D1900" s="366"/>
      <c r="E1900" s="366"/>
      <c r="F1900" s="366"/>
      <c r="G1900" s="366"/>
      <c r="H1900" s="366"/>
      <c r="I1900" s="366"/>
      <c r="J1900" s="366"/>
      <c r="K1900" s="366"/>
      <c r="L1900" s="366"/>
      <c r="M1900" s="366"/>
      <c r="N1900" s="366"/>
      <c r="O1900" s="366"/>
      <c r="P1900" s="366"/>
      <c r="Q1900" s="366"/>
      <c r="R1900" s="366"/>
      <c r="S1900" s="366"/>
      <c r="T1900" s="366"/>
      <c r="U1900" s="366"/>
      <c r="V1900" s="366"/>
      <c r="W1900" s="366"/>
      <c r="X1900" s="366"/>
      <c r="Y1900" s="366"/>
      <c r="Z1900" s="366"/>
      <c r="AA1900" s="366"/>
      <c r="AB1900" s="366"/>
      <c r="AC1900" s="366"/>
      <c r="AD1900" s="366"/>
      <c r="AE1900" s="366"/>
      <c r="AF1900" s="366"/>
      <c r="AG1900" s="366"/>
      <c r="AH1900" s="366"/>
    </row>
    <row r="1906" spans="3:34">
      <c r="C1906" s="366"/>
      <c r="D1906" s="366"/>
      <c r="E1906" s="366"/>
      <c r="F1906" s="366"/>
      <c r="G1906" s="366"/>
      <c r="H1906" s="366"/>
      <c r="I1906" s="366"/>
      <c r="J1906" s="366"/>
      <c r="K1906" s="366"/>
      <c r="L1906" s="366"/>
      <c r="M1906" s="366"/>
      <c r="N1906" s="366"/>
      <c r="O1906" s="366"/>
      <c r="P1906" s="366"/>
      <c r="Q1906" s="366"/>
      <c r="R1906" s="366"/>
      <c r="S1906" s="366"/>
      <c r="T1906" s="366"/>
      <c r="U1906" s="366"/>
      <c r="V1906" s="366"/>
      <c r="W1906" s="366"/>
      <c r="X1906" s="366"/>
      <c r="Y1906" s="366"/>
      <c r="Z1906" s="366"/>
      <c r="AA1906" s="366"/>
      <c r="AB1906" s="366"/>
      <c r="AC1906" s="366"/>
      <c r="AD1906" s="366"/>
      <c r="AE1906" s="366"/>
      <c r="AF1906" s="366"/>
      <c r="AG1906" s="366"/>
      <c r="AH1906" s="366"/>
    </row>
    <row r="1907" spans="3:34">
      <c r="C1907" s="366"/>
      <c r="D1907" s="366"/>
      <c r="E1907" s="366"/>
      <c r="F1907" s="366"/>
      <c r="G1907" s="366"/>
      <c r="H1907" s="366"/>
      <c r="I1907" s="366"/>
      <c r="J1907" s="366"/>
      <c r="K1907" s="366"/>
      <c r="L1907" s="366"/>
      <c r="M1907" s="366"/>
      <c r="N1907" s="366"/>
      <c r="O1907" s="366"/>
      <c r="P1907" s="366"/>
      <c r="Q1907" s="366"/>
      <c r="R1907" s="366"/>
      <c r="S1907" s="366"/>
      <c r="T1907" s="366"/>
      <c r="U1907" s="366"/>
      <c r="V1907" s="366"/>
      <c r="W1907" s="366"/>
      <c r="X1907" s="366"/>
      <c r="Y1907" s="366"/>
      <c r="Z1907" s="366"/>
      <c r="AA1907" s="366"/>
      <c r="AB1907" s="366"/>
      <c r="AC1907" s="366"/>
      <c r="AD1907" s="366"/>
      <c r="AE1907" s="366"/>
      <c r="AF1907" s="366"/>
      <c r="AG1907" s="366"/>
      <c r="AH1907" s="366"/>
    </row>
    <row r="1908" spans="3:34">
      <c r="C1908" s="366"/>
      <c r="D1908" s="366"/>
      <c r="E1908" s="366"/>
      <c r="F1908" s="366"/>
      <c r="G1908" s="366"/>
      <c r="H1908" s="366"/>
      <c r="I1908" s="366"/>
      <c r="J1908" s="366"/>
      <c r="K1908" s="366"/>
      <c r="L1908" s="366"/>
      <c r="M1908" s="366"/>
      <c r="N1908" s="366"/>
      <c r="O1908" s="366"/>
      <c r="P1908" s="366"/>
      <c r="Q1908" s="366"/>
      <c r="R1908" s="366"/>
      <c r="S1908" s="366"/>
      <c r="T1908" s="366"/>
      <c r="U1908" s="366"/>
      <c r="V1908" s="366"/>
      <c r="W1908" s="366"/>
      <c r="X1908" s="366"/>
      <c r="Y1908" s="366"/>
      <c r="Z1908" s="366"/>
      <c r="AA1908" s="366"/>
      <c r="AB1908" s="366"/>
      <c r="AC1908" s="366"/>
      <c r="AD1908" s="366"/>
      <c r="AE1908" s="366"/>
      <c r="AF1908" s="366"/>
      <c r="AG1908" s="366"/>
      <c r="AH1908" s="366"/>
    </row>
    <row r="1909" spans="3:34">
      <c r="C1909" s="366"/>
      <c r="D1909" s="366"/>
      <c r="E1909" s="366"/>
      <c r="F1909" s="366"/>
      <c r="G1909" s="366"/>
      <c r="H1909" s="366"/>
      <c r="I1909" s="366"/>
      <c r="J1909" s="366"/>
      <c r="K1909" s="366"/>
      <c r="L1909" s="366"/>
      <c r="M1909" s="366"/>
      <c r="N1909" s="366"/>
      <c r="O1909" s="366"/>
      <c r="P1909" s="366"/>
      <c r="Q1909" s="366"/>
      <c r="R1909" s="366"/>
      <c r="S1909" s="366"/>
      <c r="T1909" s="366"/>
      <c r="U1909" s="366"/>
      <c r="V1909" s="366"/>
      <c r="W1909" s="366"/>
      <c r="X1909" s="366"/>
      <c r="Y1909" s="366"/>
      <c r="Z1909" s="366"/>
      <c r="AA1909" s="366"/>
      <c r="AB1909" s="366"/>
      <c r="AC1909" s="366"/>
      <c r="AD1909" s="366"/>
      <c r="AE1909" s="366"/>
      <c r="AF1909" s="366"/>
      <c r="AG1909" s="366"/>
      <c r="AH1909" s="366"/>
    </row>
    <row r="1910" spans="3:34">
      <c r="C1910" s="366"/>
      <c r="D1910" s="366"/>
      <c r="E1910" s="366"/>
      <c r="F1910" s="366"/>
      <c r="G1910" s="366"/>
      <c r="H1910" s="366"/>
      <c r="I1910" s="366"/>
      <c r="J1910" s="366"/>
      <c r="K1910" s="366"/>
      <c r="L1910" s="366"/>
      <c r="M1910" s="366"/>
      <c r="N1910" s="366"/>
      <c r="O1910" s="366"/>
      <c r="P1910" s="366"/>
      <c r="Q1910" s="366"/>
      <c r="R1910" s="366"/>
      <c r="S1910" s="366"/>
      <c r="T1910" s="366"/>
      <c r="U1910" s="366"/>
      <c r="V1910" s="366"/>
      <c r="W1910" s="366"/>
      <c r="X1910" s="366"/>
      <c r="Y1910" s="366"/>
      <c r="Z1910" s="366"/>
      <c r="AA1910" s="366"/>
      <c r="AB1910" s="366"/>
      <c r="AC1910" s="366"/>
      <c r="AD1910" s="366"/>
      <c r="AE1910" s="366"/>
      <c r="AF1910" s="366"/>
      <c r="AG1910" s="366"/>
      <c r="AH1910" s="366"/>
    </row>
    <row r="1913" spans="3:34">
      <c r="C1913" s="366"/>
      <c r="D1913" s="366"/>
      <c r="E1913" s="366"/>
      <c r="F1913" s="366"/>
      <c r="G1913" s="366"/>
      <c r="H1913" s="366"/>
      <c r="I1913" s="366"/>
      <c r="J1913" s="366"/>
      <c r="K1913" s="366"/>
      <c r="L1913" s="366"/>
      <c r="M1913" s="366"/>
      <c r="N1913" s="366"/>
      <c r="O1913" s="366"/>
      <c r="P1913" s="366"/>
      <c r="Q1913" s="366"/>
      <c r="R1913" s="366"/>
      <c r="S1913" s="366"/>
      <c r="T1913" s="366"/>
      <c r="U1913" s="366"/>
      <c r="V1913" s="366"/>
      <c r="W1913" s="366"/>
      <c r="X1913" s="366"/>
      <c r="Y1913" s="366"/>
      <c r="Z1913" s="366"/>
      <c r="AA1913" s="366"/>
      <c r="AB1913" s="366"/>
      <c r="AC1913" s="366"/>
      <c r="AD1913" s="366"/>
      <c r="AE1913" s="366"/>
      <c r="AF1913" s="366"/>
      <c r="AG1913" s="366"/>
      <c r="AH1913" s="366"/>
    </row>
    <row r="1916" spans="3:34">
      <c r="C1916" s="366"/>
      <c r="D1916" s="366"/>
      <c r="E1916" s="366"/>
      <c r="F1916" s="366"/>
      <c r="G1916" s="366"/>
      <c r="H1916" s="366"/>
      <c r="I1916" s="366"/>
      <c r="J1916" s="366"/>
      <c r="K1916" s="366"/>
      <c r="L1916" s="366"/>
      <c r="M1916" s="366"/>
      <c r="N1916" s="366"/>
      <c r="O1916" s="366"/>
      <c r="P1916" s="366"/>
      <c r="Q1916" s="366"/>
      <c r="R1916" s="366"/>
      <c r="S1916" s="366"/>
      <c r="T1916" s="366"/>
      <c r="U1916" s="366"/>
      <c r="V1916" s="366"/>
      <c r="W1916" s="366"/>
      <c r="X1916" s="366"/>
      <c r="Y1916" s="366"/>
      <c r="Z1916" s="366"/>
      <c r="AA1916" s="366"/>
      <c r="AB1916" s="366"/>
      <c r="AC1916" s="366"/>
      <c r="AD1916" s="366"/>
      <c r="AE1916" s="366"/>
      <c r="AF1916" s="366"/>
      <c r="AG1916" s="366"/>
      <c r="AH1916" s="366"/>
    </row>
    <row r="1917" spans="3:34">
      <c r="C1917" s="366"/>
      <c r="D1917" s="366"/>
      <c r="E1917" s="366"/>
      <c r="F1917" s="366"/>
      <c r="G1917" s="366"/>
      <c r="H1917" s="366"/>
      <c r="I1917" s="366"/>
      <c r="J1917" s="366"/>
      <c r="K1917" s="366"/>
      <c r="L1917" s="366"/>
      <c r="M1917" s="366"/>
      <c r="N1917" s="366"/>
      <c r="O1917" s="366"/>
      <c r="P1917" s="366"/>
      <c r="Q1917" s="366"/>
      <c r="R1917" s="366"/>
      <c r="S1917" s="366"/>
      <c r="T1917" s="366"/>
      <c r="U1917" s="366"/>
      <c r="V1917" s="366"/>
      <c r="W1917" s="366"/>
      <c r="X1917" s="366"/>
      <c r="Y1917" s="366"/>
      <c r="Z1917" s="366"/>
      <c r="AA1917" s="366"/>
      <c r="AB1917" s="366"/>
      <c r="AC1917" s="366"/>
      <c r="AD1917" s="366"/>
      <c r="AE1917" s="366"/>
      <c r="AF1917" s="366"/>
      <c r="AG1917" s="366"/>
      <c r="AH1917" s="366"/>
    </row>
    <row r="1918" spans="3:34">
      <c r="C1918" s="366"/>
      <c r="D1918" s="366"/>
      <c r="E1918" s="366"/>
      <c r="F1918" s="366"/>
      <c r="G1918" s="366"/>
      <c r="H1918" s="366"/>
      <c r="I1918" s="366"/>
      <c r="J1918" s="366"/>
      <c r="K1918" s="366"/>
      <c r="L1918" s="366"/>
      <c r="M1918" s="366"/>
      <c r="N1918" s="366"/>
      <c r="O1918" s="366"/>
      <c r="P1918" s="366"/>
      <c r="Q1918" s="366"/>
      <c r="R1918" s="366"/>
      <c r="S1918" s="366"/>
      <c r="T1918" s="366"/>
      <c r="U1918" s="366"/>
      <c r="V1918" s="366"/>
      <c r="W1918" s="366"/>
      <c r="X1918" s="366"/>
      <c r="Y1918" s="366"/>
      <c r="Z1918" s="366"/>
      <c r="AA1918" s="366"/>
      <c r="AB1918" s="366"/>
      <c r="AC1918" s="366"/>
      <c r="AD1918" s="366"/>
      <c r="AE1918" s="366"/>
      <c r="AF1918" s="366"/>
      <c r="AG1918" s="366"/>
      <c r="AH1918" s="366"/>
    </row>
    <row r="1920" spans="3:34">
      <c r="C1920" s="366"/>
      <c r="D1920" s="366"/>
      <c r="E1920" s="366"/>
      <c r="F1920" s="366"/>
      <c r="G1920" s="366"/>
      <c r="H1920" s="366"/>
      <c r="I1920" s="366"/>
      <c r="J1920" s="366"/>
      <c r="K1920" s="366"/>
      <c r="L1920" s="366"/>
      <c r="M1920" s="366"/>
      <c r="N1920" s="366"/>
      <c r="O1920" s="366"/>
      <c r="P1920" s="366"/>
      <c r="Q1920" s="366"/>
      <c r="R1920" s="366"/>
      <c r="S1920" s="366"/>
      <c r="T1920" s="366"/>
      <c r="U1920" s="366"/>
      <c r="V1920" s="366"/>
      <c r="W1920" s="366"/>
      <c r="X1920" s="366"/>
      <c r="Y1920" s="366"/>
      <c r="Z1920" s="366"/>
      <c r="AA1920" s="366"/>
      <c r="AB1920" s="366"/>
      <c r="AC1920" s="366"/>
      <c r="AD1920" s="366"/>
      <c r="AE1920" s="366"/>
      <c r="AF1920" s="366"/>
      <c r="AG1920" s="366"/>
      <c r="AH1920" s="366"/>
    </row>
    <row r="1926" spans="3:34">
      <c r="C1926" s="366"/>
      <c r="D1926" s="366"/>
      <c r="E1926" s="366"/>
      <c r="F1926" s="366"/>
      <c r="G1926" s="366"/>
      <c r="H1926" s="366"/>
      <c r="I1926" s="366"/>
      <c r="J1926" s="366"/>
      <c r="K1926" s="366"/>
      <c r="L1926" s="366"/>
      <c r="M1926" s="366"/>
      <c r="N1926" s="366"/>
      <c r="O1926" s="366"/>
      <c r="P1926" s="366"/>
      <c r="Q1926" s="366"/>
      <c r="R1926" s="366"/>
      <c r="S1926" s="366"/>
      <c r="T1926" s="366"/>
      <c r="U1926" s="366"/>
      <c r="V1926" s="366"/>
      <c r="W1926" s="366"/>
      <c r="X1926" s="366"/>
      <c r="Y1926" s="366"/>
      <c r="Z1926" s="366"/>
      <c r="AA1926" s="366"/>
      <c r="AB1926" s="366"/>
      <c r="AC1926" s="366"/>
      <c r="AD1926" s="366"/>
      <c r="AE1926" s="366"/>
      <c r="AF1926" s="366"/>
      <c r="AG1926" s="366"/>
      <c r="AH1926" s="366"/>
    </row>
    <row r="1927" spans="3:34">
      <c r="C1927" s="366"/>
      <c r="D1927" s="366"/>
      <c r="E1927" s="366"/>
      <c r="F1927" s="366"/>
      <c r="G1927" s="366"/>
      <c r="H1927" s="366"/>
      <c r="I1927" s="366"/>
      <c r="J1927" s="366"/>
      <c r="K1927" s="366"/>
      <c r="L1927" s="366"/>
      <c r="M1927" s="366"/>
      <c r="N1927" s="366"/>
      <c r="O1927" s="366"/>
      <c r="P1927" s="366"/>
      <c r="Q1927" s="366"/>
      <c r="R1927" s="366"/>
      <c r="S1927" s="366"/>
      <c r="T1927" s="366"/>
      <c r="U1927" s="366"/>
      <c r="V1927" s="366"/>
      <c r="W1927" s="366"/>
      <c r="X1927" s="366"/>
      <c r="Y1927" s="366"/>
      <c r="Z1927" s="366"/>
      <c r="AA1927" s="366"/>
      <c r="AB1927" s="366"/>
      <c r="AC1927" s="366"/>
      <c r="AD1927" s="366"/>
      <c r="AE1927" s="366"/>
      <c r="AF1927" s="366"/>
      <c r="AG1927" s="366"/>
      <c r="AH1927" s="366"/>
    </row>
    <row r="1928" spans="3:34">
      <c r="C1928" s="366"/>
      <c r="D1928" s="366"/>
      <c r="E1928" s="366"/>
      <c r="F1928" s="366"/>
      <c r="G1928" s="366"/>
      <c r="H1928" s="366"/>
      <c r="I1928" s="366"/>
      <c r="J1928" s="366"/>
      <c r="K1928" s="366"/>
      <c r="L1928" s="366"/>
      <c r="M1928" s="366"/>
      <c r="N1928" s="366"/>
      <c r="O1928" s="366"/>
      <c r="P1928" s="366"/>
      <c r="Q1928" s="366"/>
      <c r="R1928" s="366"/>
      <c r="S1928" s="366"/>
      <c r="T1928" s="366"/>
      <c r="U1928" s="366"/>
      <c r="V1928" s="366"/>
      <c r="W1928" s="366"/>
      <c r="X1928" s="366"/>
      <c r="Y1928" s="366"/>
      <c r="Z1928" s="366"/>
      <c r="AA1928" s="366"/>
      <c r="AB1928" s="366"/>
      <c r="AC1928" s="366"/>
      <c r="AD1928" s="366"/>
      <c r="AE1928" s="366"/>
      <c r="AF1928" s="366"/>
      <c r="AG1928" s="366"/>
      <c r="AH1928" s="366"/>
    </row>
    <row r="1929" spans="3:34">
      <c r="C1929" s="366"/>
      <c r="D1929" s="366"/>
      <c r="E1929" s="366"/>
      <c r="F1929" s="366"/>
      <c r="G1929" s="366"/>
      <c r="H1929" s="366"/>
      <c r="I1929" s="366"/>
      <c r="J1929" s="366"/>
      <c r="K1929" s="366"/>
      <c r="L1929" s="366"/>
      <c r="M1929" s="366"/>
      <c r="N1929" s="366"/>
      <c r="O1929" s="366"/>
      <c r="P1929" s="366"/>
      <c r="Q1929" s="366"/>
      <c r="R1929" s="366"/>
      <c r="S1929" s="366"/>
      <c r="T1929" s="366"/>
      <c r="U1929" s="366"/>
      <c r="V1929" s="366"/>
      <c r="W1929" s="366"/>
    </row>
    <row r="1930" spans="3:34">
      <c r="C1930" s="366"/>
      <c r="D1930" s="366"/>
      <c r="E1930" s="366"/>
      <c r="F1930" s="366"/>
      <c r="G1930" s="366"/>
      <c r="H1930" s="366"/>
      <c r="I1930" s="366"/>
      <c r="J1930" s="366"/>
      <c r="K1930" s="366"/>
      <c r="L1930" s="366"/>
      <c r="M1930" s="366"/>
      <c r="N1930" s="366"/>
      <c r="O1930" s="366"/>
      <c r="P1930" s="366"/>
      <c r="Q1930" s="366"/>
      <c r="R1930" s="366"/>
      <c r="S1930" s="366"/>
      <c r="T1930" s="366"/>
      <c r="U1930" s="366"/>
      <c r="V1930" s="366"/>
      <c r="W1930" s="366"/>
      <c r="X1930" s="366"/>
      <c r="Y1930" s="366"/>
      <c r="Z1930" s="366"/>
      <c r="AA1930" s="366"/>
      <c r="AB1930" s="366"/>
      <c r="AC1930" s="366"/>
      <c r="AD1930" s="366"/>
      <c r="AE1930" s="366"/>
      <c r="AF1930" s="366"/>
      <c r="AG1930" s="366"/>
      <c r="AH1930" s="366"/>
    </row>
    <row r="1933" spans="3:34">
      <c r="C1933" s="366"/>
      <c r="D1933" s="366"/>
      <c r="E1933" s="366"/>
      <c r="F1933" s="366"/>
      <c r="G1933" s="366"/>
      <c r="H1933" s="366"/>
      <c r="I1933" s="366"/>
      <c r="J1933" s="366"/>
      <c r="K1933" s="366"/>
      <c r="L1933" s="366"/>
      <c r="M1933" s="366"/>
      <c r="N1933" s="366"/>
      <c r="O1933" s="366"/>
      <c r="P1933" s="366"/>
      <c r="Q1933" s="366"/>
      <c r="R1933" s="366"/>
      <c r="S1933" s="366"/>
      <c r="T1933" s="366"/>
      <c r="U1933" s="366"/>
      <c r="V1933" s="366"/>
      <c r="W1933" s="366"/>
      <c r="X1933" s="366"/>
      <c r="Y1933" s="366"/>
      <c r="Z1933" s="366"/>
      <c r="AA1933" s="366"/>
      <c r="AB1933" s="366"/>
      <c r="AC1933" s="366"/>
      <c r="AD1933" s="366"/>
      <c r="AE1933" s="366"/>
      <c r="AF1933" s="366"/>
      <c r="AG1933" s="366"/>
      <c r="AH1933" s="366"/>
    </row>
    <row r="1936" spans="3:34">
      <c r="C1936" s="366"/>
      <c r="D1936" s="366"/>
      <c r="E1936" s="366"/>
      <c r="F1936" s="366"/>
      <c r="G1936" s="366"/>
      <c r="H1936" s="366"/>
      <c r="I1936" s="366"/>
      <c r="J1936" s="366"/>
      <c r="K1936" s="366"/>
      <c r="L1936" s="366"/>
      <c r="M1936" s="366"/>
      <c r="N1936" s="366"/>
      <c r="O1936" s="366"/>
      <c r="P1936" s="366"/>
      <c r="Q1936" s="366"/>
      <c r="R1936" s="366"/>
      <c r="S1936" s="366"/>
      <c r="T1936" s="366"/>
      <c r="U1936" s="366"/>
      <c r="V1936" s="366"/>
      <c r="W1936" s="366"/>
      <c r="X1936" s="366"/>
      <c r="Y1936" s="366"/>
      <c r="Z1936" s="366"/>
      <c r="AA1936" s="366"/>
      <c r="AB1936" s="366"/>
      <c r="AC1936" s="366"/>
      <c r="AD1936" s="366"/>
      <c r="AE1936" s="366"/>
      <c r="AF1936" s="366"/>
      <c r="AG1936" s="366"/>
      <c r="AH1936" s="366"/>
    </row>
    <row r="1937" spans="3:34">
      <c r="C1937" s="366"/>
      <c r="D1937" s="366"/>
      <c r="E1937" s="366"/>
      <c r="F1937" s="366"/>
      <c r="G1937" s="366"/>
      <c r="H1937" s="366"/>
      <c r="I1937" s="366"/>
      <c r="J1937" s="366"/>
      <c r="K1937" s="366"/>
      <c r="L1937" s="366"/>
      <c r="M1937" s="366"/>
      <c r="N1937" s="366"/>
      <c r="O1937" s="366"/>
      <c r="P1937" s="366"/>
      <c r="Q1937" s="366"/>
      <c r="R1937" s="366"/>
      <c r="S1937" s="366"/>
      <c r="T1937" s="366"/>
      <c r="U1937" s="366"/>
      <c r="V1937" s="366"/>
      <c r="W1937" s="366"/>
      <c r="X1937" s="366"/>
      <c r="Y1937" s="366"/>
      <c r="Z1937" s="366"/>
      <c r="AA1937" s="366"/>
      <c r="AB1937" s="366"/>
      <c r="AC1937" s="366"/>
      <c r="AD1937" s="366"/>
      <c r="AE1937" s="366"/>
      <c r="AF1937" s="366"/>
      <c r="AG1937" s="366"/>
      <c r="AH1937" s="366"/>
    </row>
    <row r="1938" spans="3:34">
      <c r="C1938" s="366"/>
      <c r="D1938" s="366"/>
      <c r="E1938" s="366"/>
      <c r="F1938" s="366"/>
      <c r="G1938" s="366"/>
      <c r="H1938" s="366"/>
      <c r="I1938" s="366"/>
      <c r="J1938" s="366"/>
      <c r="K1938" s="366"/>
      <c r="L1938" s="366"/>
      <c r="M1938" s="366"/>
      <c r="N1938" s="366"/>
      <c r="O1938" s="366"/>
      <c r="P1938" s="366"/>
      <c r="Q1938" s="366"/>
      <c r="R1938" s="366"/>
      <c r="S1938" s="366"/>
      <c r="T1938" s="366"/>
      <c r="U1938" s="366"/>
      <c r="V1938" s="366"/>
      <c r="W1938" s="366"/>
      <c r="X1938" s="366"/>
      <c r="Y1938" s="366"/>
      <c r="Z1938" s="366"/>
      <c r="AA1938" s="366"/>
      <c r="AB1938" s="366"/>
      <c r="AC1938" s="366"/>
      <c r="AD1938" s="366"/>
      <c r="AE1938" s="366"/>
      <c r="AF1938" s="366"/>
      <c r="AG1938" s="366"/>
      <c r="AH1938" s="366"/>
    </row>
    <row r="1940" spans="3:34">
      <c r="C1940" s="366"/>
      <c r="D1940" s="366"/>
      <c r="E1940" s="366"/>
      <c r="F1940" s="366"/>
      <c r="G1940" s="366"/>
      <c r="H1940" s="366"/>
      <c r="I1940" s="366"/>
      <c r="J1940" s="366"/>
      <c r="K1940" s="366"/>
      <c r="L1940" s="366"/>
      <c r="M1940" s="366"/>
      <c r="N1940" s="366"/>
      <c r="O1940" s="366"/>
      <c r="P1940" s="366"/>
      <c r="Q1940" s="366"/>
      <c r="R1940" s="366"/>
      <c r="S1940" s="366"/>
      <c r="T1940" s="366"/>
      <c r="U1940" s="366"/>
      <c r="V1940" s="366"/>
      <c r="W1940" s="366"/>
      <c r="X1940" s="366"/>
      <c r="Y1940" s="366"/>
      <c r="Z1940" s="366"/>
      <c r="AA1940" s="366"/>
      <c r="AB1940" s="366"/>
      <c r="AC1940" s="366"/>
      <c r="AD1940" s="366"/>
      <c r="AE1940" s="366"/>
      <c r="AF1940" s="366"/>
      <c r="AG1940" s="366"/>
      <c r="AH1940" s="366"/>
    </row>
    <row r="1946" spans="3:34">
      <c r="C1946" s="366"/>
      <c r="D1946" s="366"/>
      <c r="E1946" s="366"/>
      <c r="F1946" s="366"/>
      <c r="G1946" s="366"/>
      <c r="H1946" s="366"/>
      <c r="I1946" s="366"/>
      <c r="J1946" s="366"/>
      <c r="K1946" s="366"/>
      <c r="L1946" s="366"/>
      <c r="M1946" s="366"/>
      <c r="N1946" s="366"/>
      <c r="O1946" s="366"/>
      <c r="P1946" s="366"/>
      <c r="Q1946" s="366"/>
      <c r="R1946" s="366"/>
      <c r="S1946" s="366"/>
      <c r="T1946" s="366"/>
      <c r="U1946" s="366"/>
      <c r="V1946" s="366"/>
      <c r="W1946" s="366"/>
      <c r="X1946" s="366"/>
      <c r="Y1946" s="366"/>
      <c r="Z1946" s="366"/>
      <c r="AA1946" s="366"/>
      <c r="AB1946" s="366"/>
      <c r="AC1946" s="366"/>
      <c r="AD1946" s="366"/>
      <c r="AE1946" s="366"/>
      <c r="AF1946" s="366"/>
      <c r="AG1946" s="366"/>
      <c r="AH1946" s="366"/>
    </row>
    <row r="1947" spans="3:34">
      <c r="C1947" s="366"/>
      <c r="D1947" s="366"/>
      <c r="E1947" s="366"/>
      <c r="F1947" s="366"/>
      <c r="G1947" s="366"/>
      <c r="H1947" s="366"/>
      <c r="I1947" s="366"/>
      <c r="J1947" s="366"/>
      <c r="K1947" s="366"/>
      <c r="L1947" s="366"/>
      <c r="M1947" s="366"/>
      <c r="N1947" s="366"/>
      <c r="O1947" s="366"/>
      <c r="P1947" s="366"/>
      <c r="Q1947" s="366"/>
      <c r="R1947" s="366"/>
      <c r="S1947" s="366"/>
      <c r="T1947" s="366"/>
      <c r="U1947" s="366"/>
      <c r="V1947" s="366"/>
      <c r="W1947" s="366"/>
      <c r="X1947" s="366"/>
      <c r="Y1947" s="366"/>
      <c r="Z1947" s="366"/>
      <c r="AA1947" s="366"/>
      <c r="AB1947" s="366"/>
      <c r="AC1947" s="366"/>
      <c r="AD1947" s="366"/>
      <c r="AE1947" s="366"/>
      <c r="AF1947" s="366"/>
      <c r="AG1947" s="366"/>
      <c r="AH1947" s="366"/>
    </row>
    <row r="1948" spans="3:34">
      <c r="C1948" s="366"/>
      <c r="D1948" s="366"/>
      <c r="E1948" s="366"/>
      <c r="F1948" s="366"/>
      <c r="G1948" s="366"/>
      <c r="H1948" s="366"/>
      <c r="I1948" s="366"/>
      <c r="J1948" s="366"/>
      <c r="K1948" s="366"/>
      <c r="L1948" s="366"/>
      <c r="M1948" s="366"/>
      <c r="N1948" s="366"/>
      <c r="O1948" s="366"/>
      <c r="P1948" s="366"/>
      <c r="Q1948" s="366"/>
      <c r="R1948" s="366"/>
      <c r="S1948" s="366"/>
      <c r="T1948" s="366"/>
      <c r="U1948" s="366"/>
      <c r="V1948" s="366"/>
      <c r="W1948" s="366"/>
      <c r="X1948" s="366"/>
      <c r="Y1948" s="366"/>
      <c r="Z1948" s="366"/>
      <c r="AA1948" s="366"/>
      <c r="AB1948" s="366"/>
      <c r="AC1948" s="366"/>
      <c r="AD1948" s="366"/>
      <c r="AE1948" s="366"/>
      <c r="AF1948" s="366"/>
      <c r="AG1948" s="366"/>
      <c r="AH1948" s="366"/>
    </row>
    <row r="1949" spans="3:34">
      <c r="C1949" s="366"/>
      <c r="D1949" s="366"/>
      <c r="E1949" s="366"/>
      <c r="F1949" s="366"/>
      <c r="G1949" s="366"/>
      <c r="H1949" s="366"/>
      <c r="I1949" s="366"/>
      <c r="J1949" s="366"/>
      <c r="K1949" s="366"/>
      <c r="L1949" s="366"/>
      <c r="M1949" s="366"/>
      <c r="N1949" s="366"/>
      <c r="O1949" s="366"/>
      <c r="P1949" s="366"/>
      <c r="Q1949" s="366"/>
      <c r="R1949" s="366"/>
      <c r="S1949" s="366"/>
      <c r="T1949" s="366"/>
      <c r="U1949" s="366"/>
      <c r="V1949" s="366"/>
      <c r="W1949" s="366"/>
      <c r="X1949" s="366"/>
      <c r="Y1949" s="366"/>
      <c r="Z1949" s="366"/>
      <c r="AA1949" s="366"/>
      <c r="AB1949" s="366"/>
      <c r="AC1949" s="366"/>
      <c r="AD1949" s="366"/>
      <c r="AE1949" s="366"/>
      <c r="AF1949" s="366"/>
      <c r="AG1949" s="366"/>
      <c r="AH1949" s="366"/>
    </row>
    <row r="1950" spans="3:34">
      <c r="C1950" s="366"/>
      <c r="D1950" s="366"/>
      <c r="E1950" s="366"/>
      <c r="F1950" s="366"/>
      <c r="G1950" s="366"/>
      <c r="H1950" s="366"/>
      <c r="I1950" s="366"/>
      <c r="J1950" s="366"/>
      <c r="K1950" s="366"/>
      <c r="L1950" s="366"/>
      <c r="M1950" s="366"/>
      <c r="N1950" s="366"/>
      <c r="O1950" s="366"/>
      <c r="P1950" s="366"/>
      <c r="Q1950" s="366"/>
      <c r="R1950" s="366"/>
      <c r="S1950" s="366"/>
      <c r="T1950" s="366"/>
      <c r="U1950" s="366"/>
      <c r="V1950" s="366"/>
      <c r="W1950" s="366"/>
      <c r="X1950" s="366"/>
      <c r="Y1950" s="366"/>
      <c r="Z1950" s="366"/>
      <c r="AA1950" s="366"/>
      <c r="AB1950" s="366"/>
      <c r="AC1950" s="366"/>
      <c r="AD1950" s="366"/>
      <c r="AE1950" s="366"/>
      <c r="AF1950" s="366"/>
      <c r="AG1950" s="366"/>
      <c r="AH1950" s="366"/>
    </row>
    <row r="1953" spans="3:34">
      <c r="C1953" s="366"/>
      <c r="D1953" s="366"/>
      <c r="E1953" s="366"/>
      <c r="F1953" s="366"/>
      <c r="G1953" s="366"/>
      <c r="H1953" s="366"/>
      <c r="I1953" s="366"/>
      <c r="J1953" s="366"/>
      <c r="K1953" s="366"/>
      <c r="L1953" s="366"/>
      <c r="M1953" s="366"/>
      <c r="N1953" s="366"/>
      <c r="O1953" s="366"/>
      <c r="P1953" s="366"/>
      <c r="Q1953" s="366"/>
      <c r="R1953" s="366"/>
      <c r="S1953" s="366"/>
      <c r="T1953" s="366"/>
      <c r="U1953" s="366"/>
      <c r="V1953" s="366"/>
      <c r="W1953" s="366"/>
      <c r="X1953" s="366"/>
      <c r="Y1953" s="366"/>
      <c r="Z1953" s="366"/>
      <c r="AA1953" s="366"/>
      <c r="AB1953" s="366"/>
      <c r="AC1953" s="366"/>
      <c r="AD1953" s="366"/>
      <c r="AE1953" s="366"/>
      <c r="AF1953" s="366"/>
      <c r="AG1953" s="366"/>
      <c r="AH1953" s="366"/>
    </row>
    <row r="1956" spans="3:34">
      <c r="C1956" s="366"/>
      <c r="D1956" s="366"/>
      <c r="E1956" s="366"/>
      <c r="F1956" s="366"/>
      <c r="G1956" s="366"/>
      <c r="H1956" s="366"/>
      <c r="I1956" s="366"/>
      <c r="J1956" s="366"/>
      <c r="K1956" s="366"/>
      <c r="L1956" s="366"/>
      <c r="M1956" s="366"/>
      <c r="N1956" s="366"/>
      <c r="O1956" s="366"/>
      <c r="P1956" s="366"/>
      <c r="Q1956" s="366"/>
      <c r="R1956" s="366"/>
      <c r="S1956" s="366"/>
      <c r="T1956" s="366"/>
      <c r="U1956" s="366"/>
      <c r="V1956" s="366"/>
      <c r="W1956" s="366"/>
      <c r="X1956" s="366"/>
      <c r="Y1956" s="366"/>
      <c r="Z1956" s="366"/>
      <c r="AA1956" s="366"/>
      <c r="AB1956" s="366"/>
      <c r="AC1956" s="366"/>
      <c r="AD1956" s="366"/>
      <c r="AE1956" s="366"/>
      <c r="AF1956" s="366"/>
      <c r="AG1956" s="366"/>
      <c r="AH1956" s="366"/>
    </row>
    <row r="1957" spans="3:34">
      <c r="C1957" s="366"/>
      <c r="D1957" s="366"/>
      <c r="E1957" s="366"/>
      <c r="F1957" s="366"/>
      <c r="G1957" s="366"/>
      <c r="H1957" s="366"/>
      <c r="I1957" s="366"/>
      <c r="J1957" s="366"/>
      <c r="K1957" s="366"/>
      <c r="L1957" s="366"/>
      <c r="M1957" s="366"/>
      <c r="N1957" s="366"/>
      <c r="O1957" s="366"/>
      <c r="P1957" s="366"/>
      <c r="Q1957" s="366"/>
      <c r="R1957" s="366"/>
      <c r="S1957" s="366"/>
      <c r="T1957" s="366"/>
      <c r="U1957" s="366"/>
      <c r="V1957" s="366"/>
      <c r="W1957" s="366"/>
      <c r="X1957" s="366"/>
      <c r="Y1957" s="366"/>
      <c r="Z1957" s="366"/>
      <c r="AA1957" s="366"/>
      <c r="AB1957" s="366"/>
      <c r="AC1957" s="366"/>
      <c r="AD1957" s="366"/>
      <c r="AE1957" s="366"/>
      <c r="AF1957" s="366"/>
      <c r="AG1957" s="366"/>
      <c r="AH1957" s="366"/>
    </row>
    <row r="1958" spans="3:34">
      <c r="C1958" s="366"/>
      <c r="D1958" s="366"/>
      <c r="E1958" s="366"/>
      <c r="F1958" s="366"/>
      <c r="G1958" s="366"/>
      <c r="H1958" s="366"/>
      <c r="I1958" s="366"/>
      <c r="J1958" s="366"/>
      <c r="K1958" s="366"/>
      <c r="L1958" s="366"/>
      <c r="M1958" s="366"/>
      <c r="N1958" s="366"/>
      <c r="O1958" s="366"/>
      <c r="P1958" s="366"/>
      <c r="Q1958" s="366"/>
      <c r="R1958" s="366"/>
      <c r="S1958" s="366"/>
      <c r="T1958" s="366"/>
      <c r="U1958" s="366"/>
      <c r="V1958" s="366"/>
      <c r="W1958" s="366"/>
      <c r="X1958" s="366"/>
      <c r="Y1958" s="366"/>
      <c r="Z1958" s="366"/>
      <c r="AA1958" s="366"/>
      <c r="AB1958" s="366"/>
      <c r="AC1958" s="366"/>
      <c r="AD1958" s="366"/>
      <c r="AE1958" s="366"/>
      <c r="AF1958" s="366"/>
      <c r="AG1958" s="366"/>
      <c r="AH1958" s="366"/>
    </row>
    <row r="1959" spans="3:34">
      <c r="C1959" s="366"/>
      <c r="D1959" s="366"/>
      <c r="E1959" s="366"/>
      <c r="F1959" s="366"/>
      <c r="G1959" s="366"/>
      <c r="H1959" s="366"/>
      <c r="I1959" s="366"/>
    </row>
    <row r="1960" spans="3:34">
      <c r="C1960" s="366"/>
      <c r="D1960" s="366"/>
      <c r="E1960" s="366"/>
      <c r="F1960" s="366"/>
      <c r="G1960" s="366"/>
      <c r="H1960" s="366"/>
      <c r="I1960" s="366"/>
      <c r="J1960" s="366"/>
      <c r="K1960" s="366"/>
      <c r="L1960" s="366"/>
      <c r="M1960" s="366"/>
      <c r="N1960" s="366"/>
      <c r="O1960" s="366"/>
      <c r="P1960" s="366"/>
      <c r="Q1960" s="366"/>
      <c r="R1960" s="366"/>
      <c r="S1960" s="366"/>
      <c r="T1960" s="366"/>
      <c r="U1960" s="366"/>
      <c r="V1960" s="366"/>
      <c r="W1960" s="366"/>
      <c r="X1960" s="366"/>
      <c r="Y1960" s="366"/>
      <c r="Z1960" s="366"/>
      <c r="AA1960" s="366"/>
      <c r="AB1960" s="366"/>
      <c r="AC1960" s="366"/>
      <c r="AD1960" s="366"/>
      <c r="AE1960" s="366"/>
      <c r="AF1960" s="366"/>
      <c r="AG1960" s="366"/>
      <c r="AH1960" s="366"/>
    </row>
    <row r="1966" spans="3:34">
      <c r="C1966" s="366"/>
      <c r="D1966" s="366"/>
      <c r="E1966" s="366"/>
      <c r="F1966" s="366"/>
      <c r="G1966" s="366"/>
      <c r="H1966" s="366"/>
      <c r="I1966" s="366"/>
      <c r="J1966" s="366"/>
      <c r="K1966" s="366"/>
      <c r="L1966" s="366"/>
      <c r="M1966" s="366"/>
      <c r="N1966" s="366"/>
      <c r="O1966" s="366"/>
      <c r="P1966" s="366"/>
      <c r="Q1966" s="366"/>
      <c r="R1966" s="366"/>
      <c r="S1966" s="366"/>
      <c r="T1966" s="366"/>
      <c r="U1966" s="366"/>
      <c r="V1966" s="366"/>
      <c r="W1966" s="366"/>
      <c r="X1966" s="366"/>
      <c r="Y1966" s="366"/>
      <c r="Z1966" s="366"/>
      <c r="AA1966" s="366"/>
      <c r="AB1966" s="366"/>
      <c r="AC1966" s="366"/>
      <c r="AD1966" s="366"/>
      <c r="AE1966" s="366"/>
      <c r="AF1966" s="366"/>
      <c r="AG1966" s="366"/>
      <c r="AH1966" s="366"/>
    </row>
    <row r="1967" spans="3:34">
      <c r="C1967" s="366"/>
      <c r="D1967" s="366"/>
      <c r="E1967" s="366"/>
      <c r="F1967" s="366"/>
      <c r="G1967" s="366"/>
      <c r="H1967" s="366"/>
      <c r="I1967" s="366"/>
      <c r="J1967" s="366"/>
      <c r="K1967" s="366"/>
      <c r="L1967" s="366"/>
      <c r="M1967" s="366"/>
      <c r="N1967" s="366"/>
      <c r="O1967" s="366"/>
      <c r="P1967" s="366"/>
      <c r="Q1967" s="366"/>
      <c r="R1967" s="366"/>
      <c r="S1967" s="366"/>
      <c r="T1967" s="366"/>
      <c r="U1967" s="366"/>
      <c r="V1967" s="366"/>
      <c r="W1967" s="366"/>
      <c r="X1967" s="366"/>
      <c r="Y1967" s="366"/>
      <c r="Z1967" s="366"/>
      <c r="AA1967" s="366"/>
      <c r="AB1967" s="366"/>
      <c r="AC1967" s="366"/>
      <c r="AD1967" s="366"/>
      <c r="AE1967" s="366"/>
      <c r="AF1967" s="366"/>
      <c r="AG1967" s="366"/>
      <c r="AH1967" s="366"/>
    </row>
    <row r="1968" spans="3:34">
      <c r="C1968" s="366"/>
      <c r="D1968" s="366"/>
      <c r="E1968" s="366"/>
      <c r="F1968" s="366"/>
      <c r="G1968" s="366"/>
      <c r="H1968" s="366"/>
      <c r="I1968" s="366"/>
      <c r="J1968" s="366"/>
      <c r="K1968" s="366"/>
      <c r="L1968" s="366"/>
      <c r="M1968" s="366"/>
      <c r="N1968" s="366"/>
      <c r="O1968" s="366"/>
      <c r="P1968" s="366"/>
      <c r="Q1968" s="366"/>
      <c r="R1968" s="366"/>
      <c r="S1968" s="366"/>
      <c r="T1968" s="366"/>
      <c r="U1968" s="366"/>
      <c r="V1968" s="366"/>
      <c r="W1968" s="366"/>
      <c r="X1968" s="366"/>
      <c r="Y1968" s="366"/>
      <c r="Z1968" s="366"/>
      <c r="AA1968" s="366"/>
      <c r="AB1968" s="366"/>
      <c r="AC1968" s="366"/>
      <c r="AD1968" s="366"/>
      <c r="AE1968" s="366"/>
      <c r="AF1968" s="366"/>
      <c r="AG1968" s="366"/>
      <c r="AH1968" s="366"/>
    </row>
    <row r="1969" spans="3:34">
      <c r="C1969" s="366"/>
      <c r="D1969" s="366"/>
      <c r="E1969" s="366"/>
      <c r="F1969" s="366"/>
      <c r="G1969" s="366"/>
      <c r="H1969" s="366"/>
      <c r="I1969" s="366"/>
      <c r="J1969" s="366"/>
      <c r="K1969" s="366"/>
      <c r="L1969" s="366"/>
      <c r="M1969" s="366"/>
      <c r="N1969" s="366"/>
      <c r="O1969" s="366"/>
      <c r="P1969" s="366"/>
      <c r="Q1969" s="366"/>
      <c r="R1969" s="366"/>
      <c r="S1969" s="366"/>
      <c r="T1969" s="366"/>
      <c r="U1969" s="366"/>
      <c r="V1969" s="366"/>
      <c r="W1969" s="366"/>
      <c r="X1969" s="366"/>
      <c r="Y1969" s="366"/>
      <c r="Z1969" s="366"/>
      <c r="AA1969" s="366"/>
      <c r="AB1969" s="366"/>
      <c r="AC1969" s="366"/>
      <c r="AD1969" s="366"/>
      <c r="AE1969" s="366"/>
      <c r="AF1969" s="366"/>
      <c r="AG1969" s="366"/>
      <c r="AH1969" s="366"/>
    </row>
    <row r="1970" spans="3:34">
      <c r="C1970" s="366"/>
      <c r="D1970" s="366"/>
      <c r="E1970" s="366"/>
      <c r="F1970" s="366"/>
      <c r="G1970" s="366"/>
      <c r="H1970" s="366"/>
      <c r="I1970" s="366"/>
      <c r="J1970" s="366"/>
      <c r="K1970" s="366"/>
      <c r="L1970" s="366"/>
      <c r="M1970" s="366"/>
      <c r="N1970" s="366"/>
      <c r="O1970" s="366"/>
      <c r="P1970" s="366"/>
      <c r="Q1970" s="366"/>
      <c r="R1970" s="366"/>
      <c r="S1970" s="366"/>
      <c r="T1970" s="366"/>
      <c r="U1970" s="366"/>
      <c r="V1970" s="366"/>
      <c r="W1970" s="366"/>
      <c r="X1970" s="366"/>
      <c r="Y1970" s="366"/>
      <c r="Z1970" s="366"/>
      <c r="AA1970" s="366"/>
      <c r="AB1970" s="366"/>
      <c r="AC1970" s="366"/>
      <c r="AD1970" s="366"/>
      <c r="AE1970" s="366"/>
      <c r="AF1970" s="366"/>
      <c r="AG1970" s="366"/>
      <c r="AH1970" s="366"/>
    </row>
    <row r="1973" spans="3:34">
      <c r="C1973" s="366"/>
      <c r="D1973" s="366"/>
      <c r="E1973" s="366"/>
      <c r="F1973" s="366"/>
      <c r="G1973" s="366"/>
      <c r="H1973" s="366"/>
      <c r="I1973" s="366"/>
      <c r="J1973" s="366"/>
      <c r="K1973" s="366"/>
      <c r="L1973" s="366"/>
      <c r="M1973" s="366"/>
      <c r="N1973" s="366"/>
      <c r="O1973" s="366"/>
      <c r="P1973" s="366"/>
      <c r="Q1973" s="366"/>
      <c r="R1973" s="366"/>
      <c r="S1973" s="366"/>
      <c r="T1973" s="366"/>
      <c r="U1973" s="366"/>
      <c r="V1973" s="366"/>
      <c r="W1973" s="366"/>
      <c r="X1973" s="366"/>
      <c r="Y1973" s="366"/>
      <c r="Z1973" s="366"/>
      <c r="AA1973" s="366"/>
      <c r="AB1973" s="366"/>
      <c r="AC1973" s="366"/>
      <c r="AD1973" s="366"/>
      <c r="AE1973" s="366"/>
      <c r="AF1973" s="366"/>
      <c r="AG1973" s="366"/>
      <c r="AH1973" s="366"/>
    </row>
    <row r="1976" spans="3:34">
      <c r="C1976" s="366"/>
      <c r="D1976" s="366"/>
      <c r="E1976" s="366"/>
      <c r="F1976" s="366"/>
      <c r="G1976" s="366"/>
      <c r="H1976" s="366"/>
      <c r="I1976" s="366"/>
      <c r="J1976" s="366"/>
      <c r="K1976" s="366"/>
      <c r="L1976" s="366"/>
      <c r="M1976" s="366"/>
      <c r="N1976" s="366"/>
      <c r="O1976" s="366"/>
      <c r="P1976" s="366"/>
      <c r="Q1976" s="366"/>
      <c r="R1976" s="366"/>
      <c r="S1976" s="366"/>
      <c r="T1976" s="366"/>
      <c r="U1976" s="366"/>
      <c r="V1976" s="366"/>
      <c r="W1976" s="366"/>
      <c r="X1976" s="366"/>
      <c r="Y1976" s="366"/>
      <c r="Z1976" s="366"/>
      <c r="AA1976" s="366"/>
      <c r="AB1976" s="366"/>
      <c r="AC1976" s="366"/>
      <c r="AD1976" s="366"/>
      <c r="AE1976" s="366"/>
      <c r="AF1976" s="366"/>
      <c r="AG1976" s="366"/>
      <c r="AH1976" s="366"/>
    </row>
    <row r="1977" spans="3:34">
      <c r="C1977" s="366"/>
      <c r="E1977" s="366"/>
      <c r="F1977" s="366"/>
      <c r="G1977" s="366"/>
      <c r="H1977" s="366"/>
      <c r="I1977" s="366"/>
      <c r="J1977" s="366"/>
      <c r="K1977" s="366"/>
      <c r="L1977" s="366"/>
      <c r="M1977" s="366"/>
      <c r="N1977" s="366"/>
      <c r="O1977" s="366"/>
      <c r="P1977" s="366"/>
      <c r="Q1977" s="366"/>
      <c r="R1977" s="366"/>
      <c r="S1977" s="366"/>
      <c r="T1977" s="366"/>
      <c r="U1977" s="366"/>
      <c r="V1977" s="366"/>
      <c r="W1977" s="366"/>
      <c r="X1977" s="366"/>
      <c r="Y1977" s="366"/>
      <c r="Z1977" s="366"/>
      <c r="AA1977" s="366"/>
      <c r="AB1977" s="366"/>
      <c r="AC1977" s="366"/>
      <c r="AD1977" s="366"/>
      <c r="AE1977" s="366"/>
      <c r="AF1977" s="366"/>
      <c r="AG1977" s="366"/>
      <c r="AH1977" s="366"/>
    </row>
    <row r="1978" spans="3:34">
      <c r="C1978" s="366"/>
      <c r="D1978" s="366"/>
      <c r="E1978" s="366"/>
      <c r="F1978" s="366"/>
      <c r="G1978" s="366"/>
      <c r="H1978" s="366"/>
      <c r="I1978" s="366"/>
      <c r="J1978" s="366"/>
      <c r="K1978" s="366"/>
      <c r="L1978" s="366"/>
      <c r="M1978" s="366"/>
      <c r="N1978" s="366"/>
      <c r="O1978" s="366"/>
      <c r="P1978" s="366"/>
      <c r="Q1978" s="366"/>
      <c r="R1978" s="366"/>
      <c r="S1978" s="366"/>
      <c r="T1978" s="366"/>
      <c r="U1978" s="366"/>
      <c r="V1978" s="366"/>
      <c r="W1978" s="366"/>
      <c r="X1978" s="366"/>
      <c r="Y1978" s="366"/>
      <c r="Z1978" s="366"/>
      <c r="AA1978" s="366"/>
      <c r="AB1978" s="366"/>
      <c r="AC1978" s="366"/>
      <c r="AD1978" s="366"/>
      <c r="AE1978" s="366"/>
      <c r="AF1978" s="366"/>
      <c r="AG1978" s="366"/>
      <c r="AH1978" s="366"/>
    </row>
    <row r="1980" spans="3:34">
      <c r="C1980" s="366"/>
      <c r="D1980" s="366"/>
      <c r="E1980" s="366"/>
      <c r="F1980" s="366"/>
      <c r="G1980" s="366"/>
      <c r="H1980" s="366"/>
      <c r="I1980" s="366"/>
      <c r="J1980" s="366"/>
      <c r="K1980" s="366"/>
      <c r="L1980" s="366"/>
      <c r="M1980" s="366"/>
      <c r="N1980" s="366"/>
      <c r="O1980" s="366"/>
      <c r="P1980" s="366"/>
      <c r="Q1980" s="366"/>
      <c r="R1980" s="366"/>
      <c r="S1980" s="366"/>
      <c r="T1980" s="366"/>
      <c r="U1980" s="366"/>
      <c r="V1980" s="366"/>
      <c r="W1980" s="366"/>
      <c r="X1980" s="366"/>
      <c r="Y1980" s="366"/>
      <c r="Z1980" s="366"/>
      <c r="AA1980" s="366"/>
      <c r="AB1980" s="366"/>
      <c r="AC1980" s="366"/>
      <c r="AD1980" s="366"/>
      <c r="AE1980" s="366"/>
      <c r="AF1980" s="366"/>
      <c r="AG1980" s="366"/>
      <c r="AH1980" s="366"/>
    </row>
    <row r="1986" spans="3:34">
      <c r="C1986" s="366"/>
      <c r="D1986" s="366"/>
      <c r="E1986" s="366"/>
      <c r="F1986" s="366"/>
      <c r="G1986" s="366"/>
      <c r="H1986" s="366"/>
      <c r="I1986" s="366"/>
      <c r="J1986" s="366"/>
      <c r="K1986" s="366"/>
      <c r="L1986" s="366"/>
      <c r="M1986" s="366"/>
      <c r="N1986" s="366"/>
      <c r="O1986" s="366"/>
      <c r="P1986" s="366"/>
      <c r="Q1986" s="366"/>
      <c r="R1986" s="366"/>
      <c r="S1986" s="366"/>
      <c r="T1986" s="366"/>
      <c r="U1986" s="366"/>
      <c r="V1986" s="366"/>
      <c r="W1986" s="366"/>
      <c r="X1986" s="366"/>
      <c r="Y1986" s="366"/>
      <c r="Z1986" s="366"/>
      <c r="AA1986" s="366"/>
      <c r="AB1986" s="366"/>
      <c r="AC1986" s="366"/>
      <c r="AD1986" s="366"/>
      <c r="AE1986" s="366"/>
      <c r="AF1986" s="366"/>
      <c r="AG1986" s="366"/>
      <c r="AH1986" s="366"/>
    </row>
    <row r="1987" spans="3:34">
      <c r="C1987" s="366"/>
      <c r="D1987" s="366"/>
      <c r="E1987" s="366"/>
      <c r="F1987" s="366"/>
      <c r="G1987" s="366"/>
      <c r="H1987" s="366"/>
      <c r="I1987" s="366"/>
      <c r="J1987" s="366"/>
      <c r="K1987" s="366"/>
      <c r="L1987" s="366"/>
      <c r="M1987" s="366"/>
      <c r="N1987" s="366"/>
      <c r="O1987" s="366"/>
      <c r="P1987" s="366"/>
      <c r="Q1987" s="366"/>
      <c r="R1987" s="366"/>
      <c r="S1987" s="366"/>
      <c r="T1987" s="366"/>
      <c r="U1987" s="366"/>
      <c r="V1987" s="366"/>
      <c r="W1987" s="366"/>
      <c r="X1987" s="366"/>
      <c r="Y1987" s="366"/>
      <c r="Z1987" s="366"/>
      <c r="AA1987" s="366"/>
      <c r="AB1987" s="366"/>
      <c r="AC1987" s="366"/>
      <c r="AD1987" s="366"/>
      <c r="AE1987" s="366"/>
      <c r="AF1987" s="366"/>
      <c r="AG1987" s="366"/>
      <c r="AH1987" s="366"/>
    </row>
    <row r="1988" spans="3:34">
      <c r="C1988" s="366"/>
      <c r="D1988" s="366"/>
      <c r="E1988" s="366"/>
      <c r="F1988" s="366"/>
      <c r="G1988" s="366"/>
      <c r="H1988" s="366"/>
      <c r="I1988" s="366"/>
      <c r="J1988" s="366"/>
      <c r="K1988" s="366"/>
      <c r="L1988" s="366"/>
      <c r="M1988" s="366"/>
      <c r="N1988" s="366"/>
      <c r="O1988" s="366"/>
      <c r="P1988" s="366"/>
      <c r="Q1988" s="366"/>
      <c r="R1988" s="366"/>
      <c r="S1988" s="366"/>
      <c r="T1988" s="366"/>
      <c r="U1988" s="366"/>
      <c r="V1988" s="366"/>
      <c r="W1988" s="366"/>
      <c r="X1988" s="366"/>
      <c r="Y1988" s="366"/>
      <c r="Z1988" s="366"/>
      <c r="AA1988" s="366"/>
      <c r="AB1988" s="366"/>
      <c r="AC1988" s="366"/>
      <c r="AD1988" s="366"/>
      <c r="AE1988" s="366"/>
      <c r="AF1988" s="366"/>
      <c r="AG1988" s="366"/>
      <c r="AH1988" s="366"/>
    </row>
    <row r="1989" spans="3:34">
      <c r="C1989" s="366"/>
      <c r="D1989" s="366"/>
      <c r="E1989" s="366"/>
      <c r="F1989" s="366"/>
      <c r="G1989" s="366"/>
      <c r="H1989" s="366"/>
      <c r="I1989" s="366"/>
      <c r="J1989" s="366"/>
    </row>
    <row r="1990" spans="3:34">
      <c r="C1990" s="366"/>
      <c r="D1990" s="366"/>
      <c r="E1990" s="366"/>
      <c r="F1990" s="366"/>
      <c r="G1990" s="366"/>
      <c r="H1990" s="366"/>
      <c r="I1990" s="366"/>
      <c r="J1990" s="366"/>
      <c r="K1990" s="366"/>
      <c r="L1990" s="366"/>
      <c r="M1990" s="366"/>
      <c r="N1990" s="366"/>
      <c r="O1990" s="366"/>
      <c r="P1990" s="366"/>
      <c r="Q1990" s="366"/>
      <c r="R1990" s="366"/>
      <c r="S1990" s="366"/>
      <c r="T1990" s="366"/>
      <c r="U1990" s="366"/>
      <c r="V1990" s="366"/>
      <c r="W1990" s="366"/>
      <c r="X1990" s="366"/>
      <c r="Y1990" s="366"/>
      <c r="Z1990" s="366"/>
      <c r="AA1990" s="366"/>
      <c r="AB1990" s="366"/>
      <c r="AC1990" s="366"/>
      <c r="AD1990" s="366"/>
      <c r="AE1990" s="366"/>
      <c r="AF1990" s="366"/>
      <c r="AG1990" s="366"/>
      <c r="AH1990" s="366"/>
    </row>
    <row r="1996" spans="3:34">
      <c r="C1996" s="366"/>
      <c r="D1996" s="366"/>
      <c r="E1996" s="366"/>
      <c r="F1996" s="366"/>
      <c r="G1996" s="366"/>
      <c r="H1996" s="366"/>
      <c r="I1996" s="366"/>
      <c r="J1996" s="366"/>
      <c r="K1996" s="366"/>
      <c r="L1996" s="366"/>
      <c r="M1996" s="366"/>
      <c r="N1996" s="366"/>
      <c r="O1996" s="366"/>
      <c r="P1996" s="366"/>
      <c r="Q1996" s="366"/>
      <c r="R1996" s="366"/>
      <c r="S1996" s="366"/>
      <c r="T1996" s="366"/>
      <c r="U1996" s="366"/>
      <c r="V1996" s="366"/>
      <c r="W1996" s="366"/>
      <c r="X1996" s="366"/>
      <c r="Y1996" s="366"/>
      <c r="Z1996" s="366"/>
      <c r="AA1996" s="366"/>
      <c r="AB1996" s="366"/>
      <c r="AC1996" s="366"/>
      <c r="AD1996" s="366"/>
      <c r="AE1996" s="366"/>
      <c r="AF1996" s="366"/>
      <c r="AG1996" s="366"/>
      <c r="AH1996" s="366"/>
    </row>
    <row r="1997" spans="3:34">
      <c r="P1997" s="366"/>
      <c r="Q1997" s="366"/>
      <c r="R1997" s="366"/>
      <c r="S1997" s="366"/>
      <c r="T1997" s="366"/>
      <c r="U1997" s="366"/>
      <c r="V1997" s="366"/>
      <c r="W1997" s="366"/>
      <c r="X1997" s="366"/>
      <c r="Y1997" s="366"/>
      <c r="Z1997" s="366"/>
      <c r="AA1997" s="366"/>
      <c r="AB1997" s="366"/>
      <c r="AC1997" s="366"/>
      <c r="AD1997" s="366"/>
      <c r="AE1997" s="366"/>
      <c r="AF1997" s="366"/>
      <c r="AG1997" s="366"/>
      <c r="AH1997" s="366"/>
    </row>
    <row r="1998" spans="3:34">
      <c r="C1998" s="366"/>
      <c r="D1998" s="366"/>
      <c r="E1998" s="366"/>
      <c r="F1998" s="366"/>
      <c r="G1998" s="366"/>
      <c r="H1998" s="366"/>
      <c r="I1998" s="366"/>
      <c r="J1998" s="366"/>
      <c r="K1998" s="366"/>
      <c r="L1998" s="366"/>
      <c r="M1998" s="366"/>
      <c r="N1998" s="366"/>
      <c r="O1998" s="366"/>
      <c r="P1998" s="366"/>
      <c r="Q1998" s="366"/>
      <c r="R1998" s="366"/>
      <c r="S1998" s="366"/>
      <c r="T1998" s="366"/>
      <c r="U1998" s="366"/>
      <c r="V1998" s="366"/>
      <c r="W1998" s="366"/>
      <c r="X1998" s="366"/>
      <c r="Y1998" s="366"/>
      <c r="Z1998" s="366"/>
      <c r="AA1998" s="366"/>
      <c r="AB1998" s="366"/>
      <c r="AC1998" s="366"/>
      <c r="AD1998" s="366"/>
      <c r="AE1998" s="366"/>
      <c r="AF1998" s="366"/>
      <c r="AG1998" s="366"/>
      <c r="AH1998" s="366"/>
    </row>
    <row r="2000" spans="3:34">
      <c r="E2000" s="366"/>
      <c r="F2000" s="366"/>
      <c r="G2000" s="366"/>
      <c r="H2000" s="366"/>
      <c r="I2000" s="366"/>
      <c r="J2000" s="366"/>
      <c r="L2000" s="366"/>
      <c r="M2000" s="366"/>
      <c r="N2000" s="366"/>
      <c r="O2000" s="366"/>
      <c r="P2000" s="366"/>
      <c r="Q2000" s="366"/>
      <c r="R2000" s="366"/>
      <c r="S2000" s="366"/>
      <c r="T2000" s="366"/>
      <c r="U2000" s="366"/>
      <c r="V2000" s="366"/>
      <c r="W2000" s="366"/>
    </row>
    <row r="2006" spans="3:34">
      <c r="C2006" s="366"/>
      <c r="D2006" s="366"/>
      <c r="E2006" s="366"/>
      <c r="F2006" s="366"/>
      <c r="G2006" s="366"/>
      <c r="H2006" s="366"/>
      <c r="I2006" s="366"/>
      <c r="J2006" s="366"/>
      <c r="K2006" s="366"/>
      <c r="L2006" s="366"/>
      <c r="M2006" s="366"/>
      <c r="N2006" s="366"/>
      <c r="O2006" s="366"/>
      <c r="P2006" s="366"/>
      <c r="Q2006" s="366"/>
      <c r="R2006" s="366"/>
      <c r="S2006" s="366"/>
      <c r="T2006" s="366"/>
      <c r="U2006" s="366"/>
      <c r="V2006" s="366"/>
      <c r="W2006" s="366"/>
      <c r="X2006" s="366"/>
      <c r="Y2006" s="366"/>
      <c r="Z2006" s="366"/>
      <c r="AA2006" s="366"/>
      <c r="AB2006" s="366"/>
      <c r="AC2006" s="366"/>
      <c r="AD2006" s="366"/>
      <c r="AE2006" s="366"/>
      <c r="AF2006" s="366"/>
      <c r="AG2006" s="366"/>
      <c r="AH2006" s="366"/>
    </row>
    <row r="2007" spans="3:34">
      <c r="C2007" s="366"/>
      <c r="D2007" s="366"/>
      <c r="E2007" s="366"/>
      <c r="F2007" s="366"/>
      <c r="G2007" s="366"/>
      <c r="H2007" s="366"/>
      <c r="I2007" s="366"/>
      <c r="J2007" s="366"/>
      <c r="K2007" s="366"/>
      <c r="L2007" s="366"/>
      <c r="M2007" s="366"/>
      <c r="N2007" s="366"/>
      <c r="O2007" s="366"/>
      <c r="P2007" s="366"/>
      <c r="Q2007" s="366"/>
      <c r="R2007" s="366"/>
      <c r="S2007" s="366"/>
      <c r="T2007" s="366"/>
      <c r="U2007" s="366"/>
      <c r="V2007" s="366"/>
      <c r="W2007" s="366"/>
      <c r="X2007" s="366"/>
      <c r="Y2007" s="366"/>
      <c r="Z2007" s="366"/>
      <c r="AA2007" s="366"/>
      <c r="AB2007" s="366"/>
      <c r="AC2007" s="366"/>
      <c r="AD2007" s="366"/>
      <c r="AE2007" s="366"/>
      <c r="AF2007" s="366"/>
      <c r="AG2007" s="366"/>
      <c r="AH2007" s="366"/>
    </row>
    <row r="2008" spans="3:34">
      <c r="C2008" s="366"/>
      <c r="D2008" s="366"/>
      <c r="E2008" s="366"/>
      <c r="F2008" s="366"/>
      <c r="G2008" s="366"/>
      <c r="H2008" s="366"/>
      <c r="I2008" s="366"/>
      <c r="J2008" s="366"/>
      <c r="K2008" s="366"/>
      <c r="L2008" s="366"/>
      <c r="M2008" s="366"/>
      <c r="N2008" s="366"/>
      <c r="O2008" s="366"/>
      <c r="P2008" s="366"/>
      <c r="Q2008" s="366"/>
      <c r="R2008" s="366"/>
      <c r="S2008" s="366"/>
      <c r="T2008" s="366"/>
      <c r="U2008" s="366"/>
      <c r="V2008" s="366"/>
      <c r="W2008" s="366"/>
      <c r="X2008" s="366"/>
      <c r="Y2008" s="366"/>
      <c r="Z2008" s="366"/>
      <c r="AA2008" s="366"/>
      <c r="AB2008" s="366"/>
      <c r="AC2008" s="366"/>
      <c r="AD2008" s="366"/>
      <c r="AE2008" s="366"/>
      <c r="AF2008" s="366"/>
      <c r="AG2008" s="366"/>
      <c r="AH2008" s="366"/>
    </row>
    <row r="2009" spans="3:34">
      <c r="C2009" s="366"/>
      <c r="D2009" s="366"/>
      <c r="E2009" s="366"/>
      <c r="F2009" s="366"/>
      <c r="G2009" s="366"/>
      <c r="H2009" s="366"/>
      <c r="I2009" s="366"/>
    </row>
    <row r="2010" spans="3:34">
      <c r="C2010" s="366"/>
      <c r="D2010" s="366"/>
      <c r="E2010" s="366"/>
      <c r="F2010" s="366"/>
      <c r="G2010" s="366"/>
      <c r="H2010" s="366"/>
      <c r="I2010" s="366"/>
      <c r="J2010" s="366"/>
      <c r="K2010" s="366"/>
      <c r="L2010" s="366"/>
      <c r="M2010" s="366"/>
      <c r="N2010" s="366"/>
      <c r="O2010" s="366"/>
      <c r="P2010" s="366"/>
      <c r="Q2010" s="366"/>
      <c r="R2010" s="366"/>
      <c r="S2010" s="366"/>
      <c r="T2010" s="366"/>
      <c r="U2010" s="366"/>
      <c r="V2010" s="366"/>
      <c r="W2010" s="366"/>
      <c r="X2010" s="366"/>
      <c r="Y2010" s="366"/>
      <c r="Z2010" s="366"/>
      <c r="AA2010" s="366"/>
      <c r="AB2010" s="366"/>
      <c r="AC2010" s="366"/>
      <c r="AD2010" s="366"/>
      <c r="AE2010" s="366"/>
      <c r="AF2010" s="366"/>
      <c r="AG2010" s="366"/>
      <c r="AH2010" s="366"/>
    </row>
    <row r="2018" spans="3:34">
      <c r="C2018" s="366"/>
      <c r="D2018" s="366"/>
      <c r="E2018" s="366"/>
      <c r="F2018" s="366"/>
      <c r="G2018" s="366"/>
      <c r="H2018" s="366"/>
      <c r="I2018" s="366"/>
      <c r="J2018" s="366"/>
      <c r="K2018" s="366"/>
      <c r="L2018" s="366"/>
      <c r="M2018" s="366"/>
      <c r="N2018" s="366"/>
      <c r="O2018" s="366"/>
      <c r="P2018" s="366"/>
      <c r="Q2018" s="366"/>
      <c r="R2018" s="366"/>
      <c r="S2018" s="366"/>
      <c r="T2018" s="366"/>
      <c r="U2018" s="366"/>
      <c r="V2018" s="366"/>
      <c r="W2018" s="366"/>
      <c r="X2018" s="366"/>
      <c r="Y2018" s="366"/>
      <c r="Z2018" s="366"/>
      <c r="AA2018" s="366"/>
      <c r="AB2018" s="366"/>
      <c r="AC2018" s="366"/>
      <c r="AD2018" s="366"/>
      <c r="AE2018" s="366"/>
      <c r="AF2018" s="366"/>
      <c r="AG2018" s="366"/>
      <c r="AH2018" s="366"/>
    </row>
    <row r="2027" spans="3:34">
      <c r="C2027" s="366"/>
      <c r="D2027" s="366"/>
      <c r="E2027" s="366"/>
      <c r="F2027" s="366"/>
      <c r="G2027" s="366"/>
      <c r="H2027" s="366"/>
      <c r="I2027" s="366"/>
      <c r="J2027" s="366"/>
      <c r="K2027" s="366"/>
      <c r="L2027" s="366"/>
      <c r="M2027" s="366"/>
      <c r="N2027" s="366"/>
      <c r="O2027" s="366"/>
      <c r="P2027" s="366"/>
      <c r="Q2027" s="366"/>
      <c r="R2027" s="366"/>
      <c r="S2027" s="366"/>
      <c r="T2027" s="366"/>
      <c r="U2027" s="366"/>
      <c r="V2027" s="366"/>
      <c r="W2027" s="366"/>
      <c r="X2027" s="366"/>
      <c r="Y2027" s="366"/>
      <c r="Z2027" s="366"/>
      <c r="AA2027" s="366"/>
      <c r="AB2027" s="366"/>
      <c r="AC2027" s="366"/>
      <c r="AD2027" s="366"/>
      <c r="AE2027" s="366"/>
      <c r="AF2027" s="366"/>
      <c r="AG2027" s="366"/>
      <c r="AH2027" s="366"/>
    </row>
    <row r="2028" spans="3:34">
      <c r="C2028" s="366"/>
      <c r="D2028" s="366"/>
      <c r="E2028" s="366"/>
      <c r="F2028" s="366"/>
      <c r="G2028" s="366"/>
      <c r="H2028" s="366"/>
      <c r="I2028" s="366"/>
      <c r="J2028" s="366"/>
      <c r="K2028" s="366"/>
      <c r="L2028" s="366"/>
      <c r="M2028" s="366"/>
      <c r="N2028" s="366"/>
      <c r="O2028" s="366"/>
      <c r="P2028" s="366"/>
      <c r="Q2028" s="366"/>
      <c r="R2028" s="366"/>
      <c r="S2028" s="366"/>
      <c r="T2028" s="366"/>
      <c r="U2028" s="366"/>
      <c r="V2028" s="366"/>
      <c r="W2028" s="366"/>
      <c r="X2028" s="366"/>
      <c r="Y2028" s="366"/>
      <c r="Z2028" s="366"/>
      <c r="AA2028" s="366"/>
      <c r="AB2028" s="366"/>
      <c r="AC2028" s="366"/>
      <c r="AD2028" s="366"/>
      <c r="AE2028" s="366"/>
      <c r="AF2028" s="366"/>
      <c r="AG2028" s="366"/>
      <c r="AH2028" s="366"/>
    </row>
    <row r="2038" spans="3:34">
      <c r="C2038" s="366"/>
      <c r="E2038" s="366"/>
      <c r="F2038" s="366"/>
      <c r="G2038" s="366"/>
      <c r="H2038" s="366"/>
      <c r="I2038" s="366"/>
      <c r="J2038" s="366"/>
      <c r="K2038" s="366"/>
      <c r="L2038" s="366"/>
      <c r="M2038" s="366"/>
      <c r="N2038" s="366"/>
      <c r="O2038" s="366"/>
      <c r="P2038" s="366"/>
      <c r="Q2038" s="366"/>
      <c r="R2038" s="366"/>
      <c r="S2038" s="366"/>
      <c r="T2038" s="366"/>
      <c r="U2038" s="366"/>
      <c r="V2038" s="366"/>
      <c r="W2038" s="366"/>
      <c r="X2038" s="366"/>
      <c r="Y2038" s="366"/>
      <c r="Z2038" s="366"/>
    </row>
    <row r="2047" spans="3:34">
      <c r="C2047" s="366"/>
      <c r="D2047" s="366"/>
      <c r="E2047" s="366"/>
      <c r="F2047" s="366"/>
      <c r="G2047" s="366"/>
      <c r="H2047" s="366"/>
      <c r="I2047" s="366"/>
      <c r="J2047" s="366"/>
      <c r="K2047" s="366"/>
      <c r="L2047" s="366"/>
      <c r="M2047" s="366"/>
      <c r="N2047" s="366"/>
      <c r="O2047" s="366"/>
      <c r="P2047" s="366"/>
      <c r="Q2047" s="366"/>
      <c r="R2047" s="366"/>
      <c r="S2047" s="366"/>
      <c r="T2047" s="366"/>
      <c r="U2047" s="366"/>
      <c r="V2047" s="366"/>
      <c r="W2047" s="366"/>
      <c r="X2047" s="366"/>
      <c r="Y2047" s="366"/>
      <c r="Z2047" s="366"/>
      <c r="AA2047" s="366"/>
      <c r="AB2047" s="366"/>
      <c r="AC2047" s="366"/>
      <c r="AD2047" s="366"/>
      <c r="AE2047" s="366"/>
      <c r="AF2047" s="366"/>
      <c r="AG2047" s="366"/>
      <c r="AH2047" s="366"/>
    </row>
    <row r="2048" spans="3:34">
      <c r="C2048" s="366"/>
      <c r="D2048" s="366"/>
      <c r="E2048" s="366"/>
      <c r="F2048" s="366"/>
      <c r="G2048" s="366"/>
      <c r="H2048" s="366"/>
      <c r="I2048" s="366"/>
      <c r="J2048" s="366"/>
      <c r="K2048" s="366"/>
      <c r="L2048" s="366"/>
      <c r="M2048" s="366"/>
      <c r="N2048" s="366"/>
      <c r="O2048" s="366"/>
      <c r="P2048" s="366"/>
      <c r="Q2048" s="366"/>
      <c r="R2048" s="366"/>
      <c r="S2048" s="366"/>
      <c r="T2048" s="366"/>
      <c r="U2048" s="366"/>
      <c r="V2048" s="366"/>
      <c r="W2048" s="366"/>
      <c r="X2048" s="366"/>
      <c r="Y2048" s="366"/>
      <c r="Z2048" s="366"/>
      <c r="AA2048" s="366"/>
      <c r="AB2048" s="366"/>
      <c r="AC2048" s="366"/>
      <c r="AD2048" s="366"/>
      <c r="AE2048" s="366"/>
      <c r="AF2048" s="366"/>
      <c r="AG2048" s="366"/>
      <c r="AH2048" s="366"/>
    </row>
    <row r="2050" spans="3:34">
      <c r="C2050" s="366"/>
      <c r="D2050" s="366"/>
      <c r="E2050" s="366"/>
      <c r="F2050" s="366"/>
      <c r="G2050" s="366"/>
      <c r="H2050" s="366"/>
      <c r="I2050" s="366"/>
      <c r="J2050" s="366"/>
      <c r="K2050" s="366"/>
      <c r="L2050" s="366"/>
      <c r="M2050" s="366"/>
      <c r="N2050" s="366"/>
      <c r="O2050" s="366"/>
      <c r="P2050" s="366"/>
      <c r="Q2050" s="366"/>
      <c r="R2050" s="366"/>
      <c r="S2050" s="366"/>
      <c r="T2050" s="366"/>
      <c r="U2050" s="366"/>
      <c r="V2050" s="366"/>
      <c r="W2050" s="366"/>
      <c r="X2050" s="366"/>
      <c r="Y2050" s="366"/>
      <c r="Z2050" s="366"/>
      <c r="AA2050" s="366"/>
      <c r="AB2050" s="366"/>
      <c r="AC2050" s="366"/>
      <c r="AD2050" s="366"/>
      <c r="AE2050" s="366"/>
      <c r="AF2050" s="366"/>
      <c r="AG2050" s="366"/>
      <c r="AH2050" s="366"/>
    </row>
    <row r="2058" spans="3:34">
      <c r="C2058" s="366"/>
      <c r="D2058" s="366"/>
      <c r="E2058" s="366"/>
      <c r="F2058" s="366"/>
      <c r="G2058" s="366"/>
      <c r="H2058" s="366"/>
      <c r="I2058" s="366"/>
      <c r="J2058" s="366"/>
      <c r="K2058" s="366"/>
      <c r="L2058" s="366"/>
      <c r="M2058" s="366"/>
      <c r="N2058" s="366"/>
      <c r="O2058" s="366"/>
      <c r="P2058" s="366"/>
      <c r="Q2058" s="366"/>
      <c r="R2058" s="366"/>
      <c r="S2058" s="366"/>
      <c r="T2058" s="366"/>
      <c r="U2058" s="366"/>
      <c r="V2058" s="366"/>
      <c r="W2058" s="366"/>
      <c r="X2058" s="366"/>
      <c r="Y2058" s="366"/>
      <c r="Z2058" s="366"/>
      <c r="AA2058" s="366"/>
      <c r="AB2058" s="366"/>
      <c r="AC2058" s="366"/>
      <c r="AD2058" s="366"/>
      <c r="AE2058" s="366"/>
      <c r="AF2058" s="366"/>
      <c r="AG2058" s="366"/>
      <c r="AH2058" s="366"/>
    </row>
    <row r="2066" spans="3:34">
      <c r="AD2066" s="366"/>
      <c r="AE2066" s="366"/>
      <c r="AF2066" s="366"/>
      <c r="AG2066" s="366"/>
      <c r="AH2066" s="366"/>
    </row>
    <row r="2067" spans="3:34">
      <c r="C2067" s="366"/>
      <c r="D2067" s="366"/>
      <c r="E2067" s="366"/>
      <c r="F2067" s="366"/>
      <c r="G2067" s="366"/>
      <c r="H2067" s="366"/>
      <c r="I2067" s="366"/>
      <c r="J2067" s="366"/>
      <c r="K2067" s="366"/>
      <c r="L2067" s="366"/>
      <c r="M2067" s="366"/>
      <c r="N2067" s="366"/>
      <c r="O2067" s="366"/>
      <c r="P2067" s="366"/>
      <c r="Q2067" s="366"/>
      <c r="R2067" s="366"/>
      <c r="S2067" s="366"/>
      <c r="T2067" s="366"/>
      <c r="U2067" s="366"/>
      <c r="V2067" s="366"/>
      <c r="W2067" s="366"/>
      <c r="X2067" s="366"/>
      <c r="Y2067" s="366"/>
      <c r="Z2067" s="366"/>
      <c r="AA2067" s="366"/>
      <c r="AB2067" s="366"/>
      <c r="AC2067" s="366"/>
      <c r="AD2067" s="366"/>
      <c r="AE2067" s="366"/>
      <c r="AF2067" s="366"/>
      <c r="AG2067" s="366"/>
      <c r="AH2067" s="366"/>
    </row>
    <row r="2068" spans="3:34">
      <c r="C2068" s="366"/>
      <c r="D2068" s="366"/>
      <c r="E2068" s="366"/>
      <c r="F2068" s="366"/>
      <c r="G2068" s="366"/>
      <c r="H2068" s="366"/>
      <c r="I2068" s="366"/>
      <c r="J2068" s="366"/>
      <c r="K2068" s="366"/>
      <c r="L2068" s="366"/>
      <c r="M2068" s="366"/>
      <c r="N2068" s="366"/>
      <c r="O2068" s="366"/>
      <c r="P2068" s="366"/>
      <c r="Q2068" s="366"/>
      <c r="R2068" s="366"/>
      <c r="S2068" s="366"/>
      <c r="T2068" s="366"/>
      <c r="U2068" s="366"/>
      <c r="V2068" s="366"/>
      <c r="W2068" s="366"/>
      <c r="X2068" s="366"/>
      <c r="Y2068" s="366"/>
      <c r="Z2068" s="366"/>
      <c r="AA2068" s="366"/>
      <c r="AB2068" s="366"/>
      <c r="AC2068" s="366"/>
      <c r="AD2068" s="366"/>
      <c r="AE2068" s="366"/>
      <c r="AF2068" s="366"/>
      <c r="AG2068" s="366"/>
      <c r="AH2068" s="366"/>
    </row>
    <row r="2070" spans="3:34">
      <c r="C2070" s="366"/>
      <c r="D2070" s="366"/>
      <c r="E2070" s="366"/>
      <c r="F2070" s="366"/>
      <c r="G2070" s="366"/>
      <c r="H2070" s="366"/>
      <c r="I2070" s="366"/>
      <c r="J2070" s="366"/>
      <c r="K2070" s="366"/>
      <c r="L2070" s="366"/>
      <c r="M2070" s="366"/>
      <c r="N2070" s="366"/>
      <c r="O2070" s="366"/>
      <c r="P2070" s="366"/>
      <c r="Q2070" s="366"/>
      <c r="R2070" s="366"/>
      <c r="S2070" s="366"/>
      <c r="T2070" s="366"/>
      <c r="U2070" s="366"/>
      <c r="V2070" s="366"/>
      <c r="W2070" s="366"/>
      <c r="X2070" s="366"/>
      <c r="Y2070" s="366"/>
      <c r="Z2070" s="366"/>
      <c r="AA2070" s="366"/>
      <c r="AB2070" s="366"/>
      <c r="AC2070" s="366"/>
      <c r="AD2070" s="366"/>
      <c r="AE2070" s="366"/>
      <c r="AF2070" s="366"/>
      <c r="AG2070" s="366"/>
      <c r="AH2070" s="366"/>
    </row>
    <row r="2077" spans="3:34">
      <c r="K2077" s="366"/>
      <c r="L2077" s="366"/>
      <c r="M2077" s="366"/>
      <c r="N2077" s="366"/>
      <c r="O2077" s="366"/>
      <c r="P2077" s="366"/>
      <c r="Q2077" s="366"/>
      <c r="R2077" s="366"/>
      <c r="S2077" s="366"/>
      <c r="T2077" s="366"/>
      <c r="U2077" s="366"/>
      <c r="V2077" s="366"/>
      <c r="W2077" s="366"/>
      <c r="X2077" s="366"/>
      <c r="Y2077" s="366"/>
      <c r="Z2077" s="366"/>
      <c r="AA2077" s="366"/>
      <c r="AB2077" s="366"/>
      <c r="AC2077" s="366"/>
      <c r="AD2077" s="366"/>
      <c r="AE2077" s="366"/>
      <c r="AF2077" s="366"/>
      <c r="AG2077" s="366"/>
      <c r="AH2077" s="366"/>
    </row>
    <row r="2078" spans="3:34">
      <c r="C2078" s="366"/>
      <c r="D2078" s="366"/>
      <c r="E2078" s="366"/>
      <c r="F2078" s="366"/>
      <c r="G2078" s="366"/>
      <c r="H2078" s="366"/>
      <c r="I2078" s="366"/>
      <c r="J2078" s="366"/>
      <c r="K2078" s="366"/>
      <c r="L2078" s="366"/>
      <c r="M2078" s="366"/>
      <c r="N2078" s="366"/>
      <c r="O2078" s="366"/>
      <c r="P2078" s="366"/>
      <c r="Q2078" s="366"/>
      <c r="R2078" s="366"/>
      <c r="S2078" s="366"/>
      <c r="T2078" s="366"/>
      <c r="U2078" s="366"/>
      <c r="V2078" s="366"/>
      <c r="W2078" s="366"/>
      <c r="X2078" s="366"/>
      <c r="Y2078" s="366"/>
      <c r="Z2078" s="366"/>
      <c r="AA2078" s="366"/>
      <c r="AB2078" s="366"/>
      <c r="AC2078" s="366"/>
      <c r="AD2078" s="366"/>
      <c r="AE2078" s="366"/>
      <c r="AF2078" s="366"/>
      <c r="AG2078" s="366"/>
      <c r="AH2078" s="366"/>
    </row>
    <row r="2086" spans="3:34">
      <c r="S2086" s="366"/>
      <c r="T2086" s="366"/>
      <c r="U2086" s="366"/>
      <c r="V2086" s="366"/>
      <c r="W2086" s="366"/>
      <c r="X2086" s="366"/>
      <c r="Y2086" s="366"/>
      <c r="Z2086" s="366"/>
      <c r="AA2086" s="366"/>
      <c r="AB2086" s="366"/>
      <c r="AC2086" s="366"/>
      <c r="AD2086" s="366"/>
      <c r="AE2086" s="366"/>
      <c r="AF2086" s="366"/>
      <c r="AG2086" s="366"/>
      <c r="AH2086" s="366"/>
    </row>
    <row r="2087" spans="3:34">
      <c r="C2087" s="366"/>
      <c r="D2087" s="366"/>
      <c r="E2087" s="366"/>
      <c r="F2087" s="366"/>
      <c r="G2087" s="366"/>
      <c r="H2087" s="366"/>
      <c r="I2087" s="366"/>
      <c r="J2087" s="366"/>
      <c r="K2087" s="366"/>
      <c r="L2087" s="366"/>
      <c r="M2087" s="366"/>
      <c r="N2087" s="366"/>
      <c r="O2087" s="366"/>
      <c r="P2087" s="366"/>
      <c r="Q2087" s="366"/>
      <c r="R2087" s="366"/>
      <c r="S2087" s="366"/>
      <c r="T2087" s="366"/>
      <c r="U2087" s="366"/>
      <c r="V2087" s="366"/>
      <c r="W2087" s="366"/>
      <c r="X2087" s="366"/>
      <c r="Y2087" s="366"/>
      <c r="Z2087" s="366"/>
      <c r="AA2087" s="366"/>
      <c r="AB2087" s="366"/>
      <c r="AC2087" s="366"/>
      <c r="AD2087" s="366"/>
      <c r="AE2087" s="366"/>
      <c r="AF2087" s="366"/>
      <c r="AG2087" s="366"/>
      <c r="AH2087" s="366"/>
    </row>
    <row r="2088" spans="3:34">
      <c r="C2088" s="366"/>
      <c r="D2088" s="366"/>
      <c r="E2088" s="366"/>
      <c r="F2088" s="366"/>
      <c r="G2088" s="366"/>
      <c r="H2088" s="366"/>
      <c r="I2088" s="366"/>
      <c r="J2088" s="366"/>
      <c r="K2088" s="366"/>
      <c r="L2088" s="366"/>
      <c r="M2088" s="366"/>
      <c r="N2088" s="366"/>
      <c r="O2088" s="366"/>
      <c r="P2088" s="366"/>
      <c r="Q2088" s="366"/>
      <c r="R2088" s="366"/>
      <c r="S2088" s="366"/>
      <c r="T2088" s="366"/>
      <c r="U2088" s="366"/>
      <c r="V2088" s="366"/>
      <c r="W2088" s="366"/>
      <c r="X2088" s="366"/>
      <c r="Y2088" s="366"/>
      <c r="Z2088" s="366"/>
      <c r="AA2088" s="366"/>
      <c r="AB2088" s="366"/>
      <c r="AC2088" s="366"/>
      <c r="AD2088" s="366"/>
      <c r="AE2088" s="366"/>
      <c r="AF2088" s="366"/>
      <c r="AG2088" s="366"/>
      <c r="AH2088" s="366"/>
    </row>
    <row r="2093" spans="3:34">
      <c r="C2093" s="366"/>
      <c r="D2093" s="366"/>
      <c r="E2093" s="366"/>
      <c r="F2093" s="366"/>
      <c r="G2093" s="366"/>
      <c r="H2093" s="366"/>
      <c r="I2093" s="366"/>
      <c r="J2093" s="366"/>
      <c r="K2093" s="366"/>
      <c r="L2093" s="366"/>
      <c r="M2093" s="366"/>
      <c r="N2093" s="366"/>
      <c r="O2093" s="366"/>
      <c r="P2093" s="366"/>
      <c r="Q2093" s="366"/>
      <c r="R2093" s="366"/>
      <c r="S2093" s="366"/>
      <c r="T2093" s="366"/>
      <c r="U2093" s="366"/>
      <c r="V2093" s="366"/>
    </row>
    <row r="2098" spans="3:34">
      <c r="C2098" s="366"/>
      <c r="D2098" s="366"/>
      <c r="E2098" s="366"/>
      <c r="F2098" s="366"/>
      <c r="G2098" s="366"/>
      <c r="H2098" s="366"/>
      <c r="I2098" s="366"/>
      <c r="J2098" s="366"/>
      <c r="K2098" s="366"/>
      <c r="L2098" s="366"/>
      <c r="M2098" s="366"/>
      <c r="N2098" s="366"/>
      <c r="O2098" s="366"/>
      <c r="P2098" s="366"/>
      <c r="Q2098" s="366"/>
      <c r="R2098" s="366"/>
      <c r="S2098" s="366"/>
      <c r="T2098" s="366"/>
      <c r="U2098" s="366"/>
      <c r="V2098" s="366"/>
      <c r="W2098" s="366"/>
      <c r="X2098" s="366"/>
      <c r="Y2098" s="366"/>
      <c r="Z2098" s="366"/>
      <c r="AA2098" s="366"/>
      <c r="AB2098" s="366"/>
      <c r="AC2098" s="366"/>
      <c r="AD2098" s="366"/>
      <c r="AE2098" s="366"/>
      <c r="AF2098" s="366"/>
      <c r="AG2098" s="366"/>
      <c r="AH2098" s="366"/>
    </row>
    <row r="2107" spans="3:34">
      <c r="C2107" s="366"/>
      <c r="D2107" s="366"/>
      <c r="E2107" s="366"/>
      <c r="F2107" s="366"/>
      <c r="G2107" s="366"/>
      <c r="H2107" s="366"/>
      <c r="I2107" s="366"/>
      <c r="J2107" s="366"/>
      <c r="K2107" s="366"/>
      <c r="L2107" s="366"/>
      <c r="M2107" s="366"/>
      <c r="N2107" s="366"/>
      <c r="O2107" s="366"/>
      <c r="P2107" s="366"/>
      <c r="Q2107" s="366"/>
      <c r="R2107" s="366"/>
      <c r="S2107" s="366"/>
      <c r="T2107" s="366"/>
      <c r="U2107" s="366"/>
      <c r="V2107" s="366"/>
      <c r="W2107" s="366"/>
      <c r="X2107" s="366"/>
      <c r="Y2107" s="366"/>
      <c r="Z2107" s="366"/>
      <c r="AA2107" s="366"/>
      <c r="AB2107" s="366"/>
      <c r="AC2107" s="366"/>
      <c r="AD2107" s="366"/>
      <c r="AE2107" s="366"/>
      <c r="AF2107" s="366"/>
      <c r="AG2107" s="366"/>
      <c r="AH2107" s="366"/>
    </row>
    <row r="2108" spans="3:34">
      <c r="C2108" s="366"/>
      <c r="D2108" s="366"/>
      <c r="E2108" s="366"/>
      <c r="F2108" s="366"/>
      <c r="G2108" s="366"/>
      <c r="H2108" s="366"/>
      <c r="I2108" s="366"/>
      <c r="J2108" s="366"/>
      <c r="K2108" s="366"/>
      <c r="L2108" s="366"/>
      <c r="M2108" s="366"/>
      <c r="N2108" s="366"/>
      <c r="O2108" s="366"/>
      <c r="P2108" s="366"/>
      <c r="Q2108" s="366"/>
      <c r="R2108" s="366"/>
      <c r="S2108" s="366"/>
      <c r="T2108" s="366"/>
      <c r="U2108" s="366"/>
      <c r="V2108" s="366"/>
      <c r="W2108" s="366"/>
      <c r="X2108" s="366"/>
      <c r="Y2108" s="366"/>
      <c r="Z2108" s="366"/>
      <c r="AA2108" s="366"/>
      <c r="AB2108" s="366"/>
      <c r="AC2108" s="366"/>
      <c r="AD2108" s="366"/>
      <c r="AE2108" s="366"/>
      <c r="AF2108" s="366"/>
      <c r="AG2108" s="366"/>
      <c r="AH2108" s="366"/>
    </row>
    <row r="2141" spans="3:34">
      <c r="C2141" s="366"/>
      <c r="D2141" s="366"/>
      <c r="E2141" s="366"/>
      <c r="F2141" s="366"/>
      <c r="G2141" s="366"/>
      <c r="H2141" s="366"/>
      <c r="I2141" s="366"/>
      <c r="J2141" s="366"/>
      <c r="K2141" s="366"/>
      <c r="L2141" s="366"/>
      <c r="M2141" s="366"/>
      <c r="N2141" s="366"/>
      <c r="O2141" s="366"/>
      <c r="P2141" s="366"/>
      <c r="Q2141" s="366"/>
      <c r="R2141" s="366"/>
      <c r="S2141" s="366"/>
      <c r="T2141" s="366"/>
      <c r="U2141" s="366"/>
      <c r="V2141" s="366"/>
      <c r="W2141" s="366"/>
      <c r="X2141" s="366"/>
      <c r="Y2141" s="366"/>
      <c r="Z2141" s="366"/>
      <c r="AA2141" s="366"/>
      <c r="AB2141" s="366"/>
      <c r="AC2141" s="366"/>
      <c r="AD2141" s="366"/>
      <c r="AE2141" s="366"/>
      <c r="AF2141" s="366"/>
      <c r="AG2141" s="366"/>
      <c r="AH2141" s="366"/>
    </row>
    <row r="2161" spans="3:34">
      <c r="C2161" s="366"/>
      <c r="D2161" s="366"/>
      <c r="E2161" s="366"/>
      <c r="F2161" s="366"/>
      <c r="G2161" s="366"/>
      <c r="H2161" s="366"/>
      <c r="I2161" s="366"/>
      <c r="J2161" s="366"/>
      <c r="K2161" s="366"/>
      <c r="L2161" s="366"/>
      <c r="M2161" s="366"/>
      <c r="N2161" s="366"/>
      <c r="O2161" s="366"/>
      <c r="P2161" s="366"/>
      <c r="Q2161" s="366"/>
      <c r="R2161" s="366"/>
      <c r="S2161" s="366"/>
      <c r="T2161" s="366"/>
      <c r="U2161" s="366"/>
      <c r="V2161" s="366"/>
      <c r="W2161" s="366"/>
      <c r="X2161" s="366"/>
      <c r="Y2161" s="366"/>
      <c r="Z2161" s="366"/>
      <c r="AA2161" s="366"/>
      <c r="AB2161" s="366"/>
      <c r="AC2161" s="366"/>
      <c r="AD2161" s="366"/>
      <c r="AE2161" s="366"/>
      <c r="AF2161" s="366"/>
      <c r="AG2161" s="366"/>
      <c r="AH2161" s="366"/>
    </row>
    <row r="2181" spans="3:34">
      <c r="C2181" s="366"/>
      <c r="D2181" s="366"/>
      <c r="E2181" s="366"/>
      <c r="F2181" s="366"/>
      <c r="G2181" s="366"/>
      <c r="H2181" s="366"/>
      <c r="I2181" s="366"/>
      <c r="J2181" s="366"/>
      <c r="K2181" s="366"/>
      <c r="L2181" s="366"/>
      <c r="M2181" s="366"/>
      <c r="N2181" s="366"/>
      <c r="O2181" s="366"/>
      <c r="P2181" s="366"/>
      <c r="Q2181" s="366"/>
      <c r="R2181" s="366"/>
      <c r="S2181" s="366"/>
      <c r="T2181" s="366"/>
      <c r="U2181" s="366"/>
      <c r="V2181" s="366"/>
      <c r="W2181" s="366"/>
      <c r="X2181" s="366"/>
      <c r="Y2181" s="366"/>
      <c r="Z2181" s="366"/>
      <c r="AA2181" s="366"/>
      <c r="AB2181" s="366"/>
      <c r="AC2181" s="366"/>
      <c r="AD2181" s="366"/>
      <c r="AE2181" s="366"/>
      <c r="AF2181" s="366"/>
      <c r="AG2181" s="366"/>
      <c r="AH2181" s="366"/>
    </row>
    <row r="2201" spans="3:34">
      <c r="C2201" s="366"/>
      <c r="D2201" s="366"/>
      <c r="E2201" s="366"/>
      <c r="F2201" s="366"/>
      <c r="G2201" s="366"/>
      <c r="H2201" s="366"/>
      <c r="I2201" s="366"/>
      <c r="J2201" s="366"/>
      <c r="K2201" s="366"/>
      <c r="L2201" s="366"/>
      <c r="M2201" s="366"/>
      <c r="N2201" s="366"/>
      <c r="O2201" s="366"/>
      <c r="P2201" s="366"/>
      <c r="Q2201" s="366"/>
      <c r="R2201" s="366"/>
      <c r="S2201" s="366"/>
      <c r="T2201" s="366"/>
      <c r="U2201" s="366"/>
      <c r="V2201" s="366"/>
      <c r="W2201" s="366"/>
      <c r="X2201" s="366"/>
      <c r="Y2201" s="366"/>
      <c r="Z2201" s="366"/>
      <c r="AA2201" s="366"/>
      <c r="AB2201" s="366"/>
      <c r="AC2201" s="366"/>
      <c r="AD2201" s="366"/>
      <c r="AE2201" s="366"/>
      <c r="AF2201" s="366"/>
      <c r="AG2201" s="366"/>
      <c r="AH2201" s="366"/>
    </row>
    <row r="2221" spans="3:34">
      <c r="C2221" s="366"/>
      <c r="D2221" s="366"/>
      <c r="E2221" s="366"/>
      <c r="F2221" s="366"/>
      <c r="G2221" s="366"/>
      <c r="H2221" s="366"/>
      <c r="I2221" s="366"/>
      <c r="J2221" s="366"/>
      <c r="K2221" s="366"/>
      <c r="L2221" s="366"/>
      <c r="M2221" s="366"/>
      <c r="N2221" s="366"/>
      <c r="O2221" s="366"/>
      <c r="P2221" s="366"/>
      <c r="Q2221" s="366"/>
      <c r="R2221" s="366"/>
      <c r="S2221" s="366"/>
      <c r="T2221" s="366"/>
      <c r="U2221" s="366"/>
      <c r="V2221" s="366"/>
      <c r="W2221" s="366"/>
      <c r="X2221" s="366"/>
      <c r="Y2221" s="366"/>
      <c r="Z2221" s="366"/>
      <c r="AA2221" s="366"/>
      <c r="AB2221" s="366"/>
      <c r="AC2221" s="366"/>
      <c r="AD2221" s="366"/>
      <c r="AE2221" s="366"/>
      <c r="AF2221" s="366"/>
      <c r="AG2221" s="366"/>
      <c r="AH2221" s="366"/>
    </row>
    <row r="2241" spans="3:34">
      <c r="C2241" s="366"/>
      <c r="D2241" s="366"/>
      <c r="E2241" s="366"/>
      <c r="F2241" s="366"/>
      <c r="G2241" s="366"/>
      <c r="H2241" s="366"/>
      <c r="I2241" s="366"/>
      <c r="J2241" s="366"/>
      <c r="K2241" s="366"/>
      <c r="L2241" s="366"/>
      <c r="M2241" s="366"/>
      <c r="N2241" s="366"/>
      <c r="O2241" s="366"/>
      <c r="P2241" s="366"/>
      <c r="Q2241" s="366"/>
      <c r="R2241" s="366"/>
      <c r="S2241" s="366"/>
      <c r="T2241" s="366"/>
      <c r="U2241" s="366"/>
      <c r="V2241" s="366"/>
      <c r="W2241" s="366"/>
      <c r="X2241" s="366"/>
      <c r="Y2241" s="366"/>
      <c r="Z2241" s="366"/>
      <c r="AA2241" s="366"/>
      <c r="AB2241" s="366"/>
      <c r="AC2241" s="366"/>
      <c r="AD2241" s="366"/>
      <c r="AE2241" s="366"/>
      <c r="AF2241" s="366"/>
      <c r="AG2241" s="366"/>
      <c r="AH2241" s="366"/>
    </row>
    <row r="2261" spans="3:34">
      <c r="C2261" s="366"/>
      <c r="D2261" s="366"/>
      <c r="E2261" s="366"/>
      <c r="F2261" s="366"/>
      <c r="G2261" s="366"/>
      <c r="H2261" s="366"/>
      <c r="I2261" s="366"/>
      <c r="J2261" s="366"/>
      <c r="K2261" s="366"/>
      <c r="L2261" s="366"/>
      <c r="M2261" s="366"/>
      <c r="N2261" s="366"/>
      <c r="O2261" s="366"/>
      <c r="P2261" s="366"/>
      <c r="Q2261" s="366"/>
      <c r="R2261" s="366"/>
      <c r="S2261" s="366"/>
      <c r="T2261" s="366"/>
      <c r="U2261" s="366"/>
      <c r="V2261" s="366"/>
      <c r="W2261" s="366"/>
      <c r="X2261" s="366"/>
      <c r="Y2261" s="366"/>
      <c r="Z2261" s="366"/>
      <c r="AA2261" s="366"/>
      <c r="AB2261" s="366"/>
      <c r="AC2261" s="366"/>
      <c r="AD2261" s="366"/>
      <c r="AE2261" s="366"/>
      <c r="AF2261" s="366"/>
      <c r="AG2261" s="366"/>
      <c r="AH2261" s="366"/>
    </row>
    <row r="2281" spans="3:34">
      <c r="C2281" s="366"/>
      <c r="D2281" s="366"/>
      <c r="E2281" s="366"/>
      <c r="F2281" s="366"/>
      <c r="G2281" s="366"/>
      <c r="H2281" s="366"/>
      <c r="I2281" s="366"/>
      <c r="J2281" s="366"/>
      <c r="K2281" s="366"/>
      <c r="L2281" s="366"/>
      <c r="M2281" s="366"/>
      <c r="N2281" s="366"/>
      <c r="O2281" s="366"/>
      <c r="P2281" s="366"/>
      <c r="Q2281" s="366"/>
      <c r="R2281" s="366"/>
      <c r="S2281" s="366"/>
      <c r="T2281" s="366"/>
      <c r="U2281" s="366"/>
      <c r="V2281" s="366"/>
      <c r="W2281" s="366"/>
      <c r="X2281" s="366"/>
      <c r="Y2281" s="366"/>
      <c r="Z2281" s="366"/>
      <c r="AA2281" s="366"/>
      <c r="AB2281" s="366"/>
      <c r="AC2281" s="366"/>
      <c r="AD2281" s="366"/>
      <c r="AE2281" s="366"/>
      <c r="AF2281" s="366"/>
      <c r="AG2281" s="366"/>
      <c r="AH2281" s="366"/>
    </row>
    <row r="2301" spans="3:34">
      <c r="C2301" s="366"/>
      <c r="D2301" s="366"/>
      <c r="E2301" s="366"/>
      <c r="F2301" s="366"/>
      <c r="G2301" s="366"/>
      <c r="H2301" s="366"/>
      <c r="I2301" s="366"/>
      <c r="J2301" s="366"/>
      <c r="K2301" s="366"/>
      <c r="L2301" s="366"/>
      <c r="M2301" s="366"/>
      <c r="N2301" s="366"/>
      <c r="O2301" s="366"/>
      <c r="P2301" s="366"/>
      <c r="Q2301" s="366"/>
      <c r="R2301" s="366"/>
      <c r="S2301" s="366"/>
      <c r="T2301" s="366"/>
      <c r="U2301" s="366"/>
      <c r="V2301" s="366"/>
      <c r="W2301" s="366"/>
      <c r="X2301" s="366"/>
      <c r="Y2301" s="366"/>
      <c r="Z2301" s="366"/>
      <c r="AA2301" s="366"/>
      <c r="AB2301" s="366"/>
      <c r="AC2301" s="366"/>
      <c r="AD2301" s="366"/>
      <c r="AE2301" s="366"/>
      <c r="AF2301" s="366"/>
      <c r="AG2301" s="366"/>
      <c r="AH2301" s="366"/>
    </row>
    <row r="2321" spans="3:34">
      <c r="C2321" s="366"/>
      <c r="D2321" s="366"/>
      <c r="E2321" s="366"/>
      <c r="F2321" s="366"/>
      <c r="G2321" s="366"/>
      <c r="H2321" s="366"/>
      <c r="I2321" s="366"/>
      <c r="J2321" s="366"/>
      <c r="K2321" s="366"/>
      <c r="L2321" s="366"/>
      <c r="M2321" s="366"/>
      <c r="N2321" s="366"/>
      <c r="O2321" s="366"/>
      <c r="P2321" s="366"/>
      <c r="Q2321" s="366"/>
      <c r="R2321" s="366"/>
      <c r="S2321" s="366"/>
      <c r="T2321" s="366"/>
      <c r="U2321" s="366"/>
      <c r="V2321" s="366"/>
      <c r="W2321" s="366"/>
      <c r="X2321" s="366"/>
      <c r="Y2321" s="366"/>
      <c r="Z2321" s="366"/>
      <c r="AA2321" s="366"/>
      <c r="AB2321" s="366"/>
      <c r="AC2321" s="366"/>
      <c r="AD2321" s="366"/>
      <c r="AE2321" s="366"/>
      <c r="AF2321" s="366"/>
      <c r="AG2321" s="366"/>
      <c r="AH2321" s="366"/>
    </row>
    <row r="2341" spans="3:34">
      <c r="C2341" s="366"/>
      <c r="D2341" s="366"/>
      <c r="E2341" s="366"/>
      <c r="F2341" s="366"/>
      <c r="G2341" s="366"/>
      <c r="H2341" s="366"/>
      <c r="I2341" s="366"/>
      <c r="J2341" s="366"/>
      <c r="K2341" s="366"/>
      <c r="L2341" s="366"/>
      <c r="M2341" s="366"/>
      <c r="N2341" s="366"/>
      <c r="O2341" s="366"/>
      <c r="P2341" s="366"/>
      <c r="Q2341" s="366"/>
      <c r="R2341" s="366"/>
      <c r="S2341" s="366"/>
      <c r="T2341" s="366"/>
      <c r="U2341" s="366"/>
      <c r="V2341" s="366"/>
      <c r="W2341" s="366"/>
      <c r="X2341" s="366"/>
      <c r="Y2341" s="366"/>
      <c r="Z2341" s="366"/>
      <c r="AA2341" s="366"/>
      <c r="AB2341" s="366"/>
      <c r="AC2341" s="366"/>
      <c r="AD2341" s="366"/>
      <c r="AE2341" s="366"/>
      <c r="AF2341" s="366"/>
      <c r="AG2341" s="366"/>
      <c r="AH2341" s="366"/>
    </row>
    <row r="2378" spans="3:34">
      <c r="C2378" s="366"/>
      <c r="D2378" s="366"/>
      <c r="E2378" s="366"/>
      <c r="F2378" s="366"/>
      <c r="G2378" s="366"/>
      <c r="H2378" s="366"/>
      <c r="I2378" s="366"/>
      <c r="J2378" s="366"/>
      <c r="K2378" s="366"/>
      <c r="L2378" s="366"/>
      <c r="M2378" s="366"/>
      <c r="N2378" s="366"/>
      <c r="O2378" s="366"/>
      <c r="P2378" s="366"/>
      <c r="Q2378" s="366"/>
      <c r="R2378" s="366"/>
      <c r="S2378" s="366"/>
      <c r="T2378" s="366"/>
      <c r="U2378" s="366"/>
      <c r="V2378" s="366"/>
      <c r="W2378" s="366"/>
      <c r="X2378" s="366"/>
      <c r="Y2378" s="366"/>
      <c r="Z2378" s="366"/>
      <c r="AA2378" s="366"/>
      <c r="AB2378" s="366"/>
      <c r="AC2378" s="366"/>
      <c r="AD2378" s="366"/>
      <c r="AE2378" s="366"/>
      <c r="AF2378" s="366"/>
      <c r="AG2378" s="366"/>
      <c r="AH2378" s="366"/>
    </row>
    <row r="2380" spans="3:34">
      <c r="E2380" s="366"/>
      <c r="F2380" s="366"/>
      <c r="G2380" s="366"/>
      <c r="H2380" s="366"/>
      <c r="I2380" s="366"/>
      <c r="J2380" s="366"/>
    </row>
    <row r="2388" spans="3:34">
      <c r="C2388" s="366"/>
      <c r="D2388" s="366"/>
      <c r="E2388" s="366"/>
      <c r="F2388" s="366"/>
      <c r="G2388" s="366"/>
      <c r="H2388" s="366"/>
      <c r="I2388" s="366"/>
      <c r="J2388" s="366"/>
      <c r="K2388" s="366"/>
      <c r="L2388" s="366"/>
      <c r="M2388" s="366"/>
      <c r="N2388" s="366"/>
      <c r="O2388" s="366"/>
      <c r="P2388" s="366"/>
      <c r="Q2388" s="366"/>
      <c r="R2388" s="366"/>
      <c r="S2388" s="366"/>
      <c r="T2388" s="366"/>
      <c r="U2388" s="366"/>
      <c r="V2388" s="366"/>
      <c r="W2388" s="366"/>
      <c r="X2388" s="366"/>
      <c r="Y2388" s="366"/>
      <c r="Z2388" s="366"/>
      <c r="AA2388" s="366"/>
      <c r="AB2388" s="366"/>
      <c r="AC2388" s="366"/>
      <c r="AD2388" s="366"/>
      <c r="AE2388" s="366"/>
      <c r="AF2388" s="366"/>
      <c r="AG2388" s="366"/>
      <c r="AH2388" s="366"/>
    </row>
    <row r="2390" spans="3:34">
      <c r="E2390" s="366"/>
      <c r="F2390" s="366"/>
      <c r="G2390" s="366"/>
      <c r="H2390" s="366"/>
      <c r="I2390" s="366"/>
      <c r="J2390" s="366"/>
    </row>
    <row r="2398" spans="3:34">
      <c r="C2398" s="366"/>
      <c r="D2398" s="366"/>
      <c r="E2398" s="366"/>
      <c r="F2398" s="366"/>
      <c r="G2398" s="366"/>
      <c r="H2398" s="366"/>
      <c r="I2398" s="366"/>
      <c r="J2398" s="366"/>
      <c r="K2398" s="366"/>
      <c r="L2398" s="366"/>
      <c r="M2398" s="366"/>
      <c r="N2398" s="366"/>
      <c r="O2398" s="366"/>
      <c r="P2398" s="366"/>
      <c r="Q2398" s="366"/>
      <c r="R2398" s="366"/>
      <c r="S2398" s="366"/>
      <c r="T2398" s="366"/>
      <c r="U2398" s="366"/>
      <c r="V2398" s="366"/>
      <c r="W2398" s="366"/>
      <c r="X2398" s="366"/>
      <c r="Y2398" s="366"/>
      <c r="Z2398" s="366"/>
      <c r="AA2398" s="366"/>
      <c r="AB2398" s="366"/>
      <c r="AC2398" s="366"/>
      <c r="AD2398" s="366"/>
      <c r="AE2398" s="366"/>
      <c r="AF2398" s="366"/>
      <c r="AG2398" s="366"/>
      <c r="AH2398" s="366"/>
    </row>
    <row r="2408" spans="3:34">
      <c r="C2408" s="366"/>
      <c r="D2408" s="366"/>
      <c r="E2408" s="366"/>
      <c r="F2408" s="366"/>
      <c r="G2408" s="366"/>
      <c r="H2408" s="366"/>
      <c r="I2408" s="366"/>
      <c r="J2408" s="366"/>
      <c r="K2408" s="366"/>
      <c r="L2408" s="366"/>
      <c r="M2408" s="366"/>
      <c r="N2408" s="366"/>
      <c r="O2408" s="366"/>
      <c r="P2408" s="366"/>
      <c r="Q2408" s="366"/>
      <c r="R2408" s="366"/>
      <c r="S2408" s="366"/>
      <c r="T2408" s="366"/>
      <c r="U2408" s="366"/>
      <c r="V2408" s="366"/>
      <c r="W2408" s="366"/>
      <c r="X2408" s="366"/>
      <c r="Y2408" s="366"/>
      <c r="Z2408" s="366"/>
      <c r="AA2408" s="366"/>
      <c r="AB2408" s="366"/>
      <c r="AC2408" s="366"/>
      <c r="AD2408" s="366"/>
      <c r="AE2408" s="366"/>
      <c r="AF2408" s="366"/>
      <c r="AG2408" s="366"/>
      <c r="AH2408" s="366"/>
    </row>
    <row r="2410" spans="3:34">
      <c r="F2410" s="366"/>
      <c r="G2410" s="366"/>
      <c r="H2410" s="366"/>
      <c r="I2410" s="366"/>
      <c r="J2410" s="366"/>
    </row>
    <row r="2418" spans="3:34">
      <c r="C2418" s="366"/>
      <c r="D2418" s="366"/>
      <c r="E2418" s="366"/>
      <c r="F2418" s="366"/>
      <c r="G2418" s="366"/>
      <c r="H2418" s="366"/>
      <c r="I2418" s="366"/>
      <c r="J2418" s="366"/>
      <c r="K2418" s="366"/>
      <c r="L2418" s="366"/>
      <c r="M2418" s="366"/>
      <c r="N2418" s="366"/>
      <c r="O2418" s="366"/>
      <c r="P2418" s="366"/>
      <c r="Q2418" s="366"/>
      <c r="R2418" s="366"/>
      <c r="S2418" s="366"/>
      <c r="T2418" s="366"/>
      <c r="U2418" s="366"/>
      <c r="V2418" s="366"/>
      <c r="W2418" s="366"/>
      <c r="X2418" s="366"/>
      <c r="Y2418" s="366"/>
      <c r="Z2418" s="366"/>
      <c r="AA2418" s="366"/>
      <c r="AB2418" s="366"/>
      <c r="AC2418" s="366"/>
      <c r="AD2418" s="366"/>
      <c r="AE2418" s="366"/>
      <c r="AF2418" s="366"/>
      <c r="AG2418" s="366"/>
      <c r="AH2418" s="366"/>
    </row>
    <row r="2428" spans="3:34">
      <c r="C2428" s="366"/>
      <c r="D2428" s="366"/>
      <c r="E2428" s="366"/>
      <c r="F2428" s="366"/>
      <c r="G2428" s="366"/>
      <c r="H2428" s="366"/>
      <c r="I2428" s="366"/>
      <c r="J2428" s="366"/>
      <c r="K2428" s="366"/>
      <c r="L2428" s="366"/>
      <c r="M2428" s="366"/>
      <c r="N2428" s="366"/>
      <c r="O2428" s="366"/>
      <c r="P2428" s="366"/>
      <c r="Q2428" s="366"/>
      <c r="R2428" s="366"/>
      <c r="S2428" s="366"/>
      <c r="T2428" s="366"/>
      <c r="U2428" s="366"/>
      <c r="V2428" s="366"/>
      <c r="W2428" s="366"/>
      <c r="X2428" s="366"/>
      <c r="Y2428" s="366"/>
      <c r="Z2428" s="366"/>
      <c r="AA2428" s="366"/>
      <c r="AB2428" s="366"/>
      <c r="AC2428" s="366"/>
      <c r="AD2428" s="366"/>
      <c r="AE2428" s="366"/>
      <c r="AF2428" s="366"/>
      <c r="AG2428" s="366"/>
      <c r="AH2428" s="366"/>
    </row>
    <row r="2430" spans="3:34">
      <c r="E2430" s="366"/>
      <c r="F2430" s="366"/>
      <c r="G2430" s="366"/>
      <c r="H2430" s="366"/>
      <c r="I2430" s="366"/>
      <c r="J2430" s="366"/>
    </row>
    <row r="2438" spans="3:34">
      <c r="C2438" s="366"/>
      <c r="D2438" s="366"/>
      <c r="E2438" s="366"/>
      <c r="F2438" s="366"/>
      <c r="G2438" s="366"/>
      <c r="H2438" s="366"/>
      <c r="I2438" s="366"/>
      <c r="J2438" s="366"/>
      <c r="K2438" s="366"/>
      <c r="L2438" s="366"/>
      <c r="M2438" s="366"/>
      <c r="N2438" s="366"/>
      <c r="O2438" s="366"/>
      <c r="P2438" s="366"/>
      <c r="Q2438" s="366"/>
      <c r="R2438" s="366"/>
      <c r="S2438" s="366"/>
      <c r="T2438" s="366"/>
      <c r="U2438" s="366"/>
      <c r="V2438" s="366"/>
      <c r="W2438" s="366"/>
      <c r="X2438" s="366"/>
      <c r="Y2438" s="366"/>
      <c r="Z2438" s="366"/>
      <c r="AA2438" s="366"/>
      <c r="AB2438" s="366"/>
      <c r="AC2438" s="366"/>
      <c r="AD2438" s="366"/>
      <c r="AE2438" s="366"/>
      <c r="AF2438" s="366"/>
      <c r="AG2438" s="366"/>
      <c r="AH2438" s="366"/>
    </row>
    <row r="2440" spans="3:34">
      <c r="F2440" s="366"/>
      <c r="G2440" s="366"/>
      <c r="H2440" s="366"/>
      <c r="I2440" s="366"/>
      <c r="J2440" s="366"/>
    </row>
    <row r="2448" spans="3:34">
      <c r="C2448" s="366"/>
      <c r="D2448" s="366"/>
      <c r="E2448" s="366"/>
      <c r="F2448" s="366"/>
      <c r="G2448" s="366"/>
      <c r="H2448" s="366"/>
      <c r="I2448" s="366"/>
      <c r="J2448" s="366"/>
      <c r="K2448" s="366"/>
      <c r="L2448" s="366"/>
      <c r="M2448" s="366"/>
      <c r="N2448" s="366"/>
      <c r="O2448" s="366"/>
      <c r="P2448" s="366"/>
      <c r="Q2448" s="366"/>
      <c r="R2448" s="366"/>
      <c r="S2448" s="366"/>
      <c r="T2448" s="366"/>
      <c r="U2448" s="366"/>
      <c r="V2448" s="366"/>
      <c r="W2448" s="366"/>
      <c r="X2448" s="366"/>
      <c r="Y2448" s="366"/>
      <c r="Z2448" s="366"/>
      <c r="AA2448" s="366"/>
      <c r="AB2448" s="366"/>
      <c r="AC2448" s="366"/>
      <c r="AD2448" s="366"/>
      <c r="AE2448" s="366"/>
      <c r="AF2448" s="366"/>
      <c r="AG2448" s="366"/>
      <c r="AH2448" s="366"/>
    </row>
    <row r="2450" spans="3:34">
      <c r="E2450" s="366"/>
      <c r="F2450" s="366"/>
      <c r="G2450" s="366"/>
      <c r="H2450" s="366"/>
      <c r="I2450" s="366"/>
      <c r="J2450" s="366"/>
    </row>
    <row r="2458" spans="3:34">
      <c r="C2458" s="366"/>
      <c r="D2458" s="366"/>
      <c r="E2458" s="366"/>
      <c r="F2458" s="366"/>
      <c r="G2458" s="366"/>
      <c r="H2458" s="366"/>
      <c r="I2458" s="366"/>
      <c r="J2458" s="366"/>
      <c r="K2458" s="366"/>
      <c r="L2458" s="366"/>
      <c r="M2458" s="366"/>
      <c r="N2458" s="366"/>
      <c r="O2458" s="366"/>
      <c r="P2458" s="366"/>
      <c r="Q2458" s="366"/>
      <c r="R2458" s="366"/>
      <c r="S2458" s="366"/>
      <c r="T2458" s="366"/>
      <c r="U2458" s="366"/>
      <c r="V2458" s="366"/>
      <c r="W2458" s="366"/>
      <c r="X2458" s="366"/>
      <c r="Y2458" s="366"/>
      <c r="Z2458" s="366"/>
      <c r="AA2458" s="366"/>
      <c r="AB2458" s="366"/>
      <c r="AC2458" s="366"/>
      <c r="AD2458" s="366"/>
      <c r="AE2458" s="366"/>
      <c r="AF2458" s="366"/>
      <c r="AG2458" s="366"/>
      <c r="AH2458" s="366"/>
    </row>
    <row r="2468" spans="3:34">
      <c r="C2468" s="366"/>
      <c r="D2468" s="366"/>
      <c r="E2468" s="366"/>
      <c r="F2468" s="366"/>
      <c r="G2468" s="366"/>
      <c r="H2468" s="366"/>
      <c r="I2468" s="366"/>
      <c r="J2468" s="366"/>
      <c r="K2468" s="366"/>
      <c r="L2468" s="366"/>
      <c r="M2468" s="366"/>
      <c r="N2468" s="366"/>
      <c r="O2468" s="366"/>
      <c r="P2468" s="366"/>
      <c r="Q2468" s="366"/>
      <c r="R2468" s="366"/>
      <c r="S2468" s="366"/>
      <c r="T2468" s="366"/>
      <c r="U2468" s="366"/>
      <c r="V2468" s="366"/>
      <c r="W2468" s="366"/>
      <c r="X2468" s="366"/>
      <c r="Y2468" s="366"/>
      <c r="Z2468" s="366"/>
      <c r="AA2468" s="366"/>
      <c r="AB2468" s="366"/>
      <c r="AC2468" s="366"/>
      <c r="AD2468" s="366"/>
      <c r="AE2468" s="366"/>
      <c r="AF2468" s="366"/>
      <c r="AG2468" s="366"/>
      <c r="AH2468" s="366"/>
    </row>
    <row r="2470" spans="3:34">
      <c r="G2470" s="366"/>
      <c r="H2470" s="366"/>
      <c r="I2470" s="366"/>
    </row>
    <row r="2478" spans="3:34">
      <c r="C2478" s="366"/>
      <c r="D2478" s="366"/>
      <c r="E2478" s="366"/>
      <c r="F2478" s="366"/>
      <c r="G2478" s="366"/>
      <c r="H2478" s="366"/>
      <c r="I2478" s="366"/>
      <c r="J2478" s="366"/>
      <c r="K2478" s="366"/>
      <c r="L2478" s="366"/>
      <c r="M2478" s="366"/>
      <c r="N2478" s="366"/>
      <c r="O2478" s="366"/>
      <c r="P2478" s="366"/>
      <c r="Q2478" s="366"/>
      <c r="R2478" s="366"/>
      <c r="S2478" s="366"/>
      <c r="T2478" s="366"/>
      <c r="U2478" s="366"/>
      <c r="V2478" s="366"/>
      <c r="W2478" s="366"/>
      <c r="X2478" s="366"/>
      <c r="Y2478" s="366"/>
      <c r="Z2478" s="366"/>
      <c r="AA2478" s="366"/>
      <c r="AB2478" s="366"/>
      <c r="AC2478" s="366"/>
      <c r="AD2478" s="366"/>
      <c r="AE2478" s="366"/>
      <c r="AF2478" s="366"/>
      <c r="AG2478" s="366"/>
      <c r="AH2478" s="366"/>
    </row>
    <row r="2488" spans="3:34">
      <c r="C2488" s="366"/>
      <c r="D2488" s="366"/>
      <c r="E2488" s="366"/>
      <c r="F2488" s="366"/>
      <c r="G2488" s="366"/>
      <c r="H2488" s="366"/>
      <c r="I2488" s="366"/>
      <c r="J2488" s="366"/>
      <c r="K2488" s="366"/>
      <c r="L2488" s="366"/>
      <c r="M2488" s="366"/>
      <c r="N2488" s="366"/>
      <c r="O2488" s="366"/>
      <c r="P2488" s="366"/>
      <c r="Q2488" s="366"/>
      <c r="R2488" s="366"/>
      <c r="S2488" s="366"/>
      <c r="T2488" s="366"/>
      <c r="U2488" s="366"/>
      <c r="V2488" s="366"/>
      <c r="W2488" s="366"/>
      <c r="X2488" s="366"/>
      <c r="Y2488" s="366"/>
      <c r="Z2488" s="366"/>
      <c r="AA2488" s="366"/>
      <c r="AB2488" s="366"/>
      <c r="AC2488" s="366"/>
      <c r="AD2488" s="366"/>
      <c r="AE2488" s="366"/>
      <c r="AF2488" s="366"/>
      <c r="AG2488" s="366"/>
      <c r="AH2488" s="366"/>
    </row>
    <row r="2490" spans="3:34">
      <c r="G2490" s="366"/>
      <c r="H2490" s="366"/>
      <c r="I2490" s="366"/>
    </row>
    <row r="2508" spans="3:34">
      <c r="C2508" s="366"/>
      <c r="D2508" s="366"/>
      <c r="E2508" s="366"/>
      <c r="F2508" s="366"/>
      <c r="G2508" s="366"/>
      <c r="H2508" s="366"/>
      <c r="I2508" s="366"/>
      <c r="J2508" s="366"/>
      <c r="K2508" s="366"/>
      <c r="L2508" s="366"/>
      <c r="M2508" s="366"/>
      <c r="N2508" s="366"/>
      <c r="O2508" s="366"/>
      <c r="P2508" s="366"/>
      <c r="Q2508" s="366"/>
      <c r="R2508" s="366"/>
      <c r="S2508" s="366"/>
      <c r="T2508" s="366"/>
      <c r="U2508" s="366"/>
      <c r="V2508" s="366"/>
      <c r="W2508" s="366"/>
      <c r="X2508" s="366"/>
      <c r="Y2508" s="366"/>
      <c r="Z2508" s="366"/>
      <c r="AA2508" s="366"/>
      <c r="AB2508" s="366"/>
      <c r="AC2508" s="366"/>
      <c r="AD2508" s="366"/>
      <c r="AE2508" s="366"/>
      <c r="AF2508" s="366"/>
      <c r="AG2508" s="366"/>
      <c r="AH2508" s="366"/>
    </row>
    <row r="2518" spans="3:34">
      <c r="C2518" s="366"/>
      <c r="D2518" s="366"/>
      <c r="E2518" s="366"/>
      <c r="F2518" s="366"/>
      <c r="G2518" s="366"/>
      <c r="H2518" s="366"/>
      <c r="I2518" s="366"/>
      <c r="J2518" s="366"/>
      <c r="K2518" s="366"/>
      <c r="L2518" s="366"/>
      <c r="M2518" s="366"/>
      <c r="N2518" s="366"/>
      <c r="O2518" s="366"/>
      <c r="P2518" s="366"/>
      <c r="Q2518" s="366"/>
      <c r="R2518" s="366"/>
      <c r="S2518" s="366"/>
      <c r="T2518" s="366"/>
      <c r="U2518" s="366"/>
      <c r="V2518" s="366"/>
      <c r="W2518" s="366"/>
      <c r="X2518" s="366"/>
      <c r="Y2518" s="366"/>
      <c r="Z2518" s="366"/>
      <c r="AA2518" s="366"/>
      <c r="AB2518" s="366"/>
      <c r="AC2518" s="366"/>
      <c r="AD2518" s="366"/>
      <c r="AE2518" s="366"/>
      <c r="AF2518" s="366"/>
      <c r="AG2518" s="366"/>
      <c r="AH2518" s="366"/>
    </row>
    <row r="2528" spans="3:34">
      <c r="C2528" s="366"/>
      <c r="D2528" s="366"/>
      <c r="E2528" s="366"/>
      <c r="F2528" s="366"/>
      <c r="G2528" s="366"/>
      <c r="H2528" s="366"/>
      <c r="I2528" s="366"/>
      <c r="J2528" s="366"/>
      <c r="K2528" s="366"/>
      <c r="L2528" s="366"/>
      <c r="M2528" s="366"/>
      <c r="N2528" s="366"/>
      <c r="O2528" s="366"/>
      <c r="P2528" s="366"/>
      <c r="Q2528" s="366"/>
      <c r="R2528" s="366"/>
      <c r="S2528" s="366"/>
      <c r="T2528" s="366"/>
      <c r="U2528" s="366"/>
      <c r="V2528" s="366"/>
      <c r="W2528" s="366"/>
      <c r="X2528" s="366"/>
      <c r="Y2528" s="366"/>
      <c r="Z2528" s="366"/>
      <c r="AA2528" s="366"/>
      <c r="AB2528" s="366"/>
      <c r="AC2528" s="366"/>
      <c r="AD2528" s="366"/>
      <c r="AE2528" s="366"/>
      <c r="AF2528" s="366"/>
      <c r="AG2528" s="366"/>
      <c r="AH2528" s="366"/>
    </row>
    <row r="2538" spans="3:34">
      <c r="C2538" s="366"/>
      <c r="D2538" s="366"/>
      <c r="E2538" s="366"/>
      <c r="F2538" s="366"/>
      <c r="G2538" s="366"/>
      <c r="H2538" s="366"/>
      <c r="I2538" s="366"/>
      <c r="J2538" s="366"/>
      <c r="K2538" s="366"/>
      <c r="L2538" s="366"/>
      <c r="M2538" s="366"/>
      <c r="N2538" s="366"/>
      <c r="O2538" s="366"/>
      <c r="P2538" s="366"/>
      <c r="Q2538" s="366"/>
      <c r="R2538" s="366"/>
      <c r="S2538" s="366"/>
      <c r="T2538" s="366"/>
      <c r="U2538" s="366"/>
      <c r="V2538" s="366"/>
      <c r="W2538" s="366"/>
      <c r="X2538" s="366"/>
      <c r="Y2538" s="366"/>
      <c r="Z2538" s="366"/>
      <c r="AA2538" s="366"/>
      <c r="AB2538" s="366"/>
      <c r="AC2538" s="366"/>
      <c r="AD2538" s="366"/>
      <c r="AE2538" s="366"/>
      <c r="AF2538" s="366"/>
      <c r="AG2538" s="366"/>
      <c r="AH2538" s="366"/>
    </row>
    <row r="2548" spans="3:34">
      <c r="C2548" s="366"/>
      <c r="D2548" s="366"/>
      <c r="E2548" s="366"/>
      <c r="F2548" s="366"/>
      <c r="G2548" s="366"/>
      <c r="H2548" s="366"/>
      <c r="I2548" s="366"/>
      <c r="J2548" s="366"/>
      <c r="K2548" s="366"/>
      <c r="L2548" s="366"/>
      <c r="M2548" s="366"/>
      <c r="N2548" s="366"/>
      <c r="O2548" s="366"/>
      <c r="P2548" s="366"/>
      <c r="Q2548" s="366"/>
      <c r="R2548" s="366"/>
      <c r="S2548" s="366"/>
      <c r="T2548" s="366"/>
      <c r="U2548" s="366"/>
      <c r="V2548" s="366"/>
      <c r="W2548" s="366"/>
      <c r="X2548" s="366"/>
      <c r="Y2548" s="366"/>
      <c r="Z2548" s="366"/>
      <c r="AA2548" s="366"/>
      <c r="AB2548" s="366"/>
      <c r="AC2548" s="366"/>
      <c r="AD2548" s="366"/>
      <c r="AE2548" s="366"/>
      <c r="AF2548" s="366"/>
      <c r="AG2548" s="366"/>
      <c r="AH2548" s="366"/>
    </row>
    <row r="2550" spans="3:34">
      <c r="G2550" s="366"/>
      <c r="H2550" s="366"/>
      <c r="I2550" s="366"/>
    </row>
    <row r="2558" spans="3:34">
      <c r="C2558" s="366"/>
      <c r="D2558" s="366"/>
      <c r="E2558" s="366"/>
      <c r="F2558" s="366"/>
      <c r="G2558" s="366"/>
      <c r="H2558" s="366"/>
      <c r="I2558" s="366"/>
      <c r="J2558" s="366"/>
      <c r="K2558" s="366"/>
      <c r="L2558" s="366"/>
      <c r="M2558" s="366"/>
      <c r="N2558" s="366"/>
      <c r="O2558" s="366"/>
      <c r="P2558" s="366"/>
      <c r="Q2558" s="366"/>
      <c r="R2558" s="366"/>
      <c r="S2558" s="366"/>
      <c r="T2558" s="366"/>
      <c r="U2558" s="366"/>
      <c r="V2558" s="366"/>
      <c r="W2558" s="366"/>
      <c r="X2558" s="366"/>
      <c r="Y2558" s="366"/>
      <c r="Z2558" s="366"/>
      <c r="AA2558" s="366"/>
      <c r="AB2558" s="366"/>
      <c r="AC2558" s="366"/>
      <c r="AD2558" s="366"/>
      <c r="AE2558" s="366"/>
      <c r="AF2558" s="366"/>
      <c r="AG2558" s="366"/>
      <c r="AH2558" s="366"/>
    </row>
    <row r="2568" spans="3:34">
      <c r="C2568" s="366"/>
      <c r="D2568" s="366"/>
      <c r="E2568" s="366"/>
      <c r="F2568" s="366"/>
      <c r="G2568" s="366"/>
      <c r="H2568" s="366"/>
      <c r="I2568" s="366"/>
      <c r="J2568" s="366"/>
      <c r="K2568" s="366"/>
      <c r="L2568" s="366"/>
      <c r="M2568" s="366"/>
      <c r="N2568" s="366"/>
      <c r="O2568" s="366"/>
      <c r="P2568" s="366"/>
      <c r="Q2568" s="366"/>
      <c r="R2568" s="366"/>
      <c r="S2568" s="366"/>
      <c r="T2568" s="366"/>
      <c r="U2568" s="366"/>
      <c r="V2568" s="366"/>
      <c r="W2568" s="366"/>
      <c r="X2568" s="366"/>
      <c r="Y2568" s="366"/>
      <c r="Z2568" s="366"/>
      <c r="AA2568" s="366"/>
      <c r="AB2568" s="366"/>
      <c r="AC2568" s="366"/>
      <c r="AD2568" s="366"/>
      <c r="AE2568" s="366"/>
      <c r="AF2568" s="366"/>
      <c r="AG2568" s="366"/>
      <c r="AH2568" s="366"/>
    </row>
    <row r="2588" spans="3:34">
      <c r="C2588" s="366"/>
      <c r="D2588" s="366"/>
      <c r="E2588" s="366"/>
      <c r="F2588" s="366"/>
      <c r="G2588" s="366"/>
      <c r="H2588" s="366"/>
      <c r="I2588" s="366"/>
      <c r="J2588" s="366"/>
      <c r="K2588" s="366"/>
      <c r="L2588" s="366"/>
      <c r="M2588" s="366"/>
      <c r="N2588" s="366"/>
      <c r="O2588" s="366"/>
      <c r="P2588" s="366"/>
      <c r="Q2588" s="366"/>
      <c r="R2588" s="366"/>
      <c r="S2588" s="366"/>
      <c r="T2588" s="366"/>
      <c r="U2588" s="366"/>
      <c r="V2588" s="366"/>
      <c r="W2588" s="366"/>
      <c r="X2588" s="366"/>
      <c r="Y2588" s="366"/>
      <c r="Z2588" s="366"/>
      <c r="AA2588" s="366"/>
      <c r="AB2588" s="366"/>
      <c r="AC2588" s="366"/>
      <c r="AD2588" s="366"/>
      <c r="AE2588" s="366"/>
      <c r="AF2588" s="366"/>
      <c r="AG2588" s="366"/>
      <c r="AH2588" s="366"/>
    </row>
    <row r="2617" spans="3:34">
      <c r="C2617" s="366"/>
      <c r="D2617" s="366"/>
      <c r="E2617" s="366"/>
      <c r="F2617" s="366"/>
      <c r="G2617" s="366"/>
      <c r="H2617" s="366"/>
      <c r="I2617" s="366"/>
      <c r="J2617" s="366"/>
      <c r="K2617" s="366"/>
      <c r="L2617" s="366"/>
      <c r="M2617" s="366"/>
      <c r="N2617" s="366"/>
      <c r="O2617" s="366"/>
      <c r="P2617" s="366"/>
      <c r="Q2617" s="366"/>
      <c r="R2617" s="366"/>
      <c r="S2617" s="366"/>
      <c r="T2617" s="366"/>
      <c r="U2617" s="366"/>
      <c r="V2617" s="366"/>
      <c r="W2617" s="366"/>
      <c r="X2617" s="366"/>
      <c r="Y2617" s="366"/>
      <c r="Z2617" s="366"/>
      <c r="AA2617" s="366"/>
      <c r="AB2617" s="366"/>
      <c r="AC2617" s="366"/>
      <c r="AD2617" s="366"/>
      <c r="AE2617" s="366"/>
      <c r="AF2617" s="366"/>
      <c r="AG2617" s="366"/>
      <c r="AH2617" s="366"/>
    </row>
    <row r="2618" spans="3:34">
      <c r="C2618" s="366"/>
      <c r="D2618" s="366"/>
      <c r="E2618" s="366"/>
      <c r="F2618" s="366"/>
      <c r="G2618" s="366"/>
      <c r="H2618" s="366"/>
      <c r="I2618" s="366"/>
      <c r="J2618" s="366"/>
      <c r="K2618" s="366"/>
      <c r="L2618" s="366"/>
      <c r="M2618" s="366"/>
      <c r="N2618" s="366"/>
      <c r="O2618" s="366"/>
      <c r="P2618" s="366"/>
      <c r="Q2618" s="366"/>
      <c r="R2618" s="366"/>
      <c r="S2618" s="366"/>
      <c r="T2618" s="366"/>
      <c r="U2618" s="366"/>
      <c r="V2618" s="366"/>
      <c r="W2618" s="366"/>
      <c r="X2618" s="366"/>
      <c r="Y2618" s="366"/>
      <c r="Z2618" s="366"/>
      <c r="AA2618" s="366"/>
      <c r="AB2618" s="366"/>
      <c r="AC2618" s="366"/>
      <c r="AD2618" s="366"/>
      <c r="AE2618" s="366"/>
      <c r="AF2618" s="366"/>
      <c r="AG2618" s="366"/>
      <c r="AH2618" s="366"/>
    </row>
    <row r="2619" spans="3:34">
      <c r="E2619" s="366"/>
      <c r="F2619" s="366"/>
      <c r="G2619" s="366"/>
      <c r="H2619" s="366"/>
      <c r="I2619" s="366"/>
      <c r="J2619" s="366"/>
    </row>
    <row r="2620" spans="3:34">
      <c r="E2620" s="366"/>
      <c r="F2620" s="366"/>
      <c r="G2620" s="366"/>
      <c r="H2620" s="366"/>
      <c r="I2620" s="366"/>
      <c r="J2620" s="366"/>
    </row>
    <row r="2628" spans="3:34">
      <c r="C2628" s="366"/>
      <c r="D2628" s="366"/>
      <c r="E2628" s="366"/>
      <c r="F2628" s="366"/>
      <c r="G2628" s="366"/>
      <c r="H2628" s="366"/>
      <c r="I2628" s="366"/>
      <c r="J2628" s="366"/>
      <c r="K2628" s="366"/>
      <c r="L2628" s="366"/>
      <c r="M2628" s="366"/>
      <c r="N2628" s="366"/>
      <c r="O2628" s="366"/>
      <c r="P2628" s="366"/>
      <c r="Q2628" s="366"/>
      <c r="R2628" s="366"/>
      <c r="S2628" s="366"/>
      <c r="T2628" s="366"/>
      <c r="U2628" s="366"/>
      <c r="V2628" s="366"/>
      <c r="W2628" s="366"/>
      <c r="X2628" s="366"/>
      <c r="Y2628" s="366"/>
      <c r="Z2628" s="366"/>
      <c r="AA2628" s="366"/>
      <c r="AB2628" s="366"/>
      <c r="AC2628" s="366"/>
      <c r="AD2628" s="366"/>
      <c r="AE2628" s="366"/>
      <c r="AF2628" s="366"/>
      <c r="AG2628" s="366"/>
      <c r="AH2628" s="366"/>
    </row>
    <row r="2630" spans="3:34">
      <c r="E2630" s="366"/>
      <c r="F2630" s="366"/>
      <c r="G2630" s="366"/>
      <c r="H2630" s="366"/>
      <c r="I2630" s="366"/>
      <c r="J2630" s="366"/>
    </row>
    <row r="2632" spans="3:34">
      <c r="C2632" s="366"/>
      <c r="D2632" s="366"/>
      <c r="E2632" s="366"/>
      <c r="F2632" s="366"/>
      <c r="G2632" s="366"/>
      <c r="H2632" s="366"/>
      <c r="I2632" s="366"/>
      <c r="J2632" s="366"/>
      <c r="K2632" s="366"/>
      <c r="L2632" s="366"/>
      <c r="M2632" s="366"/>
      <c r="N2632" s="366"/>
      <c r="O2632" s="366"/>
      <c r="P2632" s="366"/>
      <c r="Q2632" s="366"/>
      <c r="R2632" s="366"/>
      <c r="S2632" s="366"/>
      <c r="T2632" s="366"/>
      <c r="U2632" s="366"/>
      <c r="V2632" s="366"/>
      <c r="W2632" s="366"/>
      <c r="X2632" s="366"/>
      <c r="Y2632" s="366"/>
      <c r="Z2632" s="366"/>
      <c r="AA2632" s="366"/>
      <c r="AB2632" s="366"/>
      <c r="AC2632" s="366"/>
      <c r="AD2632" s="366"/>
      <c r="AE2632" s="366"/>
      <c r="AF2632" s="366"/>
      <c r="AG2632" s="366"/>
      <c r="AH2632" s="366"/>
    </row>
    <row r="2637" spans="3:34">
      <c r="C2637" s="366"/>
      <c r="D2637" s="366"/>
      <c r="E2637" s="366"/>
      <c r="F2637" s="366"/>
      <c r="G2637" s="366"/>
      <c r="H2637" s="366"/>
      <c r="I2637" s="366"/>
      <c r="J2637" s="366"/>
      <c r="K2637" s="366"/>
      <c r="L2637" s="366"/>
      <c r="M2637" s="366"/>
      <c r="N2637" s="366"/>
      <c r="O2637" s="366"/>
      <c r="P2637" s="366"/>
      <c r="Q2637" s="366"/>
      <c r="R2637" s="366"/>
      <c r="S2637" s="366"/>
      <c r="T2637" s="366"/>
      <c r="U2637" s="366"/>
      <c r="V2637" s="366"/>
      <c r="W2637" s="366"/>
      <c r="X2637" s="366"/>
      <c r="Y2637" s="366"/>
      <c r="Z2637" s="366"/>
      <c r="AA2637" s="366"/>
      <c r="AB2637" s="366"/>
      <c r="AC2637" s="366"/>
      <c r="AD2637" s="366"/>
      <c r="AE2637" s="366"/>
      <c r="AF2637" s="366"/>
      <c r="AG2637" s="366"/>
      <c r="AH2637" s="366"/>
    </row>
    <row r="2638" spans="3:34">
      <c r="C2638" s="366"/>
      <c r="D2638" s="366"/>
      <c r="E2638" s="366"/>
      <c r="F2638" s="366"/>
      <c r="G2638" s="366"/>
      <c r="H2638" s="366"/>
      <c r="I2638" s="366"/>
      <c r="J2638" s="366"/>
      <c r="K2638" s="366"/>
      <c r="L2638" s="366"/>
      <c r="M2638" s="366"/>
      <c r="N2638" s="366"/>
      <c r="O2638" s="366"/>
      <c r="P2638" s="366"/>
      <c r="Q2638" s="366"/>
      <c r="R2638" s="366"/>
      <c r="S2638" s="366"/>
      <c r="T2638" s="366"/>
      <c r="U2638" s="366"/>
      <c r="V2638" s="366"/>
      <c r="W2638" s="366"/>
      <c r="X2638" s="366"/>
      <c r="Y2638" s="366"/>
      <c r="Z2638" s="366"/>
      <c r="AA2638" s="366"/>
      <c r="AB2638" s="366"/>
      <c r="AC2638" s="366"/>
      <c r="AD2638" s="366"/>
      <c r="AE2638" s="366"/>
      <c r="AF2638" s="366"/>
      <c r="AG2638" s="366"/>
      <c r="AH2638" s="366"/>
    </row>
    <row r="2648" spans="3:34">
      <c r="C2648" s="366"/>
      <c r="D2648" s="366"/>
      <c r="E2648" s="366"/>
      <c r="F2648" s="366"/>
      <c r="G2648" s="366"/>
      <c r="H2648" s="366"/>
      <c r="I2648" s="366"/>
      <c r="J2648" s="366"/>
      <c r="K2648" s="366"/>
      <c r="L2648" s="366"/>
      <c r="M2648" s="366"/>
      <c r="N2648" s="366"/>
      <c r="O2648" s="366"/>
      <c r="P2648" s="366"/>
      <c r="Q2648" s="366"/>
      <c r="R2648" s="366"/>
      <c r="S2648" s="366"/>
      <c r="T2648" s="366"/>
      <c r="U2648" s="366"/>
      <c r="V2648" s="366"/>
      <c r="W2648" s="366"/>
      <c r="X2648" s="366"/>
      <c r="Y2648" s="366"/>
      <c r="Z2648" s="366"/>
      <c r="AA2648" s="366"/>
      <c r="AB2648" s="366"/>
      <c r="AC2648" s="366"/>
      <c r="AD2648" s="366"/>
      <c r="AE2648" s="366"/>
      <c r="AF2648" s="366"/>
      <c r="AG2648" s="366"/>
      <c r="AH2648" s="366"/>
    </row>
    <row r="2652" spans="3:34">
      <c r="C2652" s="366"/>
      <c r="D2652" s="366"/>
      <c r="E2652" s="366"/>
      <c r="F2652" s="366"/>
      <c r="G2652" s="366"/>
      <c r="H2652" s="366"/>
      <c r="I2652" s="366"/>
      <c r="J2652" s="366"/>
      <c r="K2652" s="366"/>
      <c r="L2652" s="366"/>
      <c r="M2652" s="366"/>
      <c r="N2652" s="366"/>
      <c r="O2652" s="366"/>
      <c r="P2652" s="366"/>
      <c r="Q2652" s="366"/>
      <c r="R2652" s="366"/>
      <c r="S2652" s="366"/>
      <c r="T2652" s="366"/>
      <c r="U2652" s="366"/>
      <c r="V2652" s="366"/>
      <c r="W2652" s="366"/>
      <c r="X2652" s="366"/>
      <c r="Y2652" s="366"/>
      <c r="Z2652" s="366"/>
      <c r="AA2652" s="366"/>
      <c r="AB2652" s="366"/>
      <c r="AC2652" s="366"/>
      <c r="AD2652" s="366"/>
      <c r="AE2652" s="366"/>
      <c r="AF2652" s="366"/>
      <c r="AG2652" s="366"/>
      <c r="AH2652" s="366"/>
    </row>
    <row r="2657" spans="3:34">
      <c r="C2657" s="366"/>
      <c r="D2657" s="366"/>
      <c r="E2657" s="366"/>
      <c r="F2657" s="366"/>
      <c r="G2657" s="366"/>
      <c r="H2657" s="366"/>
      <c r="I2657" s="366"/>
      <c r="J2657" s="366"/>
      <c r="K2657" s="366"/>
      <c r="L2657" s="366"/>
      <c r="M2657" s="366"/>
      <c r="N2657" s="366"/>
      <c r="O2657" s="366"/>
      <c r="P2657" s="366"/>
      <c r="Q2657" s="366"/>
      <c r="R2657" s="366"/>
      <c r="S2657" s="366"/>
      <c r="T2657" s="366"/>
      <c r="U2657" s="366"/>
      <c r="V2657" s="366"/>
      <c r="W2657" s="366"/>
      <c r="X2657" s="366"/>
      <c r="Y2657" s="366"/>
      <c r="Z2657" s="366"/>
      <c r="AA2657" s="366"/>
      <c r="AB2657" s="366"/>
      <c r="AC2657" s="366"/>
      <c r="AD2657" s="366"/>
      <c r="AE2657" s="366"/>
      <c r="AF2657" s="366"/>
      <c r="AG2657" s="366"/>
      <c r="AH2657" s="366"/>
    </row>
    <row r="2658" spans="3:34">
      <c r="C2658" s="366"/>
      <c r="D2658" s="366"/>
      <c r="E2658" s="366"/>
      <c r="F2658" s="366"/>
      <c r="G2658" s="366"/>
      <c r="H2658" s="366"/>
      <c r="I2658" s="366"/>
      <c r="J2658" s="366"/>
      <c r="K2658" s="366"/>
      <c r="L2658" s="366"/>
      <c r="M2658" s="366"/>
      <c r="N2658" s="366"/>
      <c r="O2658" s="366"/>
      <c r="P2658" s="366"/>
      <c r="Q2658" s="366"/>
      <c r="R2658" s="366"/>
      <c r="S2658" s="366"/>
      <c r="T2658" s="366"/>
      <c r="U2658" s="366"/>
      <c r="V2658" s="366"/>
      <c r="W2658" s="366"/>
      <c r="X2658" s="366"/>
      <c r="Y2658" s="366"/>
      <c r="Z2658" s="366"/>
      <c r="AA2658" s="366"/>
      <c r="AB2658" s="366"/>
      <c r="AC2658" s="366"/>
      <c r="AD2658" s="366"/>
      <c r="AE2658" s="366"/>
      <c r="AF2658" s="366"/>
      <c r="AG2658" s="366"/>
      <c r="AH2658" s="366"/>
    </row>
    <row r="2659" spans="3:34">
      <c r="E2659" s="366"/>
      <c r="F2659" s="366"/>
      <c r="G2659" s="366"/>
      <c r="H2659" s="366"/>
      <c r="I2659" s="366"/>
      <c r="J2659" s="366"/>
    </row>
    <row r="2660" spans="3:34">
      <c r="G2660" s="366"/>
      <c r="H2660" s="366"/>
      <c r="I2660" s="366"/>
    </row>
    <row r="2668" spans="3:34">
      <c r="C2668" s="366"/>
      <c r="D2668" s="366"/>
      <c r="E2668" s="366"/>
      <c r="F2668" s="366"/>
      <c r="G2668" s="366"/>
      <c r="H2668" s="366"/>
      <c r="I2668" s="366"/>
      <c r="J2668" s="366"/>
      <c r="K2668" s="366"/>
      <c r="L2668" s="366"/>
      <c r="M2668" s="366"/>
      <c r="N2668" s="366"/>
      <c r="O2668" s="366"/>
      <c r="P2668" s="366"/>
      <c r="Q2668" s="366"/>
      <c r="R2668" s="366"/>
      <c r="S2668" s="366"/>
      <c r="T2668" s="366"/>
      <c r="U2668" s="366"/>
      <c r="V2668" s="366"/>
      <c r="W2668" s="366"/>
      <c r="X2668" s="366"/>
      <c r="Y2668" s="366"/>
      <c r="Z2668" s="366"/>
      <c r="AA2668" s="366"/>
      <c r="AB2668" s="366"/>
      <c r="AC2668" s="366"/>
      <c r="AD2668" s="366"/>
      <c r="AE2668" s="366"/>
      <c r="AF2668" s="366"/>
      <c r="AG2668" s="366"/>
      <c r="AH2668" s="366"/>
    </row>
    <row r="2670" spans="3:34">
      <c r="E2670" s="366"/>
      <c r="F2670" s="366"/>
      <c r="G2670" s="366"/>
      <c r="H2670" s="366"/>
      <c r="I2670" s="366"/>
      <c r="J2670" s="366"/>
    </row>
    <row r="2672" spans="3:34">
      <c r="C2672" s="366"/>
      <c r="D2672" s="366"/>
      <c r="E2672" s="366"/>
      <c r="F2672" s="366"/>
      <c r="G2672" s="366"/>
      <c r="H2672" s="366"/>
      <c r="I2672" s="366"/>
      <c r="J2672" s="366"/>
      <c r="K2672" s="366"/>
      <c r="L2672" s="366"/>
      <c r="M2672" s="366"/>
      <c r="N2672" s="366"/>
      <c r="O2672" s="366"/>
      <c r="P2672" s="366"/>
      <c r="Q2672" s="366"/>
      <c r="R2672" s="366"/>
      <c r="S2672" s="366"/>
      <c r="T2672" s="366"/>
      <c r="U2672" s="366"/>
      <c r="V2672" s="366"/>
      <c r="W2672" s="366"/>
      <c r="X2672" s="366"/>
      <c r="Y2672" s="366"/>
      <c r="Z2672" s="366"/>
      <c r="AA2672" s="366"/>
      <c r="AB2672" s="366"/>
      <c r="AC2672" s="366"/>
      <c r="AD2672" s="366"/>
      <c r="AE2672" s="366"/>
      <c r="AF2672" s="366"/>
      <c r="AG2672" s="366"/>
      <c r="AH2672" s="366"/>
    </row>
    <row r="2677" spans="3:34">
      <c r="C2677" s="366"/>
      <c r="D2677" s="366"/>
      <c r="E2677" s="366"/>
      <c r="F2677" s="366"/>
      <c r="G2677" s="366"/>
      <c r="H2677" s="366"/>
      <c r="I2677" s="366"/>
      <c r="J2677" s="366"/>
      <c r="K2677" s="366"/>
      <c r="L2677" s="366"/>
      <c r="M2677" s="366"/>
      <c r="N2677" s="366"/>
      <c r="O2677" s="366"/>
      <c r="P2677" s="366"/>
      <c r="Q2677" s="366"/>
      <c r="R2677" s="366"/>
      <c r="S2677" s="366"/>
      <c r="T2677" s="366"/>
      <c r="U2677" s="366"/>
      <c r="V2677" s="366"/>
      <c r="W2677" s="366"/>
      <c r="X2677" s="366"/>
      <c r="Y2677" s="366"/>
      <c r="Z2677" s="366"/>
      <c r="AA2677" s="366"/>
      <c r="AB2677" s="366"/>
      <c r="AC2677" s="366"/>
      <c r="AD2677" s="366"/>
      <c r="AE2677" s="366"/>
      <c r="AF2677" s="366"/>
      <c r="AG2677" s="366"/>
      <c r="AH2677" s="366"/>
    </row>
    <row r="2678" spans="3:34">
      <c r="C2678" s="366"/>
      <c r="D2678" s="366"/>
      <c r="E2678" s="366"/>
      <c r="F2678" s="366"/>
      <c r="G2678" s="366"/>
      <c r="H2678" s="366"/>
      <c r="I2678" s="366"/>
      <c r="J2678" s="366"/>
      <c r="K2678" s="366"/>
      <c r="L2678" s="366"/>
      <c r="M2678" s="366"/>
      <c r="N2678" s="366"/>
      <c r="O2678" s="366"/>
      <c r="P2678" s="366"/>
      <c r="Q2678" s="366"/>
      <c r="R2678" s="366"/>
      <c r="S2678" s="366"/>
      <c r="T2678" s="366"/>
      <c r="U2678" s="366"/>
      <c r="V2678" s="366"/>
      <c r="W2678" s="366"/>
      <c r="X2678" s="366"/>
      <c r="Y2678" s="366"/>
      <c r="Z2678" s="366"/>
      <c r="AA2678" s="366"/>
      <c r="AB2678" s="366"/>
      <c r="AC2678" s="366"/>
      <c r="AD2678" s="366"/>
      <c r="AE2678" s="366"/>
      <c r="AF2678" s="366"/>
      <c r="AG2678" s="366"/>
      <c r="AH2678" s="366"/>
    </row>
    <row r="2679" spans="3:34">
      <c r="E2679" s="366"/>
      <c r="F2679" s="366"/>
      <c r="G2679" s="366"/>
      <c r="H2679" s="366"/>
      <c r="I2679" s="366"/>
      <c r="J2679" s="366"/>
    </row>
    <row r="2680" spans="3:34">
      <c r="E2680" s="366"/>
      <c r="F2680" s="366"/>
      <c r="G2680" s="366"/>
      <c r="H2680" s="366"/>
      <c r="I2680" s="366"/>
      <c r="J2680" s="366"/>
    </row>
    <row r="2688" spans="3:34">
      <c r="C2688" s="366"/>
      <c r="D2688" s="366"/>
      <c r="E2688" s="366"/>
      <c r="F2688" s="366"/>
      <c r="G2688" s="366"/>
      <c r="H2688" s="366"/>
      <c r="I2688" s="366"/>
      <c r="J2688" s="366"/>
      <c r="K2688" s="366"/>
      <c r="L2688" s="366"/>
      <c r="M2688" s="366"/>
      <c r="N2688" s="366"/>
      <c r="O2688" s="366"/>
      <c r="P2688" s="366"/>
      <c r="Q2688" s="366"/>
      <c r="R2688" s="366"/>
      <c r="S2688" s="366"/>
      <c r="T2688" s="366"/>
      <c r="U2688" s="366"/>
      <c r="V2688" s="366"/>
      <c r="W2688" s="366"/>
      <c r="X2688" s="366"/>
      <c r="Y2688" s="366"/>
      <c r="Z2688" s="366"/>
      <c r="AA2688" s="366"/>
      <c r="AB2688" s="366"/>
      <c r="AC2688" s="366"/>
      <c r="AD2688" s="366"/>
      <c r="AE2688" s="366"/>
      <c r="AF2688" s="366"/>
      <c r="AG2688" s="366"/>
      <c r="AH2688" s="366"/>
    </row>
    <row r="2690" spans="3:34">
      <c r="E2690" s="366"/>
      <c r="F2690" s="366"/>
      <c r="G2690" s="366"/>
      <c r="H2690" s="366"/>
      <c r="I2690" s="366"/>
      <c r="J2690" s="366"/>
    </row>
    <row r="2692" spans="3:34">
      <c r="C2692" s="366"/>
      <c r="D2692" s="366"/>
      <c r="E2692" s="366"/>
      <c r="F2692" s="366"/>
      <c r="G2692" s="366"/>
      <c r="H2692" s="366"/>
      <c r="I2692" s="366"/>
      <c r="J2692" s="366"/>
      <c r="K2692" s="366"/>
      <c r="L2692" s="366"/>
      <c r="M2692" s="366"/>
      <c r="N2692" s="366"/>
      <c r="O2692" s="366"/>
      <c r="P2692" s="366"/>
      <c r="Q2692" s="366"/>
      <c r="R2692" s="366"/>
      <c r="S2692" s="366"/>
      <c r="T2692" s="366"/>
      <c r="U2692" s="366"/>
      <c r="V2692" s="366"/>
      <c r="W2692" s="366"/>
      <c r="X2692" s="366"/>
      <c r="Y2692" s="366"/>
      <c r="Z2692" s="366"/>
      <c r="AA2692" s="366"/>
      <c r="AB2692" s="366"/>
      <c r="AC2692" s="366"/>
      <c r="AD2692" s="366"/>
      <c r="AE2692" s="366"/>
      <c r="AF2692" s="366"/>
      <c r="AG2692" s="366"/>
      <c r="AH2692" s="366"/>
    </row>
    <row r="2697" spans="3:34">
      <c r="C2697" s="366"/>
      <c r="D2697" s="366"/>
      <c r="E2697" s="366"/>
      <c r="F2697" s="366"/>
      <c r="G2697" s="366"/>
      <c r="H2697" s="366"/>
      <c r="I2697" s="366"/>
      <c r="J2697" s="366"/>
      <c r="K2697" s="366"/>
      <c r="L2697" s="366"/>
      <c r="M2697" s="366"/>
      <c r="N2697" s="366"/>
      <c r="O2697" s="366"/>
      <c r="P2697" s="366"/>
      <c r="Q2697" s="366"/>
      <c r="R2697" s="366"/>
      <c r="S2697" s="366"/>
      <c r="T2697" s="366"/>
      <c r="U2697" s="366"/>
      <c r="V2697" s="366"/>
      <c r="W2697" s="366"/>
      <c r="X2697" s="366"/>
      <c r="Y2697" s="366"/>
      <c r="Z2697" s="366"/>
      <c r="AA2697" s="366"/>
      <c r="AB2697" s="366"/>
      <c r="AC2697" s="366"/>
      <c r="AD2697" s="366"/>
      <c r="AE2697" s="366"/>
      <c r="AF2697" s="366"/>
      <c r="AG2697" s="366"/>
      <c r="AH2697" s="366"/>
    </row>
    <row r="2698" spans="3:34">
      <c r="C2698" s="366"/>
      <c r="D2698" s="366"/>
      <c r="E2698" s="366"/>
      <c r="F2698" s="366"/>
      <c r="G2698" s="366"/>
      <c r="H2698" s="366"/>
      <c r="I2698" s="366"/>
      <c r="J2698" s="366"/>
      <c r="K2698" s="366"/>
      <c r="L2698" s="366"/>
      <c r="M2698" s="366"/>
      <c r="N2698" s="366"/>
      <c r="O2698" s="366"/>
      <c r="P2698" s="366"/>
      <c r="Q2698" s="366"/>
      <c r="R2698" s="366"/>
      <c r="S2698" s="366"/>
      <c r="T2698" s="366"/>
      <c r="U2698" s="366"/>
      <c r="V2698" s="366"/>
      <c r="W2698" s="366"/>
      <c r="X2698" s="366"/>
      <c r="Y2698" s="366"/>
      <c r="Z2698" s="366"/>
      <c r="AA2698" s="366"/>
      <c r="AB2698" s="366"/>
      <c r="AC2698" s="366"/>
      <c r="AD2698" s="366"/>
      <c r="AE2698" s="366"/>
      <c r="AF2698" s="366"/>
      <c r="AG2698" s="366"/>
      <c r="AH2698" s="366"/>
    </row>
    <row r="2708" spans="3:34">
      <c r="C2708" s="366"/>
      <c r="D2708" s="366"/>
      <c r="E2708" s="366"/>
      <c r="F2708" s="366"/>
      <c r="G2708" s="366"/>
      <c r="H2708" s="366"/>
      <c r="I2708" s="366"/>
      <c r="J2708" s="366"/>
      <c r="K2708" s="366"/>
      <c r="L2708" s="366"/>
      <c r="M2708" s="366"/>
      <c r="N2708" s="366"/>
      <c r="O2708" s="366"/>
      <c r="P2708" s="366"/>
      <c r="Q2708" s="366"/>
      <c r="R2708" s="366"/>
      <c r="S2708" s="366"/>
      <c r="T2708" s="366"/>
      <c r="U2708" s="366"/>
      <c r="V2708" s="366"/>
      <c r="W2708" s="366"/>
      <c r="X2708" s="366"/>
      <c r="Y2708" s="366"/>
      <c r="Z2708" s="366"/>
      <c r="AA2708" s="366"/>
      <c r="AB2708" s="366"/>
      <c r="AC2708" s="366"/>
      <c r="AD2708" s="366"/>
      <c r="AE2708" s="366"/>
      <c r="AF2708" s="366"/>
      <c r="AG2708" s="366"/>
      <c r="AH2708" s="366"/>
    </row>
    <row r="2712" spans="3:34">
      <c r="C2712" s="366"/>
      <c r="D2712" s="366"/>
      <c r="E2712" s="366"/>
      <c r="F2712" s="366"/>
      <c r="G2712" s="366"/>
      <c r="H2712" s="366"/>
      <c r="I2712" s="366"/>
      <c r="J2712" s="366"/>
      <c r="K2712" s="366"/>
      <c r="L2712" s="366"/>
      <c r="M2712" s="366"/>
      <c r="N2712" s="366"/>
      <c r="O2712" s="366"/>
      <c r="P2712" s="366"/>
      <c r="Q2712" s="366"/>
      <c r="R2712" s="366"/>
      <c r="S2712" s="366"/>
      <c r="T2712" s="366"/>
      <c r="U2712" s="366"/>
      <c r="V2712" s="366"/>
      <c r="W2712" s="366"/>
      <c r="X2712" s="366"/>
      <c r="Y2712" s="366"/>
      <c r="Z2712" s="366"/>
      <c r="AA2712" s="366"/>
      <c r="AB2712" s="366"/>
      <c r="AC2712" s="366"/>
      <c r="AD2712" s="366"/>
      <c r="AE2712" s="366"/>
      <c r="AF2712" s="366"/>
      <c r="AG2712" s="366"/>
      <c r="AH2712" s="366"/>
    </row>
    <row r="2717" spans="3:34">
      <c r="C2717" s="366"/>
      <c r="D2717" s="366"/>
      <c r="E2717" s="366"/>
      <c r="F2717" s="366"/>
      <c r="G2717" s="366"/>
      <c r="H2717" s="366"/>
      <c r="I2717" s="366"/>
      <c r="J2717" s="366"/>
      <c r="K2717" s="366"/>
      <c r="L2717" s="366"/>
      <c r="M2717" s="366"/>
      <c r="N2717" s="366"/>
      <c r="O2717" s="366"/>
      <c r="P2717" s="366"/>
      <c r="Q2717" s="366"/>
      <c r="R2717" s="366"/>
      <c r="S2717" s="366"/>
      <c r="T2717" s="366"/>
      <c r="U2717" s="366"/>
      <c r="V2717" s="366"/>
      <c r="W2717" s="366"/>
      <c r="X2717" s="366"/>
      <c r="Y2717" s="366"/>
      <c r="Z2717" s="366"/>
      <c r="AA2717" s="366"/>
      <c r="AB2717" s="366"/>
      <c r="AC2717" s="366"/>
      <c r="AD2717" s="366"/>
      <c r="AE2717" s="366"/>
      <c r="AF2717" s="366"/>
      <c r="AG2717" s="366"/>
      <c r="AH2717" s="366"/>
    </row>
    <row r="2718" spans="3:34">
      <c r="C2718" s="366"/>
      <c r="D2718" s="366"/>
      <c r="E2718" s="366"/>
      <c r="F2718" s="366"/>
      <c r="G2718" s="366"/>
      <c r="H2718" s="366"/>
      <c r="I2718" s="366"/>
      <c r="J2718" s="366"/>
      <c r="K2718" s="366"/>
      <c r="L2718" s="366"/>
      <c r="M2718" s="366"/>
      <c r="N2718" s="366"/>
      <c r="O2718" s="366"/>
      <c r="P2718" s="366"/>
      <c r="Q2718" s="366"/>
      <c r="R2718" s="366"/>
      <c r="S2718" s="366"/>
      <c r="T2718" s="366"/>
      <c r="U2718" s="366"/>
      <c r="V2718" s="366"/>
      <c r="W2718" s="366"/>
      <c r="X2718" s="366"/>
      <c r="Y2718" s="366"/>
      <c r="Z2718" s="366"/>
      <c r="AA2718" s="366"/>
      <c r="AB2718" s="366"/>
      <c r="AC2718" s="366"/>
      <c r="AD2718" s="366"/>
      <c r="AE2718" s="366"/>
      <c r="AF2718" s="366"/>
      <c r="AG2718" s="366"/>
      <c r="AH2718" s="366"/>
    </row>
    <row r="2728" spans="3:34">
      <c r="C2728" s="366"/>
      <c r="D2728" s="366"/>
      <c r="E2728" s="366"/>
      <c r="F2728" s="366"/>
      <c r="G2728" s="366"/>
      <c r="H2728" s="366"/>
      <c r="I2728" s="366"/>
      <c r="J2728" s="366"/>
      <c r="K2728" s="366"/>
      <c r="L2728" s="366"/>
      <c r="M2728" s="366"/>
      <c r="N2728" s="366"/>
      <c r="O2728" s="366"/>
      <c r="P2728" s="366"/>
      <c r="Q2728" s="366"/>
      <c r="R2728" s="366"/>
      <c r="S2728" s="366"/>
      <c r="T2728" s="366"/>
      <c r="U2728" s="366"/>
      <c r="V2728" s="366"/>
      <c r="W2728" s="366"/>
      <c r="X2728" s="366"/>
      <c r="Y2728" s="366"/>
      <c r="Z2728" s="366"/>
      <c r="AA2728" s="366"/>
      <c r="AB2728" s="366"/>
      <c r="AC2728" s="366"/>
      <c r="AD2728" s="366"/>
      <c r="AE2728" s="366"/>
      <c r="AF2728" s="366"/>
      <c r="AG2728" s="366"/>
      <c r="AH2728" s="366"/>
    </row>
    <row r="2732" spans="3:34">
      <c r="C2732" s="366"/>
      <c r="D2732" s="366"/>
      <c r="E2732" s="366"/>
      <c r="F2732" s="366"/>
      <c r="G2732" s="366"/>
      <c r="H2732" s="366"/>
      <c r="I2732" s="366"/>
      <c r="J2732" s="366"/>
      <c r="K2732" s="366"/>
      <c r="L2732" s="366"/>
      <c r="M2732" s="366"/>
      <c r="N2732" s="366"/>
      <c r="O2732" s="366"/>
      <c r="P2732" s="366"/>
      <c r="Q2732" s="366"/>
      <c r="R2732" s="366"/>
      <c r="S2732" s="366"/>
      <c r="T2732" s="366"/>
      <c r="U2732" s="366"/>
      <c r="V2732" s="366"/>
      <c r="W2732" s="366"/>
      <c r="X2732" s="366"/>
      <c r="Y2732" s="366"/>
      <c r="Z2732" s="366"/>
      <c r="AA2732" s="366"/>
      <c r="AB2732" s="366"/>
      <c r="AC2732" s="366"/>
      <c r="AD2732" s="366"/>
      <c r="AE2732" s="366"/>
      <c r="AF2732" s="366"/>
      <c r="AG2732" s="366"/>
      <c r="AH2732" s="366"/>
    </row>
    <row r="2737" spans="3:34">
      <c r="C2737" s="366"/>
      <c r="D2737" s="366"/>
      <c r="E2737" s="366"/>
      <c r="F2737" s="366"/>
      <c r="G2737" s="366"/>
      <c r="H2737" s="366"/>
      <c r="I2737" s="366"/>
      <c r="J2737" s="366"/>
      <c r="K2737" s="366"/>
      <c r="L2737" s="366"/>
      <c r="M2737" s="366"/>
      <c r="N2737" s="366"/>
      <c r="O2737" s="366"/>
      <c r="P2737" s="366"/>
      <c r="Q2737" s="366"/>
      <c r="R2737" s="366"/>
      <c r="S2737" s="366"/>
      <c r="T2737" s="366"/>
      <c r="U2737" s="366"/>
      <c r="V2737" s="366"/>
      <c r="W2737" s="366"/>
      <c r="X2737" s="366"/>
      <c r="Y2737" s="366"/>
      <c r="Z2737" s="366"/>
      <c r="AA2737" s="366"/>
      <c r="AB2737" s="366"/>
      <c r="AC2737" s="366"/>
      <c r="AD2737" s="366"/>
      <c r="AE2737" s="366"/>
      <c r="AF2737" s="366"/>
      <c r="AG2737" s="366"/>
      <c r="AH2737" s="366"/>
    </row>
    <row r="2738" spans="3:34">
      <c r="V2738" s="366"/>
      <c r="W2738" s="366"/>
      <c r="X2738" s="366"/>
      <c r="Y2738" s="366"/>
      <c r="Z2738" s="366"/>
      <c r="AA2738" s="366"/>
      <c r="AB2738" s="366"/>
      <c r="AC2738" s="366"/>
      <c r="AD2738" s="366"/>
      <c r="AE2738" s="366"/>
      <c r="AF2738" s="366"/>
      <c r="AG2738" s="366"/>
      <c r="AH2738" s="366"/>
    </row>
    <row r="2748" spans="3:34">
      <c r="C2748" s="366"/>
      <c r="D2748" s="366"/>
      <c r="E2748" s="366"/>
      <c r="F2748" s="366"/>
      <c r="G2748" s="366"/>
      <c r="H2748" s="366"/>
      <c r="I2748" s="366"/>
      <c r="J2748" s="366"/>
      <c r="K2748" s="366"/>
      <c r="L2748" s="366"/>
      <c r="M2748" s="366"/>
      <c r="N2748" s="366"/>
      <c r="O2748" s="366"/>
      <c r="P2748" s="366"/>
      <c r="Q2748" s="366"/>
      <c r="R2748" s="366"/>
      <c r="S2748" s="366"/>
      <c r="T2748" s="366"/>
      <c r="U2748" s="366"/>
      <c r="V2748" s="366"/>
      <c r="W2748" s="366"/>
      <c r="X2748" s="366"/>
      <c r="Y2748" s="366"/>
      <c r="Z2748" s="366"/>
      <c r="AA2748" s="366"/>
      <c r="AB2748" s="366"/>
      <c r="AC2748" s="366"/>
      <c r="AD2748" s="366"/>
      <c r="AE2748" s="366"/>
      <c r="AF2748" s="366"/>
      <c r="AG2748" s="366"/>
      <c r="AH2748" s="366"/>
    </row>
    <row r="2752" spans="3:34">
      <c r="C2752" s="366"/>
      <c r="D2752" s="366"/>
      <c r="E2752" s="366"/>
      <c r="F2752" s="366"/>
      <c r="G2752" s="366"/>
      <c r="H2752" s="366"/>
      <c r="I2752" s="366"/>
      <c r="J2752" s="366"/>
      <c r="K2752" s="366"/>
      <c r="L2752" s="366"/>
      <c r="M2752" s="366"/>
      <c r="N2752" s="366"/>
      <c r="O2752" s="366"/>
      <c r="P2752" s="366"/>
      <c r="Q2752" s="366"/>
      <c r="R2752" s="366"/>
      <c r="S2752" s="366"/>
      <c r="T2752" s="366"/>
      <c r="U2752" s="366"/>
      <c r="V2752" s="366"/>
      <c r="W2752" s="366"/>
      <c r="X2752" s="366"/>
      <c r="Y2752" s="366"/>
      <c r="Z2752" s="366"/>
      <c r="AA2752" s="366"/>
      <c r="AB2752" s="366"/>
      <c r="AC2752" s="366"/>
      <c r="AD2752" s="366"/>
      <c r="AE2752" s="366"/>
      <c r="AF2752" s="366"/>
      <c r="AG2752" s="366"/>
      <c r="AH2752" s="366"/>
    </row>
    <row r="2757" spans="3:34">
      <c r="C2757" s="366"/>
      <c r="D2757" s="366"/>
      <c r="E2757" s="366"/>
      <c r="F2757" s="366"/>
      <c r="G2757" s="366"/>
      <c r="H2757" s="366"/>
      <c r="I2757" s="366"/>
      <c r="J2757" s="366"/>
      <c r="K2757" s="366"/>
      <c r="L2757" s="366"/>
      <c r="M2757" s="366"/>
      <c r="N2757" s="366"/>
      <c r="O2757" s="366"/>
      <c r="P2757" s="366"/>
      <c r="Q2757" s="366"/>
      <c r="R2757" s="366"/>
      <c r="S2757" s="366"/>
      <c r="T2757" s="366"/>
      <c r="U2757" s="366"/>
      <c r="V2757" s="366"/>
      <c r="W2757" s="366"/>
      <c r="X2757" s="366"/>
      <c r="Y2757" s="366"/>
      <c r="Z2757" s="366"/>
      <c r="AA2757" s="366"/>
      <c r="AB2757" s="366"/>
      <c r="AC2757" s="366"/>
      <c r="AD2757" s="366"/>
      <c r="AE2757" s="366"/>
      <c r="AF2757" s="366"/>
      <c r="AG2757" s="366"/>
      <c r="AH2757" s="366"/>
    </row>
    <row r="2758" spans="3:34">
      <c r="C2758" s="366"/>
      <c r="D2758" s="366"/>
      <c r="E2758" s="366"/>
      <c r="F2758" s="366"/>
      <c r="G2758" s="366"/>
      <c r="H2758" s="366"/>
      <c r="I2758" s="366"/>
      <c r="J2758" s="366"/>
      <c r="K2758" s="366"/>
      <c r="L2758" s="366"/>
      <c r="M2758" s="366"/>
      <c r="N2758" s="366"/>
      <c r="O2758" s="366"/>
      <c r="P2758" s="366"/>
      <c r="Q2758" s="366"/>
      <c r="R2758" s="366"/>
      <c r="S2758" s="366"/>
      <c r="T2758" s="366"/>
      <c r="U2758" s="366"/>
      <c r="V2758" s="366"/>
      <c r="W2758" s="366"/>
      <c r="X2758" s="366"/>
      <c r="Y2758" s="366"/>
      <c r="Z2758" s="366"/>
      <c r="AA2758" s="366"/>
      <c r="AB2758" s="366"/>
      <c r="AC2758" s="366"/>
      <c r="AD2758" s="366"/>
      <c r="AE2758" s="366"/>
      <c r="AF2758" s="366"/>
      <c r="AG2758" s="366"/>
      <c r="AH2758" s="366"/>
    </row>
    <row r="2768" spans="3:34">
      <c r="C2768" s="366"/>
      <c r="D2768" s="366"/>
      <c r="E2768" s="366"/>
      <c r="F2768" s="366"/>
      <c r="G2768" s="366"/>
      <c r="H2768" s="366"/>
      <c r="I2768" s="366"/>
      <c r="J2768" s="366"/>
      <c r="K2768" s="366"/>
      <c r="L2768" s="366"/>
      <c r="M2768" s="366"/>
      <c r="N2768" s="366"/>
      <c r="O2768" s="366"/>
      <c r="P2768" s="366"/>
      <c r="Q2768" s="366"/>
      <c r="R2768" s="366"/>
      <c r="S2768" s="366"/>
      <c r="T2768" s="366"/>
      <c r="U2768" s="366"/>
      <c r="V2768" s="366"/>
      <c r="W2768" s="366"/>
      <c r="X2768" s="366"/>
      <c r="Y2768" s="366"/>
      <c r="Z2768" s="366"/>
      <c r="AA2768" s="366"/>
      <c r="AB2768" s="366"/>
      <c r="AC2768" s="366"/>
      <c r="AD2768" s="366"/>
      <c r="AE2768" s="366"/>
      <c r="AF2768" s="366"/>
      <c r="AG2768" s="366"/>
      <c r="AH2768" s="366"/>
    </row>
    <row r="2772" spans="3:34">
      <c r="C2772" s="366"/>
      <c r="D2772" s="366"/>
      <c r="E2772" s="366"/>
      <c r="F2772" s="366"/>
      <c r="G2772" s="366"/>
      <c r="H2772" s="366"/>
      <c r="I2772" s="366"/>
      <c r="J2772" s="366"/>
      <c r="K2772" s="366"/>
      <c r="L2772" s="366"/>
      <c r="M2772" s="366"/>
      <c r="N2772" s="366"/>
      <c r="O2772" s="366"/>
      <c r="P2772" s="366"/>
      <c r="Q2772" s="366"/>
      <c r="R2772" s="366"/>
      <c r="S2772" s="366"/>
      <c r="T2772" s="366"/>
      <c r="U2772" s="366"/>
      <c r="V2772" s="366"/>
      <c r="W2772" s="366"/>
      <c r="X2772" s="366"/>
      <c r="Y2772" s="366"/>
      <c r="Z2772" s="366"/>
      <c r="AA2772" s="366"/>
      <c r="AB2772" s="366"/>
      <c r="AC2772" s="366"/>
      <c r="AD2772" s="366"/>
      <c r="AE2772" s="366"/>
      <c r="AF2772" s="366"/>
      <c r="AG2772" s="366"/>
      <c r="AH2772" s="366"/>
    </row>
    <row r="2777" spans="3:34">
      <c r="C2777" s="366"/>
      <c r="D2777" s="366"/>
      <c r="E2777" s="366"/>
      <c r="F2777" s="366"/>
      <c r="G2777" s="366"/>
      <c r="H2777" s="366"/>
      <c r="I2777" s="366"/>
      <c r="J2777" s="366"/>
      <c r="K2777" s="366"/>
      <c r="L2777" s="366"/>
      <c r="M2777" s="366"/>
      <c r="N2777" s="366"/>
      <c r="O2777" s="366"/>
      <c r="P2777" s="366"/>
      <c r="Q2777" s="366"/>
      <c r="R2777" s="366"/>
      <c r="S2777" s="366"/>
      <c r="T2777" s="366"/>
      <c r="U2777" s="366"/>
      <c r="V2777" s="366"/>
      <c r="W2777" s="366"/>
      <c r="X2777" s="366"/>
      <c r="Y2777" s="366"/>
      <c r="Z2777" s="366"/>
      <c r="AA2777" s="366"/>
      <c r="AB2777" s="366"/>
      <c r="AC2777" s="366"/>
      <c r="AD2777" s="366"/>
      <c r="AE2777" s="366"/>
      <c r="AF2777" s="366"/>
      <c r="AG2777" s="366"/>
      <c r="AH2777" s="366"/>
    </row>
    <row r="2778" spans="3:34">
      <c r="C2778" s="366"/>
      <c r="D2778" s="366"/>
      <c r="E2778" s="366"/>
      <c r="F2778" s="366"/>
      <c r="G2778" s="366"/>
      <c r="H2778" s="366"/>
      <c r="I2778" s="366"/>
      <c r="J2778" s="366"/>
      <c r="K2778" s="366"/>
      <c r="L2778" s="366"/>
      <c r="M2778" s="366"/>
      <c r="N2778" s="366"/>
      <c r="O2778" s="366"/>
      <c r="P2778" s="366"/>
      <c r="Q2778" s="366"/>
      <c r="R2778" s="366"/>
      <c r="S2778" s="366"/>
      <c r="T2778" s="366"/>
      <c r="U2778" s="366"/>
      <c r="V2778" s="366"/>
      <c r="W2778" s="366"/>
      <c r="X2778" s="366"/>
      <c r="Y2778" s="366"/>
      <c r="Z2778" s="366"/>
      <c r="AA2778" s="366"/>
      <c r="AB2778" s="366"/>
      <c r="AC2778" s="366"/>
      <c r="AD2778" s="366"/>
      <c r="AE2778" s="366"/>
      <c r="AF2778" s="366"/>
      <c r="AG2778" s="366"/>
      <c r="AH2778" s="366"/>
    </row>
    <row r="2788" spans="3:34">
      <c r="C2788" s="366"/>
      <c r="D2788" s="366"/>
      <c r="E2788" s="366"/>
      <c r="F2788" s="366"/>
      <c r="G2788" s="366"/>
      <c r="H2788" s="366"/>
      <c r="I2788" s="366"/>
      <c r="J2788" s="366"/>
      <c r="K2788" s="366"/>
      <c r="L2788" s="366"/>
      <c r="M2788" s="366"/>
      <c r="N2788" s="366"/>
      <c r="O2788" s="366"/>
      <c r="P2788" s="366"/>
      <c r="Q2788" s="366"/>
      <c r="R2788" s="366"/>
      <c r="S2788" s="366"/>
      <c r="T2788" s="366"/>
      <c r="U2788" s="366"/>
      <c r="V2788" s="366"/>
      <c r="W2788" s="366"/>
      <c r="X2788" s="366"/>
      <c r="Y2788" s="366"/>
      <c r="Z2788" s="366"/>
      <c r="AA2788" s="366"/>
      <c r="AB2788" s="366"/>
      <c r="AC2788" s="366"/>
      <c r="AD2788" s="366"/>
      <c r="AE2788" s="366"/>
      <c r="AF2788" s="366"/>
      <c r="AG2788" s="366"/>
      <c r="AH2788" s="366"/>
    </row>
    <row r="2792" spans="3:34">
      <c r="C2792" s="366"/>
      <c r="D2792" s="366"/>
      <c r="E2792" s="366"/>
      <c r="F2792" s="366"/>
      <c r="G2792" s="366"/>
      <c r="H2792" s="366"/>
      <c r="I2792" s="366"/>
      <c r="J2792" s="366"/>
      <c r="K2792" s="366"/>
      <c r="L2792" s="366"/>
      <c r="M2792" s="366"/>
      <c r="N2792" s="366"/>
      <c r="O2792" s="366"/>
      <c r="P2792" s="366"/>
      <c r="Q2792" s="366"/>
      <c r="R2792" s="366"/>
      <c r="S2792" s="366"/>
      <c r="T2792" s="366"/>
      <c r="U2792" s="366"/>
      <c r="V2792" s="366"/>
      <c r="W2792" s="366"/>
      <c r="X2792" s="366"/>
      <c r="Y2792" s="366"/>
      <c r="Z2792" s="366"/>
      <c r="AA2792" s="366"/>
      <c r="AB2792" s="366"/>
      <c r="AC2792" s="366"/>
      <c r="AD2792" s="366"/>
      <c r="AE2792" s="366"/>
      <c r="AF2792" s="366"/>
      <c r="AG2792" s="366"/>
      <c r="AH2792" s="366"/>
    </row>
    <row r="2797" spans="3:34">
      <c r="C2797" s="366"/>
      <c r="D2797" s="366"/>
      <c r="E2797" s="366"/>
      <c r="F2797" s="366"/>
      <c r="G2797" s="366"/>
      <c r="H2797" s="366"/>
      <c r="I2797" s="366"/>
      <c r="J2797" s="366"/>
      <c r="K2797" s="366"/>
      <c r="L2797" s="366"/>
      <c r="M2797" s="366"/>
      <c r="N2797" s="366"/>
      <c r="O2797" s="366"/>
      <c r="P2797" s="366"/>
      <c r="Q2797" s="366"/>
      <c r="R2797" s="366"/>
      <c r="S2797" s="366"/>
      <c r="T2797" s="366"/>
      <c r="U2797" s="366"/>
      <c r="V2797" s="366"/>
      <c r="W2797" s="366"/>
      <c r="X2797" s="366"/>
      <c r="Y2797" s="366"/>
      <c r="Z2797" s="366"/>
      <c r="AA2797" s="366"/>
      <c r="AB2797" s="366"/>
      <c r="AC2797" s="366"/>
      <c r="AD2797" s="366"/>
      <c r="AE2797" s="366"/>
      <c r="AF2797" s="366"/>
      <c r="AG2797" s="366"/>
      <c r="AH2797" s="366"/>
    </row>
    <row r="2798" spans="3:34">
      <c r="C2798" s="366"/>
      <c r="D2798" s="366"/>
      <c r="E2798" s="366"/>
      <c r="F2798" s="366"/>
      <c r="G2798" s="366"/>
      <c r="H2798" s="366"/>
      <c r="I2798" s="366"/>
      <c r="J2798" s="366"/>
      <c r="K2798" s="366"/>
      <c r="L2798" s="366"/>
      <c r="M2798" s="366"/>
      <c r="N2798" s="366"/>
      <c r="O2798" s="366"/>
      <c r="P2798" s="366"/>
      <c r="Q2798" s="366"/>
      <c r="R2798" s="366"/>
      <c r="S2798" s="366"/>
      <c r="T2798" s="366"/>
      <c r="U2798" s="366"/>
      <c r="V2798" s="366"/>
      <c r="W2798" s="366"/>
      <c r="X2798" s="366"/>
      <c r="Y2798" s="366"/>
      <c r="Z2798" s="366"/>
      <c r="AA2798" s="366"/>
      <c r="AB2798" s="366"/>
      <c r="AC2798" s="366"/>
      <c r="AD2798" s="366"/>
      <c r="AE2798" s="366"/>
      <c r="AF2798" s="366"/>
      <c r="AG2798" s="366"/>
      <c r="AH2798" s="366"/>
    </row>
    <row r="2808" spans="3:34">
      <c r="C2808" s="366"/>
      <c r="D2808" s="366"/>
      <c r="E2808" s="366"/>
      <c r="F2808" s="366"/>
      <c r="G2808" s="366"/>
      <c r="H2808" s="366"/>
      <c r="I2808" s="366"/>
      <c r="J2808" s="366"/>
      <c r="K2808" s="366"/>
      <c r="L2808" s="366"/>
      <c r="M2808" s="366"/>
      <c r="N2808" s="366"/>
      <c r="O2808" s="366"/>
      <c r="P2808" s="366"/>
      <c r="Q2808" s="366"/>
      <c r="R2808" s="366"/>
      <c r="S2808" s="366"/>
      <c r="T2808" s="366"/>
      <c r="U2808" s="366"/>
      <c r="V2808" s="366"/>
      <c r="W2808" s="366"/>
      <c r="X2808" s="366"/>
      <c r="Y2808" s="366"/>
      <c r="Z2808" s="366"/>
      <c r="AA2808" s="366"/>
      <c r="AB2808" s="366"/>
      <c r="AC2808" s="366"/>
      <c r="AD2808" s="366"/>
      <c r="AE2808" s="366"/>
      <c r="AF2808" s="366"/>
      <c r="AG2808" s="366"/>
      <c r="AH2808" s="366"/>
    </row>
    <row r="2812" spans="3:34">
      <c r="C2812" s="366"/>
      <c r="D2812" s="366"/>
      <c r="E2812" s="366"/>
      <c r="F2812" s="366"/>
      <c r="G2812" s="366"/>
      <c r="H2812" s="366"/>
      <c r="I2812" s="366"/>
      <c r="J2812" s="366"/>
      <c r="K2812" s="366"/>
      <c r="L2812" s="366"/>
      <c r="M2812" s="366"/>
      <c r="N2812" s="366"/>
      <c r="O2812" s="366"/>
      <c r="P2812" s="366"/>
      <c r="Q2812" s="366"/>
      <c r="R2812" s="366"/>
      <c r="S2812" s="366"/>
      <c r="T2812" s="366"/>
      <c r="U2812" s="366"/>
      <c r="V2812" s="366"/>
      <c r="W2812" s="366"/>
      <c r="X2812" s="366"/>
      <c r="Y2812" s="366"/>
      <c r="Z2812" s="366"/>
      <c r="AA2812" s="366"/>
      <c r="AB2812" s="366"/>
      <c r="AC2812" s="366"/>
      <c r="AD2812" s="366"/>
      <c r="AE2812" s="366"/>
      <c r="AF2812" s="366"/>
      <c r="AG2812" s="366"/>
      <c r="AH2812" s="366"/>
    </row>
    <row r="2817" spans="3:34">
      <c r="C2817" s="366"/>
      <c r="D2817" s="366"/>
      <c r="E2817" s="366"/>
      <c r="F2817" s="366"/>
      <c r="G2817" s="366"/>
      <c r="H2817" s="366"/>
      <c r="I2817" s="366"/>
      <c r="J2817" s="366"/>
      <c r="K2817" s="366"/>
      <c r="L2817" s="366"/>
      <c r="M2817" s="366"/>
      <c r="N2817" s="366"/>
      <c r="O2817" s="366"/>
      <c r="P2817" s="366"/>
      <c r="Q2817" s="366"/>
      <c r="R2817" s="366"/>
      <c r="S2817" s="366"/>
      <c r="T2817" s="366"/>
      <c r="U2817" s="366"/>
      <c r="V2817" s="366"/>
      <c r="W2817" s="366"/>
      <c r="X2817" s="366"/>
      <c r="Y2817" s="366"/>
      <c r="Z2817" s="366"/>
      <c r="AA2817" s="366"/>
      <c r="AB2817" s="366"/>
      <c r="AC2817" s="366"/>
      <c r="AD2817" s="366"/>
      <c r="AE2817" s="366"/>
      <c r="AF2817" s="366"/>
      <c r="AG2817" s="366"/>
      <c r="AH2817" s="366"/>
    </row>
    <row r="2818" spans="3:34">
      <c r="O2818" s="366"/>
      <c r="P2818" s="366"/>
      <c r="Q2818" s="366"/>
      <c r="R2818" s="366"/>
      <c r="S2818" s="366"/>
      <c r="T2818" s="366"/>
      <c r="U2818" s="366"/>
      <c r="V2818" s="366"/>
      <c r="W2818" s="366"/>
      <c r="X2818" s="366"/>
      <c r="Y2818" s="366"/>
      <c r="Z2818" s="366"/>
      <c r="AA2818" s="366"/>
      <c r="AB2818" s="366"/>
      <c r="AC2818" s="366"/>
      <c r="AD2818" s="366"/>
      <c r="AE2818" s="366"/>
      <c r="AF2818" s="366"/>
      <c r="AG2818" s="366"/>
      <c r="AH2818" s="366"/>
    </row>
    <row r="2828" spans="3:34">
      <c r="C2828" s="366"/>
      <c r="D2828" s="366"/>
      <c r="E2828" s="366"/>
      <c r="F2828" s="366"/>
      <c r="G2828" s="366"/>
      <c r="H2828" s="366"/>
      <c r="I2828" s="366"/>
      <c r="J2828" s="366"/>
      <c r="K2828" s="366"/>
      <c r="L2828" s="366"/>
      <c r="M2828" s="366"/>
      <c r="N2828" s="366"/>
      <c r="O2828" s="366"/>
      <c r="P2828" s="366"/>
      <c r="Q2828" s="366"/>
      <c r="R2828" s="366"/>
      <c r="S2828" s="366"/>
      <c r="T2828" s="366"/>
      <c r="U2828" s="366"/>
      <c r="V2828" s="366"/>
      <c r="W2828" s="366"/>
      <c r="X2828" s="366"/>
      <c r="Y2828" s="366"/>
      <c r="Z2828" s="366"/>
      <c r="AA2828" s="366"/>
      <c r="AB2828" s="366"/>
      <c r="AC2828" s="366"/>
      <c r="AD2828" s="366"/>
      <c r="AE2828" s="366"/>
      <c r="AF2828" s="366"/>
      <c r="AG2828" s="366"/>
      <c r="AH2828" s="366"/>
    </row>
    <row r="2832" spans="3:34">
      <c r="C2832" s="366"/>
      <c r="D2832" s="366"/>
      <c r="E2832" s="366"/>
      <c r="F2832" s="366"/>
      <c r="G2832" s="366"/>
      <c r="H2832" s="366"/>
      <c r="I2832" s="366"/>
      <c r="J2832" s="366"/>
      <c r="K2832" s="366"/>
      <c r="L2832" s="366"/>
      <c r="M2832" s="366"/>
      <c r="N2832" s="366"/>
      <c r="O2832" s="366"/>
      <c r="P2832" s="366"/>
      <c r="Q2832" s="366"/>
      <c r="R2832" s="366"/>
      <c r="S2832" s="366"/>
      <c r="T2832" s="366"/>
      <c r="U2832" s="366"/>
      <c r="V2832" s="366"/>
      <c r="W2832" s="366"/>
      <c r="X2832" s="366"/>
      <c r="Y2832" s="366"/>
      <c r="Z2832" s="366"/>
      <c r="AA2832" s="366"/>
      <c r="AB2832" s="366"/>
      <c r="AC2832" s="366"/>
      <c r="AD2832" s="366"/>
      <c r="AE2832" s="366"/>
      <c r="AF2832" s="366"/>
      <c r="AG2832" s="366"/>
      <c r="AH2832" s="366"/>
    </row>
    <row r="2857" spans="3:34">
      <c r="C2857" s="366"/>
      <c r="D2857" s="366"/>
      <c r="E2857" s="366"/>
      <c r="F2857" s="366"/>
      <c r="G2857" s="366"/>
      <c r="H2857" s="366"/>
      <c r="I2857" s="366"/>
      <c r="J2857" s="366"/>
      <c r="K2857" s="366"/>
      <c r="L2857" s="366"/>
      <c r="M2857" s="366"/>
      <c r="N2857" s="366"/>
      <c r="O2857" s="366"/>
      <c r="P2857" s="366"/>
      <c r="Q2857" s="366"/>
      <c r="R2857" s="366"/>
      <c r="S2857" s="366"/>
      <c r="T2857" s="366"/>
      <c r="U2857" s="366"/>
      <c r="V2857" s="366"/>
      <c r="W2857" s="366"/>
      <c r="X2857" s="366"/>
      <c r="Y2857" s="366"/>
      <c r="Z2857" s="366"/>
      <c r="AA2857" s="366"/>
      <c r="AB2857" s="366"/>
      <c r="AC2857" s="366"/>
      <c r="AD2857" s="366"/>
      <c r="AE2857" s="366"/>
      <c r="AF2857" s="366"/>
      <c r="AG2857" s="366"/>
      <c r="AH2857" s="366"/>
    </row>
    <row r="2859" spans="3:34">
      <c r="C2859" s="366"/>
      <c r="D2859" s="366"/>
      <c r="E2859" s="366"/>
      <c r="F2859" s="366"/>
      <c r="G2859" s="366"/>
      <c r="H2859" s="366"/>
      <c r="I2859" s="366"/>
      <c r="J2859" s="366"/>
      <c r="K2859" s="366"/>
      <c r="L2859" s="366"/>
      <c r="M2859" s="366"/>
      <c r="N2859" s="366"/>
      <c r="O2859" s="366"/>
      <c r="P2859" s="366"/>
      <c r="Q2859" s="366"/>
      <c r="R2859" s="366"/>
      <c r="S2859" s="366"/>
      <c r="T2859" s="366"/>
      <c r="U2859" s="366"/>
      <c r="V2859" s="366"/>
      <c r="W2859" s="366"/>
      <c r="X2859" s="366"/>
      <c r="Y2859" s="366"/>
      <c r="Z2859" s="366"/>
      <c r="AA2859" s="366"/>
      <c r="AB2859" s="366"/>
      <c r="AC2859" s="366"/>
      <c r="AD2859" s="366"/>
      <c r="AE2859" s="366"/>
      <c r="AF2859" s="366"/>
      <c r="AG2859" s="366"/>
      <c r="AH2859" s="366"/>
    </row>
    <row r="2877" spans="3:34">
      <c r="C2877" s="366"/>
      <c r="D2877" s="366"/>
      <c r="E2877" s="366"/>
      <c r="F2877" s="366"/>
      <c r="G2877" s="366"/>
      <c r="H2877" s="366"/>
      <c r="I2877" s="366"/>
      <c r="J2877" s="366"/>
      <c r="K2877" s="366"/>
      <c r="L2877" s="366"/>
      <c r="M2877" s="366"/>
      <c r="N2877" s="366"/>
      <c r="O2877" s="366"/>
      <c r="P2877" s="366"/>
      <c r="Q2877" s="366"/>
      <c r="R2877" s="366"/>
      <c r="S2877" s="366"/>
      <c r="T2877" s="366"/>
      <c r="U2877" s="366"/>
      <c r="V2877" s="366"/>
      <c r="W2877" s="366"/>
      <c r="X2877" s="366"/>
      <c r="Y2877" s="366"/>
      <c r="Z2877" s="366"/>
      <c r="AA2877" s="366"/>
      <c r="AB2877" s="366"/>
      <c r="AC2877" s="366"/>
      <c r="AD2877" s="366"/>
      <c r="AE2877" s="366"/>
      <c r="AF2877" s="366"/>
      <c r="AG2877" s="366"/>
      <c r="AH2877" s="366"/>
    </row>
    <row r="2897" spans="3:34">
      <c r="C2897" s="366"/>
      <c r="D2897" s="366"/>
      <c r="E2897" s="366"/>
      <c r="F2897" s="366"/>
      <c r="G2897" s="366"/>
      <c r="H2897" s="366"/>
      <c r="I2897" s="366"/>
      <c r="J2897" s="366"/>
      <c r="K2897" s="366"/>
      <c r="L2897" s="366"/>
      <c r="M2897" s="366"/>
      <c r="N2897" s="366"/>
      <c r="O2897" s="366"/>
      <c r="P2897" s="366"/>
      <c r="Q2897" s="366"/>
      <c r="R2897" s="366"/>
      <c r="S2897" s="366"/>
      <c r="T2897" s="366"/>
      <c r="U2897" s="366"/>
      <c r="V2897" s="366"/>
      <c r="W2897" s="366"/>
      <c r="X2897" s="366"/>
      <c r="Y2897" s="366"/>
      <c r="Z2897" s="366"/>
      <c r="AA2897" s="366"/>
      <c r="AB2897" s="366"/>
      <c r="AC2897" s="366"/>
      <c r="AD2897" s="366"/>
      <c r="AE2897" s="366"/>
      <c r="AF2897" s="366"/>
      <c r="AG2897" s="366"/>
      <c r="AH2897" s="366"/>
    </row>
    <row r="2899" spans="3:34">
      <c r="C2899" s="366"/>
      <c r="D2899" s="366"/>
      <c r="E2899" s="366"/>
      <c r="F2899" s="366"/>
      <c r="G2899" s="366"/>
      <c r="H2899" s="366"/>
      <c r="I2899" s="366"/>
      <c r="J2899" s="366"/>
    </row>
    <row r="2917" spans="3:34">
      <c r="C2917" s="366"/>
      <c r="D2917" s="366"/>
      <c r="E2917" s="366"/>
      <c r="F2917" s="366"/>
      <c r="G2917" s="366"/>
      <c r="H2917" s="366"/>
      <c r="I2917" s="366"/>
      <c r="J2917" s="366"/>
      <c r="K2917" s="366"/>
      <c r="L2917" s="366"/>
      <c r="M2917" s="366"/>
      <c r="N2917" s="366"/>
      <c r="O2917" s="366"/>
      <c r="P2917" s="366"/>
      <c r="Q2917" s="366"/>
      <c r="R2917" s="366"/>
      <c r="S2917" s="366"/>
      <c r="T2917" s="366"/>
      <c r="U2917" s="366"/>
      <c r="V2917" s="366"/>
      <c r="W2917" s="366"/>
      <c r="X2917" s="366"/>
      <c r="Y2917" s="366"/>
      <c r="Z2917" s="366"/>
      <c r="AA2917" s="366"/>
      <c r="AB2917" s="366"/>
      <c r="AC2917" s="366"/>
      <c r="AD2917" s="366"/>
      <c r="AE2917" s="366"/>
      <c r="AF2917" s="366"/>
      <c r="AG2917" s="366"/>
      <c r="AH2917" s="366"/>
    </row>
    <row r="2937" spans="3:34">
      <c r="C2937" s="366"/>
      <c r="D2937" s="366"/>
      <c r="E2937" s="366"/>
      <c r="F2937" s="366"/>
      <c r="G2937" s="366"/>
      <c r="H2937" s="366"/>
      <c r="I2937" s="366"/>
      <c r="J2937" s="366"/>
      <c r="K2937" s="366"/>
      <c r="L2937" s="366"/>
      <c r="M2937" s="366"/>
      <c r="N2937" s="366"/>
      <c r="O2937" s="366"/>
      <c r="P2937" s="366"/>
      <c r="Q2937" s="366"/>
      <c r="R2937" s="366"/>
      <c r="S2937" s="366"/>
      <c r="T2937" s="366"/>
      <c r="U2937" s="366"/>
      <c r="V2937" s="366"/>
      <c r="W2937" s="366"/>
      <c r="X2937" s="366"/>
      <c r="Y2937" s="366"/>
      <c r="Z2937" s="366"/>
      <c r="AA2937" s="366"/>
      <c r="AB2937" s="366"/>
      <c r="AC2937" s="366"/>
      <c r="AD2937" s="366"/>
      <c r="AE2937" s="366"/>
      <c r="AF2937" s="366"/>
      <c r="AG2937" s="366"/>
      <c r="AH2937" s="366"/>
    </row>
    <row r="2957" spans="3:3">
      <c r="C2957" s="366"/>
    </row>
    <row r="3037" spans="3:20">
      <c r="C3037" s="366"/>
      <c r="D3037" s="366"/>
      <c r="E3037" s="366"/>
      <c r="F3037" s="366"/>
      <c r="G3037" s="366"/>
      <c r="H3037" s="366"/>
      <c r="I3037" s="366"/>
      <c r="J3037" s="366"/>
      <c r="K3037" s="366"/>
      <c r="L3037" s="366"/>
      <c r="M3037" s="366"/>
      <c r="N3037" s="366"/>
      <c r="O3037" s="366"/>
      <c r="P3037" s="366"/>
      <c r="Q3037" s="366"/>
      <c r="R3037" s="366"/>
      <c r="S3037" s="366"/>
      <c r="T3037" s="366"/>
    </row>
    <row r="3191" spans="3:34">
      <c r="C3191" s="366"/>
      <c r="D3191" s="366"/>
      <c r="E3191" s="366"/>
      <c r="F3191" s="366"/>
      <c r="G3191" s="366"/>
      <c r="H3191" s="366"/>
      <c r="I3191" s="366"/>
      <c r="J3191" s="366"/>
      <c r="K3191" s="366"/>
      <c r="L3191" s="366"/>
      <c r="M3191" s="366"/>
      <c r="N3191" s="366"/>
      <c r="O3191" s="366"/>
      <c r="P3191" s="366"/>
      <c r="Q3191" s="366"/>
      <c r="R3191" s="366"/>
      <c r="S3191" s="366"/>
      <c r="T3191" s="366"/>
      <c r="U3191" s="366"/>
      <c r="V3191" s="366"/>
      <c r="W3191" s="366"/>
      <c r="X3191" s="366"/>
      <c r="Y3191" s="366"/>
      <c r="Z3191" s="366"/>
      <c r="AA3191" s="366"/>
      <c r="AB3191" s="366"/>
      <c r="AC3191" s="366"/>
      <c r="AD3191" s="366"/>
      <c r="AE3191" s="366"/>
      <c r="AF3191" s="366"/>
      <c r="AG3191" s="366"/>
      <c r="AH3191" s="366"/>
    </row>
    <row r="3192" spans="3:34">
      <c r="C3192" s="366"/>
      <c r="D3192" s="366"/>
      <c r="E3192" s="366"/>
      <c r="F3192" s="366"/>
      <c r="G3192" s="366"/>
      <c r="H3192" s="366"/>
      <c r="I3192" s="366"/>
      <c r="J3192" s="366"/>
      <c r="K3192" s="366"/>
      <c r="L3192" s="366"/>
      <c r="M3192" s="366"/>
      <c r="N3192" s="366"/>
      <c r="O3192" s="366"/>
      <c r="P3192" s="366"/>
      <c r="Q3192" s="366"/>
      <c r="R3192" s="366"/>
      <c r="S3192" s="366"/>
      <c r="T3192" s="366"/>
      <c r="U3192" s="366"/>
      <c r="V3192" s="366"/>
      <c r="W3192" s="366"/>
      <c r="X3192" s="366"/>
      <c r="Y3192" s="366"/>
      <c r="Z3192" s="366"/>
      <c r="AA3192" s="366"/>
      <c r="AB3192" s="366"/>
      <c r="AC3192" s="366"/>
      <c r="AD3192" s="366"/>
      <c r="AE3192" s="366"/>
      <c r="AF3192" s="366"/>
      <c r="AG3192" s="366"/>
      <c r="AH3192" s="366"/>
    </row>
    <row r="3193" spans="3:34">
      <c r="C3193" s="366"/>
      <c r="D3193" s="366"/>
      <c r="E3193" s="366"/>
      <c r="F3193" s="366"/>
      <c r="G3193" s="366"/>
      <c r="H3193" s="366"/>
      <c r="I3193" s="366"/>
      <c r="J3193" s="366"/>
      <c r="K3193" s="366"/>
      <c r="L3193" s="366"/>
      <c r="M3193" s="366"/>
      <c r="N3193" s="366"/>
      <c r="O3193" s="366"/>
      <c r="P3193" s="366"/>
      <c r="Q3193" s="366"/>
      <c r="R3193" s="366"/>
      <c r="S3193" s="366"/>
      <c r="T3193" s="366"/>
      <c r="U3193" s="366"/>
      <c r="V3193" s="366"/>
      <c r="W3193" s="366"/>
      <c r="X3193" s="366"/>
      <c r="Y3193" s="366"/>
      <c r="Z3193" s="366"/>
      <c r="AA3193" s="366"/>
      <c r="AB3193" s="366"/>
      <c r="AC3193" s="366"/>
      <c r="AD3193" s="366"/>
      <c r="AE3193" s="366"/>
      <c r="AF3193" s="366"/>
      <c r="AG3193" s="366"/>
      <c r="AH3193" s="366"/>
    </row>
    <row r="3194" spans="3:34">
      <c r="C3194" s="366"/>
      <c r="D3194" s="366"/>
      <c r="E3194" s="366"/>
      <c r="F3194" s="366"/>
      <c r="G3194" s="366"/>
      <c r="H3194" s="366"/>
      <c r="I3194" s="366"/>
      <c r="J3194" s="366"/>
      <c r="K3194" s="366"/>
      <c r="L3194" s="366"/>
      <c r="M3194" s="366"/>
      <c r="N3194" s="366"/>
      <c r="O3194" s="366"/>
      <c r="P3194" s="366"/>
      <c r="Q3194" s="366"/>
      <c r="R3194" s="366"/>
      <c r="S3194" s="366"/>
      <c r="T3194" s="366"/>
      <c r="U3194" s="366"/>
      <c r="V3194" s="366"/>
      <c r="W3194" s="366"/>
      <c r="X3194" s="366"/>
      <c r="Y3194" s="366"/>
      <c r="Z3194" s="366"/>
      <c r="AA3194" s="366"/>
      <c r="AB3194" s="366"/>
      <c r="AC3194" s="366"/>
      <c r="AD3194" s="366"/>
      <c r="AE3194" s="366"/>
      <c r="AF3194" s="366"/>
      <c r="AG3194" s="366"/>
      <c r="AH3194" s="366"/>
    </row>
    <row r="3195" spans="3:34">
      <c r="C3195" s="366"/>
      <c r="D3195" s="366"/>
      <c r="E3195" s="366"/>
      <c r="F3195" s="366"/>
      <c r="G3195" s="366"/>
      <c r="H3195" s="366"/>
      <c r="I3195" s="366"/>
      <c r="J3195" s="366"/>
      <c r="K3195" s="366"/>
      <c r="L3195" s="366"/>
      <c r="M3195" s="366"/>
      <c r="N3195" s="366"/>
      <c r="O3195" s="366"/>
      <c r="P3195" s="366"/>
      <c r="Q3195" s="366"/>
      <c r="R3195" s="366"/>
      <c r="S3195" s="366"/>
      <c r="T3195" s="366"/>
      <c r="U3195" s="366"/>
      <c r="V3195" s="366"/>
      <c r="W3195" s="366"/>
      <c r="X3195" s="366"/>
      <c r="Y3195" s="366"/>
      <c r="Z3195" s="366"/>
      <c r="AA3195" s="366"/>
      <c r="AB3195" s="366"/>
      <c r="AC3195" s="366"/>
      <c r="AD3195" s="366"/>
      <c r="AE3195" s="366"/>
      <c r="AF3195" s="366"/>
      <c r="AG3195" s="366"/>
      <c r="AH3195" s="366"/>
    </row>
    <row r="3196" spans="3:34">
      <c r="C3196" s="366"/>
      <c r="D3196" s="366"/>
      <c r="E3196" s="366"/>
      <c r="F3196" s="366"/>
      <c r="G3196" s="366"/>
      <c r="H3196" s="366"/>
      <c r="I3196" s="366"/>
      <c r="J3196" s="366"/>
      <c r="K3196" s="366"/>
      <c r="L3196" s="366"/>
      <c r="M3196" s="366"/>
      <c r="N3196" s="366"/>
      <c r="O3196" s="366"/>
      <c r="P3196" s="366"/>
      <c r="Q3196" s="366"/>
      <c r="R3196" s="366"/>
      <c r="S3196" s="366"/>
      <c r="T3196" s="366"/>
      <c r="U3196" s="366"/>
      <c r="V3196" s="366"/>
      <c r="W3196" s="366"/>
      <c r="X3196" s="366"/>
      <c r="Y3196" s="366"/>
      <c r="Z3196" s="366"/>
      <c r="AA3196" s="366"/>
      <c r="AB3196" s="366"/>
      <c r="AC3196" s="366"/>
      <c r="AD3196" s="366"/>
      <c r="AE3196" s="366"/>
      <c r="AF3196" s="366"/>
      <c r="AG3196" s="366"/>
      <c r="AH3196" s="366"/>
    </row>
    <row r="3197" spans="3:34">
      <c r="C3197" s="366"/>
      <c r="D3197" s="366"/>
      <c r="E3197" s="366"/>
      <c r="F3197" s="366"/>
      <c r="G3197" s="366"/>
      <c r="H3197" s="366"/>
      <c r="I3197" s="366"/>
      <c r="J3197" s="366"/>
      <c r="K3197" s="366"/>
      <c r="L3197" s="366"/>
      <c r="M3197" s="366"/>
      <c r="N3197" s="366"/>
      <c r="O3197" s="366"/>
      <c r="P3197" s="366"/>
      <c r="Q3197" s="366"/>
      <c r="R3197" s="366"/>
      <c r="S3197" s="366"/>
      <c r="T3197" s="366"/>
      <c r="U3197" s="366"/>
      <c r="V3197" s="366"/>
      <c r="W3197" s="366"/>
      <c r="X3197" s="366"/>
      <c r="Y3197" s="366"/>
      <c r="Z3197" s="366"/>
      <c r="AA3197" s="366"/>
      <c r="AB3197" s="366"/>
      <c r="AC3197" s="366"/>
      <c r="AD3197" s="366"/>
      <c r="AE3197" s="366"/>
      <c r="AF3197" s="366"/>
      <c r="AG3197" s="366"/>
      <c r="AH3197" s="366"/>
    </row>
    <row r="3199" spans="3:34">
      <c r="C3199" s="366"/>
      <c r="D3199" s="366"/>
      <c r="E3199" s="366"/>
      <c r="F3199" s="366"/>
      <c r="G3199" s="366"/>
      <c r="H3199" s="366"/>
      <c r="I3199" s="366"/>
      <c r="J3199" s="366"/>
      <c r="K3199" s="366"/>
      <c r="L3199" s="366"/>
      <c r="M3199" s="366"/>
      <c r="N3199" s="366"/>
      <c r="O3199" s="366"/>
    </row>
    <row r="3200" spans="3:34">
      <c r="C3200" s="366"/>
      <c r="D3200" s="366"/>
      <c r="E3200" s="366"/>
      <c r="F3200" s="366"/>
      <c r="G3200" s="366"/>
      <c r="H3200" s="366"/>
      <c r="I3200" s="366"/>
      <c r="J3200" s="366"/>
      <c r="K3200" s="366"/>
      <c r="L3200" s="366"/>
      <c r="M3200" s="366"/>
      <c r="N3200" s="366"/>
      <c r="O3200" s="366"/>
      <c r="P3200" s="366"/>
      <c r="Q3200" s="366"/>
      <c r="R3200" s="366"/>
      <c r="S3200" s="366"/>
      <c r="T3200" s="366"/>
      <c r="U3200" s="366"/>
      <c r="V3200" s="366"/>
      <c r="W3200" s="366"/>
      <c r="X3200" s="366"/>
      <c r="Y3200" s="366"/>
      <c r="Z3200" s="366"/>
      <c r="AA3200" s="366"/>
      <c r="AB3200" s="366"/>
      <c r="AC3200" s="366"/>
      <c r="AD3200" s="366"/>
      <c r="AE3200" s="366"/>
      <c r="AF3200" s="366"/>
      <c r="AG3200" s="366"/>
      <c r="AH3200" s="366"/>
    </row>
    <row r="3201" spans="3:34">
      <c r="C3201" s="366"/>
      <c r="D3201" s="366"/>
      <c r="E3201" s="366"/>
      <c r="F3201" s="366"/>
      <c r="G3201" s="366"/>
      <c r="H3201" s="366"/>
      <c r="I3201" s="366"/>
      <c r="J3201" s="366"/>
      <c r="K3201" s="366"/>
      <c r="L3201" s="366"/>
      <c r="M3201" s="366"/>
      <c r="N3201" s="366"/>
      <c r="O3201" s="366"/>
      <c r="P3201" s="366"/>
      <c r="Q3201" s="366"/>
      <c r="R3201" s="366"/>
      <c r="S3201" s="366"/>
      <c r="T3201" s="366"/>
      <c r="U3201" s="366"/>
      <c r="V3201" s="366"/>
      <c r="W3201" s="366"/>
      <c r="X3201" s="366"/>
      <c r="Y3201" s="366"/>
      <c r="Z3201" s="366"/>
      <c r="AA3201" s="366"/>
      <c r="AB3201" s="366"/>
      <c r="AC3201" s="366"/>
      <c r="AD3201" s="366"/>
      <c r="AE3201" s="366"/>
      <c r="AF3201" s="366"/>
      <c r="AG3201" s="366"/>
      <c r="AH3201" s="366"/>
    </row>
    <row r="3203" spans="3:34">
      <c r="C3203" s="366"/>
      <c r="D3203" s="366"/>
      <c r="E3203" s="366"/>
      <c r="F3203" s="366"/>
      <c r="G3203" s="366"/>
      <c r="H3203" s="366"/>
      <c r="I3203" s="366"/>
      <c r="J3203" s="366"/>
      <c r="K3203" s="366"/>
      <c r="L3203" s="366"/>
      <c r="M3203" s="366"/>
      <c r="N3203" s="366"/>
      <c r="O3203" s="366"/>
      <c r="P3203" s="366"/>
      <c r="Q3203" s="366"/>
      <c r="R3203" s="366"/>
      <c r="S3203" s="366"/>
      <c r="T3203" s="366"/>
      <c r="U3203" s="366"/>
      <c r="V3203" s="366"/>
      <c r="W3203" s="366"/>
      <c r="X3203" s="366"/>
      <c r="Y3203" s="366"/>
      <c r="Z3203" s="366"/>
      <c r="AA3203" s="366"/>
      <c r="AB3203" s="366"/>
      <c r="AC3203" s="366"/>
      <c r="AD3203" s="366"/>
      <c r="AE3203" s="366"/>
      <c r="AF3203" s="366"/>
      <c r="AG3203" s="366"/>
      <c r="AH3203" s="366"/>
    </row>
    <row r="3205" spans="3:34">
      <c r="C3205" s="366"/>
      <c r="D3205" s="366"/>
      <c r="E3205" s="366"/>
      <c r="F3205" s="366"/>
      <c r="G3205" s="366"/>
      <c r="H3205" s="366"/>
      <c r="I3205" s="366"/>
      <c r="J3205" s="366"/>
      <c r="K3205" s="366"/>
      <c r="L3205" s="366"/>
      <c r="M3205" s="366"/>
      <c r="N3205" s="366"/>
      <c r="O3205" s="366"/>
      <c r="P3205" s="366"/>
      <c r="Q3205" s="366"/>
      <c r="R3205" s="366"/>
      <c r="S3205" s="366"/>
      <c r="T3205" s="366"/>
      <c r="U3205" s="366"/>
      <c r="V3205" s="366"/>
      <c r="W3205" s="366"/>
      <c r="X3205" s="366"/>
      <c r="Y3205" s="366"/>
      <c r="Z3205" s="366"/>
      <c r="AA3205" s="366"/>
      <c r="AB3205" s="366"/>
      <c r="AC3205" s="366"/>
      <c r="AD3205" s="366"/>
      <c r="AE3205" s="366"/>
      <c r="AF3205" s="366"/>
      <c r="AG3205" s="366"/>
      <c r="AH3205" s="366"/>
    </row>
    <row r="3206" spans="3:34">
      <c r="C3206" s="366"/>
      <c r="D3206" s="366"/>
      <c r="E3206" s="366"/>
      <c r="F3206" s="366"/>
      <c r="G3206" s="366"/>
      <c r="H3206" s="366"/>
      <c r="I3206" s="366"/>
      <c r="J3206" s="366"/>
      <c r="K3206" s="366"/>
      <c r="L3206" s="366"/>
      <c r="M3206" s="366"/>
      <c r="N3206" s="366"/>
      <c r="O3206" s="366"/>
      <c r="P3206" s="366"/>
      <c r="Q3206" s="366"/>
      <c r="R3206" s="366"/>
      <c r="S3206" s="366"/>
      <c r="T3206" s="366"/>
      <c r="U3206" s="366"/>
      <c r="V3206" s="366"/>
      <c r="W3206" s="366"/>
      <c r="X3206" s="366"/>
      <c r="Y3206" s="366"/>
      <c r="Z3206" s="366"/>
      <c r="AA3206" s="366"/>
      <c r="AB3206" s="366"/>
      <c r="AC3206" s="366"/>
      <c r="AD3206" s="366"/>
      <c r="AE3206" s="366"/>
      <c r="AF3206" s="366"/>
      <c r="AG3206" s="366"/>
      <c r="AH3206" s="366"/>
    </row>
    <row r="3209" spans="3:34">
      <c r="C3209" s="366"/>
      <c r="D3209" s="366"/>
      <c r="E3209" s="366"/>
      <c r="F3209" s="366"/>
      <c r="G3209" s="366"/>
      <c r="H3209" s="366"/>
      <c r="I3209" s="366"/>
      <c r="J3209" s="366"/>
      <c r="K3209" s="366"/>
      <c r="L3209" s="366"/>
      <c r="M3209" s="366"/>
      <c r="N3209" s="366"/>
      <c r="O3209" s="366"/>
      <c r="P3209" s="366"/>
      <c r="Q3209" s="366"/>
      <c r="R3209" s="366"/>
      <c r="S3209" s="366"/>
      <c r="T3209" s="366"/>
      <c r="U3209" s="366"/>
      <c r="V3209" s="366"/>
      <c r="W3209" s="366"/>
      <c r="X3209" s="366"/>
      <c r="Y3209" s="366"/>
      <c r="Z3209" s="366"/>
      <c r="AA3209" s="366"/>
      <c r="AB3209" s="366"/>
      <c r="AC3209" s="366"/>
      <c r="AD3209" s="366"/>
      <c r="AE3209" s="366"/>
      <c r="AF3209" s="366"/>
      <c r="AG3209" s="366"/>
      <c r="AH3209" s="366"/>
    </row>
    <row r="3212" spans="3:34">
      <c r="C3212" s="366"/>
      <c r="D3212" s="366"/>
      <c r="E3212" s="366"/>
      <c r="F3212" s="366"/>
      <c r="G3212" s="366"/>
      <c r="H3212" s="366"/>
      <c r="I3212" s="366"/>
      <c r="J3212" s="366"/>
      <c r="K3212" s="366"/>
      <c r="L3212" s="366"/>
      <c r="M3212" s="366"/>
      <c r="N3212" s="366"/>
      <c r="O3212" s="366"/>
      <c r="P3212" s="366"/>
      <c r="Q3212" s="366"/>
      <c r="R3212" s="366"/>
      <c r="S3212" s="366"/>
      <c r="T3212" s="366"/>
      <c r="U3212" s="366"/>
      <c r="V3212" s="366"/>
      <c r="W3212" s="366"/>
      <c r="X3212" s="366"/>
      <c r="Y3212" s="366"/>
      <c r="Z3212" s="366"/>
      <c r="AA3212" s="366"/>
      <c r="AB3212" s="366"/>
      <c r="AC3212" s="366"/>
      <c r="AD3212" s="366"/>
      <c r="AE3212" s="366"/>
      <c r="AF3212" s="366"/>
      <c r="AG3212" s="366"/>
      <c r="AH3212" s="366"/>
    </row>
    <row r="3215" spans="3:34">
      <c r="C3215" s="366"/>
      <c r="D3215" s="366"/>
      <c r="E3215" s="366"/>
      <c r="F3215" s="366"/>
      <c r="G3215" s="366"/>
      <c r="H3215" s="366"/>
      <c r="I3215" s="366"/>
      <c r="J3215" s="366"/>
      <c r="K3215" s="366"/>
      <c r="L3215" s="366"/>
      <c r="M3215" s="366"/>
      <c r="N3215" s="366"/>
      <c r="O3215" s="366"/>
      <c r="P3215" s="366"/>
      <c r="Q3215" s="366"/>
      <c r="R3215" s="366"/>
      <c r="S3215" s="366"/>
      <c r="T3215" s="366"/>
      <c r="U3215" s="366"/>
      <c r="V3215" s="366"/>
      <c r="W3215" s="366"/>
      <c r="X3215" s="366"/>
      <c r="Y3215" s="366"/>
      <c r="Z3215" s="366"/>
      <c r="AA3215" s="366"/>
      <c r="AB3215" s="366"/>
      <c r="AC3215" s="366"/>
      <c r="AD3215" s="366"/>
      <c r="AE3215" s="366"/>
      <c r="AF3215" s="366"/>
      <c r="AG3215" s="366"/>
      <c r="AH3215" s="366"/>
    </row>
    <row r="3217" spans="3:34">
      <c r="C3217" s="366"/>
      <c r="D3217" s="366"/>
      <c r="E3217" s="366"/>
      <c r="F3217" s="366"/>
      <c r="G3217" s="366"/>
      <c r="H3217" s="366"/>
      <c r="I3217" s="366"/>
      <c r="J3217" s="366"/>
      <c r="K3217" s="366"/>
      <c r="L3217" s="366"/>
      <c r="M3217" s="366"/>
      <c r="N3217" s="366"/>
      <c r="O3217" s="366"/>
      <c r="P3217" s="366"/>
      <c r="Q3217" s="366"/>
      <c r="R3217" s="366"/>
      <c r="S3217" s="366"/>
      <c r="T3217" s="366"/>
      <c r="U3217" s="366"/>
      <c r="V3217" s="366"/>
      <c r="W3217" s="366"/>
      <c r="X3217" s="366"/>
      <c r="Y3217" s="366"/>
      <c r="Z3217" s="366"/>
      <c r="AA3217" s="366"/>
      <c r="AB3217" s="366"/>
      <c r="AC3217" s="366"/>
      <c r="AD3217" s="366"/>
      <c r="AE3217" s="366"/>
      <c r="AF3217" s="366"/>
      <c r="AG3217" s="366"/>
      <c r="AH3217" s="366"/>
    </row>
    <row r="3218" spans="3:34">
      <c r="C3218" s="366"/>
      <c r="D3218" s="366"/>
      <c r="E3218" s="366"/>
      <c r="F3218" s="366"/>
      <c r="G3218" s="366"/>
      <c r="H3218" s="366"/>
      <c r="I3218" s="366"/>
      <c r="J3218" s="366"/>
      <c r="K3218" s="366"/>
      <c r="L3218" s="366"/>
      <c r="M3218" s="366"/>
      <c r="N3218" s="366"/>
      <c r="O3218" s="366"/>
      <c r="P3218" s="366"/>
      <c r="Q3218" s="366"/>
      <c r="R3218" s="366"/>
      <c r="S3218" s="366"/>
      <c r="T3218" s="366"/>
      <c r="U3218" s="366"/>
      <c r="V3218" s="366"/>
      <c r="W3218" s="366"/>
      <c r="X3218" s="366"/>
      <c r="Y3218" s="366"/>
      <c r="Z3218" s="366"/>
      <c r="AA3218" s="366"/>
      <c r="AB3218" s="366"/>
      <c r="AC3218" s="366"/>
      <c r="AD3218" s="366"/>
      <c r="AE3218" s="366"/>
      <c r="AF3218" s="366"/>
      <c r="AG3218" s="366"/>
      <c r="AH3218" s="366"/>
    </row>
    <row r="3219" spans="3:34">
      <c r="C3219" s="366"/>
      <c r="D3219" s="366"/>
      <c r="E3219" s="366"/>
      <c r="F3219" s="366"/>
      <c r="G3219" s="366"/>
      <c r="H3219" s="366"/>
      <c r="I3219" s="366"/>
      <c r="J3219" s="366"/>
      <c r="K3219" s="366"/>
      <c r="L3219" s="366"/>
      <c r="M3219" s="366"/>
      <c r="N3219" s="366"/>
      <c r="O3219" s="366"/>
      <c r="P3219" s="366"/>
      <c r="Q3219" s="366"/>
      <c r="R3219" s="366"/>
      <c r="S3219" s="366"/>
      <c r="T3219" s="366"/>
      <c r="U3219" s="366"/>
      <c r="V3219" s="366"/>
      <c r="W3219" s="366"/>
      <c r="X3219" s="366"/>
      <c r="Y3219" s="366"/>
      <c r="Z3219" s="366"/>
      <c r="AA3219" s="366"/>
      <c r="AB3219" s="366"/>
      <c r="AC3219" s="366"/>
      <c r="AD3219" s="366"/>
      <c r="AE3219" s="366"/>
      <c r="AF3219" s="366"/>
      <c r="AG3219" s="366"/>
      <c r="AH3219" s="366"/>
    </row>
    <row r="3220" spans="3:34">
      <c r="C3220" s="366"/>
      <c r="D3220" s="366"/>
      <c r="E3220" s="366"/>
      <c r="F3220" s="366"/>
      <c r="G3220" s="366"/>
      <c r="H3220" s="366"/>
      <c r="I3220" s="366"/>
      <c r="J3220" s="366"/>
      <c r="K3220" s="366"/>
      <c r="L3220" s="366"/>
      <c r="M3220" s="366"/>
      <c r="N3220" s="366"/>
      <c r="O3220" s="366"/>
      <c r="P3220" s="366"/>
      <c r="Q3220" s="366"/>
      <c r="R3220" s="366"/>
      <c r="S3220" s="366"/>
      <c r="T3220" s="366"/>
      <c r="U3220" s="366"/>
      <c r="V3220" s="366"/>
      <c r="W3220" s="366"/>
      <c r="X3220" s="366"/>
      <c r="Y3220" s="366"/>
      <c r="Z3220" s="366"/>
      <c r="AA3220" s="366"/>
      <c r="AB3220" s="366"/>
      <c r="AC3220" s="366"/>
      <c r="AD3220" s="366"/>
      <c r="AE3220" s="366"/>
      <c r="AF3220" s="366"/>
      <c r="AG3220" s="366"/>
      <c r="AH3220" s="366"/>
    </row>
    <row r="3221" spans="3:34">
      <c r="C3221" s="366"/>
      <c r="D3221" s="366"/>
      <c r="E3221" s="366"/>
      <c r="F3221" s="366"/>
      <c r="G3221" s="366"/>
      <c r="H3221" s="366"/>
      <c r="I3221" s="366"/>
      <c r="J3221" s="366"/>
      <c r="K3221" s="366"/>
      <c r="L3221" s="366"/>
      <c r="M3221" s="366"/>
      <c r="N3221" s="366"/>
      <c r="O3221" s="366"/>
      <c r="P3221" s="366"/>
      <c r="Q3221" s="366"/>
      <c r="R3221" s="366"/>
      <c r="S3221" s="366"/>
      <c r="T3221" s="366"/>
      <c r="U3221" s="366"/>
      <c r="V3221" s="366"/>
      <c r="W3221" s="366"/>
      <c r="X3221" s="366"/>
      <c r="Y3221" s="366"/>
      <c r="Z3221" s="366"/>
      <c r="AA3221" s="366"/>
      <c r="AB3221" s="366"/>
      <c r="AC3221" s="366"/>
      <c r="AD3221" s="366"/>
      <c r="AE3221" s="366"/>
      <c r="AF3221" s="366"/>
      <c r="AG3221" s="366"/>
      <c r="AH3221" s="366"/>
    </row>
    <row r="3224" spans="3:34">
      <c r="C3224" s="366"/>
      <c r="D3224" s="366"/>
      <c r="E3224" s="366"/>
      <c r="F3224" s="366"/>
      <c r="G3224" s="366"/>
      <c r="H3224" s="366"/>
      <c r="I3224" s="366"/>
      <c r="J3224" s="366"/>
      <c r="K3224" s="366"/>
      <c r="L3224" s="366"/>
      <c r="M3224" s="366"/>
      <c r="N3224" s="366"/>
      <c r="O3224" s="366"/>
      <c r="P3224" s="366"/>
      <c r="Q3224" s="366"/>
      <c r="R3224" s="366"/>
      <c r="S3224" s="366"/>
      <c r="T3224" s="366"/>
      <c r="U3224" s="366"/>
      <c r="V3224" s="366"/>
      <c r="W3224" s="366"/>
      <c r="X3224" s="366"/>
      <c r="Y3224" s="366"/>
      <c r="Z3224" s="366"/>
      <c r="AA3224" s="366"/>
      <c r="AB3224" s="366"/>
      <c r="AC3224" s="366"/>
      <c r="AD3224" s="366"/>
      <c r="AE3224" s="366"/>
      <c r="AF3224" s="366"/>
      <c r="AG3224" s="366"/>
      <c r="AH3224" s="366"/>
    </row>
    <row r="3225" spans="3:34">
      <c r="C3225" s="366"/>
      <c r="D3225" s="366"/>
      <c r="E3225" s="366"/>
      <c r="F3225" s="366"/>
      <c r="G3225" s="366"/>
      <c r="H3225" s="366"/>
      <c r="I3225" s="366"/>
      <c r="J3225" s="366"/>
      <c r="K3225" s="366"/>
      <c r="L3225" s="366"/>
      <c r="M3225" s="366"/>
      <c r="N3225" s="366"/>
      <c r="O3225" s="366"/>
      <c r="P3225" s="366"/>
      <c r="Q3225" s="366"/>
      <c r="R3225" s="366"/>
      <c r="S3225" s="366"/>
      <c r="T3225" s="366"/>
      <c r="U3225" s="366"/>
      <c r="V3225" s="366"/>
      <c r="W3225" s="366"/>
      <c r="X3225" s="366"/>
      <c r="Y3225" s="366"/>
      <c r="Z3225" s="366"/>
      <c r="AA3225" s="366"/>
      <c r="AB3225" s="366"/>
      <c r="AC3225" s="366"/>
      <c r="AD3225" s="366"/>
      <c r="AE3225" s="366"/>
      <c r="AF3225" s="366"/>
      <c r="AG3225" s="366"/>
      <c r="AH3225" s="366"/>
    </row>
    <row r="3227" spans="3:34">
      <c r="C3227" s="366"/>
      <c r="D3227" s="366"/>
      <c r="E3227" s="366"/>
      <c r="F3227" s="366"/>
      <c r="G3227" s="366"/>
      <c r="H3227" s="366"/>
      <c r="I3227" s="366"/>
      <c r="J3227" s="366"/>
      <c r="K3227" s="366"/>
      <c r="L3227" s="366"/>
      <c r="M3227" s="366"/>
      <c r="N3227" s="366"/>
      <c r="O3227" s="366"/>
      <c r="P3227" s="366"/>
      <c r="Q3227" s="366"/>
      <c r="R3227" s="366"/>
      <c r="S3227" s="366"/>
      <c r="T3227" s="366"/>
      <c r="U3227" s="366"/>
      <c r="V3227" s="366"/>
      <c r="W3227" s="366"/>
      <c r="X3227" s="366"/>
      <c r="Y3227" s="366"/>
      <c r="Z3227" s="366"/>
      <c r="AA3227" s="366"/>
      <c r="AB3227" s="366"/>
      <c r="AC3227" s="366"/>
      <c r="AD3227" s="366"/>
      <c r="AE3227" s="366"/>
      <c r="AF3227" s="366"/>
      <c r="AG3227" s="366"/>
      <c r="AH3227" s="366"/>
    </row>
    <row r="3229" spans="3:34">
      <c r="C3229" s="366"/>
      <c r="D3229" s="366"/>
      <c r="E3229" s="366"/>
      <c r="F3229" s="366"/>
      <c r="G3229" s="366"/>
      <c r="H3229" s="366"/>
      <c r="I3229" s="366"/>
      <c r="J3229" s="366"/>
      <c r="K3229" s="366"/>
      <c r="L3229" s="366"/>
      <c r="M3229" s="366"/>
      <c r="N3229" s="366"/>
      <c r="O3229" s="366"/>
      <c r="P3229" s="366"/>
      <c r="Q3229" s="366"/>
      <c r="R3229" s="366"/>
      <c r="S3229" s="366"/>
      <c r="T3229" s="366"/>
      <c r="U3229" s="366"/>
      <c r="V3229" s="366"/>
      <c r="W3229" s="366"/>
      <c r="X3229" s="366"/>
      <c r="Y3229" s="366"/>
      <c r="Z3229" s="366"/>
      <c r="AA3229" s="366"/>
      <c r="AB3229" s="366"/>
      <c r="AC3229" s="366"/>
      <c r="AD3229" s="366"/>
      <c r="AE3229" s="366"/>
      <c r="AF3229" s="366"/>
      <c r="AG3229" s="366"/>
      <c r="AH3229" s="366"/>
    </row>
    <row r="3230" spans="3:34">
      <c r="C3230" s="366"/>
      <c r="D3230" s="366"/>
      <c r="E3230" s="366"/>
      <c r="F3230" s="366"/>
      <c r="G3230" s="366"/>
      <c r="H3230" s="366"/>
      <c r="I3230" s="366"/>
      <c r="J3230" s="366"/>
      <c r="K3230" s="366"/>
      <c r="L3230" s="366"/>
      <c r="M3230" s="366"/>
      <c r="N3230" s="366"/>
      <c r="O3230" s="366"/>
      <c r="P3230" s="366"/>
      <c r="Q3230" s="366"/>
      <c r="R3230" s="366"/>
      <c r="S3230" s="366"/>
      <c r="T3230" s="366"/>
      <c r="U3230" s="366"/>
      <c r="V3230" s="366"/>
      <c r="W3230" s="366"/>
      <c r="X3230" s="366"/>
      <c r="Y3230" s="366"/>
      <c r="Z3230" s="366"/>
      <c r="AA3230" s="366"/>
      <c r="AB3230" s="366"/>
      <c r="AC3230" s="366"/>
      <c r="AD3230" s="366"/>
      <c r="AE3230" s="366"/>
      <c r="AF3230" s="366"/>
      <c r="AG3230" s="366"/>
      <c r="AH3230" s="366"/>
    </row>
    <row r="3231" spans="3:34">
      <c r="C3231" s="366"/>
      <c r="D3231" s="366"/>
      <c r="E3231" s="366"/>
      <c r="F3231" s="366"/>
      <c r="G3231" s="366"/>
      <c r="H3231" s="366"/>
      <c r="I3231" s="366"/>
      <c r="J3231" s="366"/>
      <c r="K3231" s="366"/>
      <c r="L3231" s="366"/>
      <c r="M3231" s="366"/>
      <c r="N3231" s="366"/>
      <c r="O3231" s="366"/>
      <c r="P3231" s="366"/>
      <c r="Q3231" s="366"/>
      <c r="R3231" s="366"/>
      <c r="S3231" s="366"/>
      <c r="T3231" s="366"/>
      <c r="U3231" s="366"/>
      <c r="V3231" s="366"/>
      <c r="W3231" s="366"/>
      <c r="X3231" s="366"/>
      <c r="Y3231" s="366"/>
      <c r="Z3231" s="366"/>
      <c r="AA3231" s="366"/>
      <c r="AB3231" s="366"/>
      <c r="AC3231" s="366"/>
      <c r="AD3231" s="366"/>
      <c r="AE3231" s="366"/>
      <c r="AF3231" s="366"/>
      <c r="AG3231" s="366"/>
      <c r="AH3231" s="366"/>
    </row>
    <row r="3232" spans="3:34">
      <c r="C3232" s="366"/>
      <c r="D3232" s="366"/>
      <c r="E3232" s="366"/>
      <c r="F3232" s="366"/>
      <c r="G3232" s="366"/>
      <c r="H3232" s="366"/>
      <c r="I3232" s="366"/>
      <c r="J3232" s="366"/>
      <c r="K3232" s="366"/>
      <c r="L3232" s="366"/>
      <c r="M3232" s="366"/>
      <c r="N3232" s="366"/>
      <c r="O3232" s="366"/>
      <c r="P3232" s="366"/>
      <c r="Q3232" s="366"/>
      <c r="R3232" s="366"/>
      <c r="S3232" s="366"/>
      <c r="T3232" s="366"/>
      <c r="U3232" s="366"/>
      <c r="V3232" s="366"/>
      <c r="W3232" s="366"/>
      <c r="X3232" s="366"/>
      <c r="Y3232" s="366"/>
      <c r="Z3232" s="366"/>
      <c r="AA3232" s="366"/>
      <c r="AB3232" s="366"/>
      <c r="AC3232" s="366"/>
      <c r="AD3232" s="366"/>
      <c r="AE3232" s="366"/>
      <c r="AF3232" s="366"/>
      <c r="AG3232" s="366"/>
      <c r="AH3232" s="366"/>
    </row>
    <row r="3233" spans="3:34">
      <c r="C3233" s="366"/>
      <c r="D3233" s="366"/>
      <c r="E3233" s="366"/>
      <c r="F3233" s="366"/>
      <c r="G3233" s="366"/>
      <c r="H3233" s="366"/>
      <c r="I3233" s="366"/>
      <c r="J3233" s="366"/>
      <c r="K3233" s="366"/>
      <c r="L3233" s="366"/>
      <c r="M3233" s="366"/>
      <c r="N3233" s="366"/>
      <c r="O3233" s="366"/>
      <c r="P3233" s="366"/>
      <c r="Q3233" s="366"/>
      <c r="R3233" s="366"/>
      <c r="S3233" s="366"/>
      <c r="T3233" s="366"/>
      <c r="U3233" s="366"/>
      <c r="V3233" s="366"/>
      <c r="W3233" s="366"/>
      <c r="X3233" s="366"/>
      <c r="Y3233" s="366"/>
      <c r="Z3233" s="366"/>
      <c r="AA3233" s="366"/>
      <c r="AB3233" s="366"/>
      <c r="AC3233" s="366"/>
      <c r="AD3233" s="366"/>
      <c r="AE3233" s="366"/>
      <c r="AF3233" s="366"/>
      <c r="AG3233" s="366"/>
      <c r="AH3233" s="366"/>
    </row>
    <row r="3236" spans="3:34">
      <c r="C3236" s="366"/>
      <c r="D3236" s="366"/>
      <c r="E3236" s="366"/>
      <c r="F3236" s="366"/>
      <c r="G3236" s="366"/>
      <c r="H3236" s="366"/>
      <c r="I3236" s="366"/>
      <c r="J3236" s="366"/>
      <c r="K3236" s="366"/>
      <c r="L3236" s="366"/>
      <c r="M3236" s="366"/>
      <c r="N3236" s="366"/>
      <c r="O3236" s="366"/>
      <c r="P3236" s="366"/>
      <c r="Q3236" s="366"/>
      <c r="R3236" s="366"/>
      <c r="S3236" s="366"/>
      <c r="T3236" s="366"/>
      <c r="U3236" s="366"/>
      <c r="V3236" s="366"/>
      <c r="W3236" s="366"/>
      <c r="X3236" s="366"/>
      <c r="Y3236" s="366"/>
      <c r="Z3236" s="366"/>
      <c r="AA3236" s="366"/>
      <c r="AB3236" s="366"/>
      <c r="AC3236" s="366"/>
      <c r="AD3236" s="366"/>
      <c r="AE3236" s="366"/>
      <c r="AF3236" s="366"/>
      <c r="AG3236" s="366"/>
      <c r="AH3236" s="366"/>
    </row>
    <row r="3237" spans="3:34">
      <c r="C3237" s="366"/>
      <c r="D3237" s="366"/>
      <c r="E3237" s="366"/>
      <c r="F3237" s="366"/>
      <c r="G3237" s="366"/>
      <c r="H3237" s="366"/>
      <c r="I3237" s="366"/>
      <c r="J3237" s="366"/>
      <c r="K3237" s="366"/>
      <c r="L3237" s="366"/>
      <c r="M3237" s="366"/>
      <c r="N3237" s="366"/>
      <c r="O3237" s="366"/>
      <c r="P3237" s="366"/>
      <c r="Q3237" s="366"/>
      <c r="R3237" s="366"/>
      <c r="S3237" s="366"/>
      <c r="T3237" s="366"/>
      <c r="U3237" s="366"/>
      <c r="V3237" s="366"/>
      <c r="W3237" s="366"/>
      <c r="X3237" s="366"/>
      <c r="Y3237" s="366"/>
      <c r="Z3237" s="366"/>
      <c r="AA3237" s="366"/>
      <c r="AB3237" s="366"/>
      <c r="AC3237" s="366"/>
      <c r="AD3237" s="366"/>
      <c r="AE3237" s="366"/>
      <c r="AF3237" s="366"/>
      <c r="AG3237" s="366"/>
      <c r="AH3237" s="366"/>
    </row>
    <row r="3239" spans="3:34">
      <c r="C3239" s="366"/>
      <c r="D3239" s="366"/>
      <c r="E3239" s="366"/>
      <c r="F3239" s="366"/>
      <c r="G3239" s="366"/>
      <c r="H3239" s="366"/>
      <c r="I3239" s="366"/>
      <c r="J3239" s="366"/>
      <c r="K3239" s="366"/>
      <c r="L3239" s="366"/>
      <c r="M3239" s="366"/>
      <c r="N3239" s="366"/>
      <c r="O3239" s="366"/>
      <c r="P3239" s="366"/>
      <c r="Q3239" s="366"/>
      <c r="R3239" s="366"/>
      <c r="S3239" s="366"/>
      <c r="T3239" s="366"/>
      <c r="U3239" s="366"/>
      <c r="V3239" s="366"/>
      <c r="W3239" s="366"/>
      <c r="X3239" s="366"/>
      <c r="Y3239" s="366"/>
      <c r="Z3239" s="366"/>
      <c r="AA3239" s="366"/>
      <c r="AB3239" s="366"/>
      <c r="AC3239" s="366"/>
      <c r="AD3239" s="366"/>
      <c r="AE3239" s="366"/>
      <c r="AF3239" s="366"/>
      <c r="AG3239" s="366"/>
      <c r="AH3239" s="366"/>
    </row>
    <row r="3240" spans="3:34">
      <c r="C3240" s="366"/>
      <c r="D3240" s="366"/>
      <c r="E3240" s="366"/>
      <c r="F3240" s="366"/>
      <c r="G3240" s="366"/>
      <c r="H3240" s="366"/>
      <c r="I3240" s="366"/>
      <c r="J3240" s="366"/>
      <c r="K3240" s="366"/>
      <c r="L3240" s="366"/>
      <c r="M3240" s="366"/>
      <c r="N3240" s="366"/>
      <c r="O3240" s="366"/>
      <c r="P3240" s="366"/>
      <c r="Q3240" s="366"/>
      <c r="R3240" s="366"/>
      <c r="S3240" s="366"/>
      <c r="T3240" s="366"/>
      <c r="U3240" s="366"/>
      <c r="V3240" s="366"/>
      <c r="W3240" s="366"/>
      <c r="X3240" s="366"/>
      <c r="Y3240" s="366"/>
      <c r="Z3240" s="366"/>
      <c r="AA3240" s="366"/>
      <c r="AB3240" s="366"/>
      <c r="AC3240" s="366"/>
      <c r="AD3240" s="366"/>
      <c r="AE3240" s="366"/>
      <c r="AF3240" s="366"/>
      <c r="AG3240" s="366"/>
      <c r="AH3240" s="366"/>
    </row>
    <row r="3241" spans="3:34">
      <c r="C3241" s="366"/>
      <c r="D3241" s="366"/>
      <c r="E3241" s="366"/>
      <c r="F3241" s="366"/>
      <c r="G3241" s="366"/>
      <c r="H3241" s="366"/>
      <c r="I3241" s="366"/>
      <c r="J3241" s="366"/>
      <c r="K3241" s="366"/>
      <c r="L3241" s="366"/>
      <c r="M3241" s="366"/>
      <c r="N3241" s="366"/>
      <c r="O3241" s="366"/>
      <c r="P3241" s="366"/>
      <c r="Q3241" s="366"/>
      <c r="R3241" s="366"/>
      <c r="S3241" s="366"/>
      <c r="T3241" s="366"/>
      <c r="U3241" s="366"/>
      <c r="V3241" s="366"/>
      <c r="W3241" s="366"/>
      <c r="X3241" s="366"/>
      <c r="Y3241" s="366"/>
      <c r="Z3241" s="366"/>
      <c r="AA3241" s="366"/>
      <c r="AB3241" s="366"/>
      <c r="AC3241" s="366"/>
      <c r="AD3241" s="366"/>
      <c r="AE3241" s="366"/>
      <c r="AF3241" s="366"/>
      <c r="AG3241" s="366"/>
      <c r="AH3241" s="366"/>
    </row>
    <row r="3242" spans="3:34">
      <c r="C3242" s="366"/>
      <c r="D3242" s="366"/>
      <c r="E3242" s="366"/>
      <c r="F3242" s="366"/>
      <c r="G3242" s="366"/>
      <c r="H3242" s="366"/>
      <c r="I3242" s="366"/>
      <c r="J3242" s="366"/>
      <c r="K3242" s="366"/>
      <c r="L3242" s="366"/>
      <c r="M3242" s="366"/>
      <c r="N3242" s="366"/>
      <c r="O3242" s="366"/>
      <c r="P3242" s="366"/>
      <c r="Q3242" s="366"/>
      <c r="R3242" s="366"/>
      <c r="S3242" s="366"/>
      <c r="T3242" s="366"/>
      <c r="U3242" s="366"/>
      <c r="V3242" s="366"/>
      <c r="W3242" s="366"/>
      <c r="X3242" s="366"/>
      <c r="Y3242" s="366"/>
      <c r="Z3242" s="366"/>
      <c r="AA3242" s="366"/>
      <c r="AB3242" s="366"/>
      <c r="AC3242" s="366"/>
      <c r="AD3242" s="366"/>
      <c r="AE3242" s="366"/>
      <c r="AF3242" s="366"/>
      <c r="AG3242" s="366"/>
      <c r="AH3242" s="366"/>
    </row>
    <row r="3243" spans="3:34">
      <c r="C3243" s="366"/>
      <c r="D3243" s="366"/>
      <c r="E3243" s="366"/>
      <c r="F3243" s="366"/>
      <c r="G3243" s="366"/>
      <c r="H3243" s="366"/>
      <c r="I3243" s="366"/>
      <c r="J3243" s="366"/>
      <c r="K3243" s="366"/>
      <c r="L3243" s="366"/>
      <c r="M3243" s="366"/>
      <c r="N3243" s="366"/>
      <c r="O3243" s="366"/>
      <c r="P3243" s="366"/>
      <c r="Q3243" s="366"/>
      <c r="R3243" s="366"/>
      <c r="S3243" s="366"/>
      <c r="T3243" s="366"/>
      <c r="U3243" s="366"/>
      <c r="V3243" s="366"/>
      <c r="W3243" s="366"/>
      <c r="X3243" s="366"/>
      <c r="Y3243" s="366"/>
      <c r="Z3243" s="366"/>
      <c r="AA3243" s="366"/>
      <c r="AB3243" s="366"/>
      <c r="AC3243" s="366"/>
      <c r="AD3243" s="366"/>
      <c r="AE3243" s="366"/>
      <c r="AF3243" s="366"/>
      <c r="AG3243" s="366"/>
      <c r="AH3243" s="366"/>
    </row>
    <row r="3244" spans="3:34">
      <c r="C3244" s="366"/>
      <c r="D3244" s="366"/>
      <c r="E3244" s="366"/>
      <c r="F3244" s="366"/>
      <c r="G3244" s="366"/>
      <c r="H3244" s="366"/>
      <c r="I3244" s="366"/>
      <c r="J3244" s="366"/>
      <c r="K3244" s="366"/>
      <c r="L3244" s="366"/>
      <c r="M3244" s="366"/>
      <c r="N3244" s="366"/>
      <c r="O3244" s="366"/>
      <c r="P3244" s="366"/>
      <c r="Q3244" s="366"/>
      <c r="R3244" s="366"/>
      <c r="S3244" s="366"/>
      <c r="T3244" s="366"/>
      <c r="U3244" s="366"/>
      <c r="V3244" s="366"/>
      <c r="W3244" s="366"/>
      <c r="X3244" s="366"/>
      <c r="Y3244" s="366"/>
      <c r="Z3244" s="366"/>
      <c r="AA3244" s="366"/>
      <c r="AB3244" s="366"/>
      <c r="AC3244" s="366"/>
      <c r="AD3244" s="366"/>
      <c r="AE3244" s="366"/>
      <c r="AF3244" s="366"/>
      <c r="AG3244" s="366"/>
      <c r="AH3244" s="366"/>
    </row>
    <row r="3245" spans="3:34">
      <c r="C3245" s="366"/>
      <c r="D3245" s="366"/>
      <c r="E3245" s="366"/>
      <c r="F3245" s="366"/>
      <c r="G3245" s="366"/>
      <c r="H3245" s="366"/>
      <c r="I3245" s="366"/>
      <c r="J3245" s="366"/>
      <c r="K3245" s="366"/>
      <c r="L3245" s="366"/>
      <c r="M3245" s="366"/>
      <c r="N3245" s="366"/>
      <c r="O3245" s="366"/>
      <c r="P3245" s="366"/>
      <c r="Q3245" s="366"/>
      <c r="R3245" s="366"/>
      <c r="S3245" s="366"/>
      <c r="T3245" s="366"/>
      <c r="U3245" s="366"/>
      <c r="V3245" s="366"/>
      <c r="W3245" s="366"/>
      <c r="X3245" s="366"/>
      <c r="Y3245" s="366"/>
      <c r="Z3245" s="366"/>
      <c r="AA3245" s="366"/>
      <c r="AB3245" s="366"/>
      <c r="AC3245" s="366"/>
      <c r="AD3245" s="366"/>
      <c r="AE3245" s="366"/>
      <c r="AF3245" s="366"/>
      <c r="AG3245" s="366"/>
      <c r="AH3245" s="366"/>
    </row>
    <row r="3248" spans="3:34">
      <c r="C3248" s="366"/>
      <c r="D3248" s="366"/>
      <c r="E3248" s="366"/>
      <c r="F3248" s="366"/>
      <c r="G3248" s="366"/>
      <c r="H3248" s="366"/>
      <c r="I3248" s="366"/>
      <c r="J3248" s="366"/>
      <c r="K3248" s="366"/>
      <c r="L3248" s="366"/>
      <c r="M3248" s="366"/>
      <c r="N3248" s="366"/>
      <c r="O3248" s="366"/>
      <c r="P3248" s="366"/>
      <c r="Q3248" s="366"/>
      <c r="R3248" s="366"/>
      <c r="S3248" s="366"/>
      <c r="T3248" s="366"/>
      <c r="U3248" s="366"/>
      <c r="V3248" s="366"/>
      <c r="W3248" s="366"/>
      <c r="X3248" s="366"/>
      <c r="Y3248" s="366"/>
      <c r="Z3248" s="366"/>
      <c r="AA3248" s="366"/>
      <c r="AB3248" s="366"/>
      <c r="AC3248" s="366"/>
      <c r="AD3248" s="366"/>
      <c r="AE3248" s="366"/>
      <c r="AF3248" s="366"/>
      <c r="AG3248" s="366"/>
      <c r="AH3248" s="366"/>
    </row>
    <row r="3249" spans="3:34">
      <c r="C3249" s="366"/>
      <c r="D3249" s="366"/>
      <c r="E3249" s="366"/>
      <c r="F3249" s="366"/>
      <c r="G3249" s="366"/>
      <c r="H3249" s="366"/>
      <c r="I3249" s="366"/>
      <c r="J3249" s="366"/>
      <c r="K3249" s="366"/>
      <c r="L3249" s="366"/>
      <c r="M3249" s="366"/>
      <c r="N3249" s="366"/>
      <c r="O3249" s="366"/>
      <c r="P3249" s="366"/>
      <c r="Q3249" s="366"/>
      <c r="R3249" s="366"/>
      <c r="S3249" s="366"/>
      <c r="T3249" s="366"/>
      <c r="U3249" s="366"/>
      <c r="V3249" s="366"/>
      <c r="W3249" s="366"/>
      <c r="X3249" s="366"/>
      <c r="Y3249" s="366"/>
      <c r="Z3249" s="366"/>
      <c r="AA3249" s="366"/>
      <c r="AB3249" s="366"/>
      <c r="AC3249" s="366"/>
      <c r="AD3249" s="366"/>
      <c r="AE3249" s="366"/>
      <c r="AF3249" s="366"/>
      <c r="AG3249" s="366"/>
      <c r="AH3249" s="366"/>
    </row>
    <row r="3275" spans="3:34">
      <c r="C3275" s="366"/>
      <c r="D3275" s="366"/>
      <c r="E3275" s="366"/>
      <c r="F3275" s="366"/>
      <c r="G3275" s="366"/>
      <c r="H3275" s="366"/>
      <c r="I3275" s="366"/>
      <c r="J3275" s="366"/>
      <c r="K3275" s="366"/>
      <c r="L3275" s="366"/>
      <c r="M3275" s="366"/>
      <c r="N3275" s="366"/>
      <c r="O3275" s="366"/>
      <c r="P3275" s="366"/>
      <c r="Q3275" s="366"/>
      <c r="R3275" s="366"/>
      <c r="S3275" s="366"/>
      <c r="T3275" s="366"/>
      <c r="U3275" s="366"/>
      <c r="V3275" s="366"/>
      <c r="W3275" s="366"/>
      <c r="X3275" s="366"/>
      <c r="Y3275" s="366"/>
      <c r="Z3275" s="366"/>
      <c r="AA3275" s="366"/>
      <c r="AB3275" s="366"/>
      <c r="AC3275" s="366"/>
      <c r="AD3275" s="366"/>
      <c r="AE3275" s="366"/>
      <c r="AF3275" s="366"/>
      <c r="AG3275" s="366"/>
      <c r="AH3275" s="366"/>
    </row>
    <row r="3276" spans="3:34">
      <c r="C3276" s="366"/>
      <c r="D3276" s="366"/>
      <c r="E3276" s="366"/>
      <c r="F3276" s="366"/>
      <c r="G3276" s="366"/>
      <c r="H3276" s="366"/>
      <c r="I3276" s="366"/>
      <c r="J3276" s="366"/>
      <c r="K3276" s="366"/>
      <c r="L3276" s="366"/>
      <c r="M3276" s="366"/>
      <c r="N3276" s="366"/>
      <c r="O3276" s="366"/>
      <c r="P3276" s="366"/>
      <c r="Q3276" s="366"/>
      <c r="R3276" s="366"/>
      <c r="S3276" s="366"/>
      <c r="T3276" s="366"/>
      <c r="U3276" s="366"/>
      <c r="V3276" s="366"/>
      <c r="W3276" s="366"/>
      <c r="X3276" s="366"/>
      <c r="Y3276" s="366"/>
      <c r="Z3276" s="366"/>
      <c r="AA3276" s="366"/>
      <c r="AB3276" s="366"/>
      <c r="AC3276" s="366"/>
      <c r="AD3276" s="366"/>
      <c r="AE3276" s="366"/>
      <c r="AF3276" s="366"/>
      <c r="AG3276" s="366"/>
      <c r="AH3276" s="366"/>
    </row>
    <row r="3277" spans="3:34">
      <c r="C3277" s="366"/>
      <c r="D3277" s="366"/>
      <c r="E3277" s="366"/>
      <c r="F3277" s="366"/>
      <c r="G3277" s="366"/>
      <c r="H3277" s="366"/>
      <c r="I3277" s="366"/>
      <c r="J3277" s="366"/>
      <c r="K3277" s="366"/>
      <c r="L3277" s="366"/>
      <c r="M3277" s="366"/>
      <c r="N3277" s="366"/>
      <c r="O3277" s="366"/>
      <c r="P3277" s="366"/>
      <c r="Q3277" s="366"/>
      <c r="R3277" s="366"/>
      <c r="S3277" s="366"/>
      <c r="T3277" s="366"/>
      <c r="U3277" s="366"/>
      <c r="V3277" s="366"/>
      <c r="W3277" s="366"/>
      <c r="X3277" s="366"/>
      <c r="Y3277" s="366"/>
      <c r="Z3277" s="366"/>
      <c r="AA3277" s="366"/>
      <c r="AB3277" s="366"/>
      <c r="AC3277" s="366"/>
      <c r="AD3277" s="366"/>
      <c r="AE3277" s="366"/>
      <c r="AF3277" s="366"/>
      <c r="AG3277" s="366"/>
      <c r="AH3277" s="366"/>
    </row>
    <row r="3278" spans="3:34">
      <c r="C3278" s="366"/>
      <c r="D3278" s="366"/>
      <c r="E3278" s="366"/>
      <c r="F3278" s="366"/>
      <c r="G3278" s="366"/>
      <c r="H3278" s="366"/>
      <c r="I3278" s="366"/>
      <c r="J3278" s="366"/>
      <c r="K3278" s="366"/>
      <c r="L3278" s="366"/>
      <c r="M3278" s="366"/>
      <c r="N3278" s="366"/>
      <c r="O3278" s="366"/>
      <c r="P3278" s="366"/>
      <c r="Q3278" s="366"/>
      <c r="R3278" s="366"/>
      <c r="S3278" s="366"/>
      <c r="T3278" s="366"/>
      <c r="U3278" s="366"/>
      <c r="V3278" s="366"/>
      <c r="W3278" s="366"/>
      <c r="X3278" s="366"/>
      <c r="Y3278" s="366"/>
      <c r="Z3278" s="366"/>
      <c r="AA3278" s="366"/>
      <c r="AB3278" s="366"/>
      <c r="AC3278" s="366"/>
      <c r="AD3278" s="366"/>
      <c r="AE3278" s="366"/>
      <c r="AF3278" s="366"/>
      <c r="AG3278" s="366"/>
      <c r="AH3278" s="366"/>
    </row>
    <row r="3279" spans="3:34">
      <c r="C3279" s="366"/>
      <c r="D3279" s="366"/>
      <c r="E3279" s="366"/>
      <c r="F3279" s="366"/>
      <c r="G3279" s="366"/>
      <c r="H3279" s="366"/>
      <c r="I3279" s="366"/>
      <c r="J3279" s="366"/>
      <c r="K3279" s="366"/>
      <c r="L3279" s="366"/>
      <c r="M3279" s="366"/>
      <c r="N3279" s="366"/>
      <c r="O3279" s="366"/>
      <c r="P3279" s="366"/>
      <c r="Q3279" s="366"/>
      <c r="R3279" s="366"/>
      <c r="S3279" s="366"/>
      <c r="T3279" s="366"/>
      <c r="U3279" s="366"/>
      <c r="V3279" s="366"/>
      <c r="W3279" s="366"/>
      <c r="X3279" s="366"/>
      <c r="Y3279" s="366"/>
      <c r="Z3279" s="366"/>
      <c r="AA3279" s="366"/>
      <c r="AB3279" s="366"/>
      <c r="AC3279" s="366"/>
      <c r="AD3279" s="366"/>
      <c r="AE3279" s="366"/>
      <c r="AF3279" s="366"/>
      <c r="AG3279" s="366"/>
      <c r="AH3279" s="366"/>
    </row>
    <row r="3280" spans="3:34">
      <c r="C3280" s="366"/>
      <c r="D3280" s="366"/>
      <c r="E3280" s="366"/>
      <c r="F3280" s="366"/>
      <c r="G3280" s="366"/>
      <c r="H3280" s="366"/>
      <c r="I3280" s="366"/>
      <c r="J3280" s="366"/>
      <c r="K3280" s="366"/>
      <c r="L3280" s="366"/>
      <c r="M3280" s="366"/>
      <c r="N3280" s="366"/>
      <c r="O3280" s="366"/>
      <c r="P3280" s="366"/>
      <c r="Q3280" s="366"/>
      <c r="R3280" s="366"/>
      <c r="S3280" s="366"/>
      <c r="T3280" s="366"/>
      <c r="U3280" s="366"/>
      <c r="V3280" s="366"/>
      <c r="W3280" s="366"/>
      <c r="X3280" s="366"/>
      <c r="Y3280" s="366"/>
      <c r="Z3280" s="366"/>
      <c r="AA3280" s="366"/>
      <c r="AB3280" s="366"/>
      <c r="AC3280" s="366"/>
      <c r="AD3280" s="366"/>
      <c r="AE3280" s="366"/>
      <c r="AF3280" s="366"/>
      <c r="AG3280" s="366"/>
      <c r="AH3280" s="366"/>
    </row>
    <row r="3281" spans="3:34">
      <c r="C3281" s="366"/>
      <c r="D3281" s="366"/>
      <c r="E3281" s="366"/>
      <c r="F3281" s="366"/>
      <c r="G3281" s="366"/>
      <c r="H3281" s="366"/>
      <c r="I3281" s="366"/>
      <c r="J3281" s="366"/>
      <c r="K3281" s="366"/>
      <c r="L3281" s="366"/>
      <c r="M3281" s="366"/>
      <c r="N3281" s="366"/>
      <c r="O3281" s="366"/>
      <c r="P3281" s="366"/>
      <c r="Q3281" s="366"/>
      <c r="R3281" s="366"/>
      <c r="S3281" s="366"/>
      <c r="T3281" s="366"/>
      <c r="U3281" s="366"/>
      <c r="V3281" s="366"/>
      <c r="W3281" s="366"/>
      <c r="X3281" s="366"/>
      <c r="Y3281" s="366"/>
      <c r="Z3281" s="366"/>
      <c r="AA3281" s="366"/>
      <c r="AB3281" s="366"/>
      <c r="AC3281" s="366"/>
      <c r="AD3281" s="366"/>
      <c r="AE3281" s="366"/>
      <c r="AF3281" s="366"/>
      <c r="AG3281" s="366"/>
      <c r="AH3281" s="366"/>
    </row>
    <row r="3282" spans="3:34">
      <c r="C3282" s="366"/>
      <c r="D3282" s="366"/>
      <c r="E3282" s="366"/>
      <c r="F3282" s="366"/>
      <c r="G3282" s="366"/>
      <c r="H3282" s="366"/>
      <c r="I3282" s="366"/>
      <c r="J3282" s="366"/>
      <c r="K3282" s="366"/>
      <c r="L3282" s="366"/>
      <c r="M3282" s="366"/>
      <c r="N3282" s="366"/>
      <c r="O3282" s="366"/>
      <c r="P3282" s="366"/>
      <c r="Q3282" s="366"/>
      <c r="R3282" s="366"/>
      <c r="S3282" s="366"/>
      <c r="T3282" s="366"/>
      <c r="U3282" s="366"/>
      <c r="V3282" s="366"/>
      <c r="W3282" s="366"/>
      <c r="X3282" s="366"/>
      <c r="Y3282" s="366"/>
      <c r="Z3282" s="366"/>
      <c r="AA3282" s="366"/>
      <c r="AB3282" s="366"/>
      <c r="AC3282" s="366"/>
      <c r="AD3282" s="366"/>
      <c r="AE3282" s="366"/>
      <c r="AF3282" s="366"/>
      <c r="AG3282" s="366"/>
      <c r="AH3282" s="366"/>
    </row>
    <row r="3283" spans="3:34">
      <c r="C3283" s="366"/>
      <c r="D3283" s="366"/>
      <c r="E3283" s="366"/>
      <c r="F3283" s="366"/>
      <c r="G3283" s="366"/>
      <c r="H3283" s="366"/>
      <c r="I3283" s="366"/>
      <c r="J3283" s="366"/>
      <c r="K3283" s="366"/>
      <c r="L3283" s="366"/>
      <c r="M3283" s="366"/>
      <c r="N3283" s="366"/>
      <c r="O3283" s="366"/>
      <c r="P3283" s="366"/>
      <c r="Q3283" s="366"/>
      <c r="R3283" s="366"/>
      <c r="S3283" s="366"/>
      <c r="T3283" s="366"/>
      <c r="U3283" s="366"/>
      <c r="V3283" s="366"/>
      <c r="W3283" s="366"/>
      <c r="X3283" s="366"/>
      <c r="Y3283" s="366"/>
      <c r="Z3283" s="366"/>
      <c r="AA3283" s="366"/>
      <c r="AB3283" s="366"/>
      <c r="AC3283" s="366"/>
      <c r="AD3283" s="366"/>
      <c r="AE3283" s="366"/>
      <c r="AF3283" s="366"/>
      <c r="AG3283" s="366"/>
      <c r="AH3283" s="366"/>
    </row>
    <row r="3284" spans="3:34">
      <c r="C3284" s="366"/>
      <c r="D3284" s="366"/>
      <c r="E3284" s="366"/>
      <c r="F3284" s="366"/>
      <c r="G3284" s="366"/>
      <c r="H3284" s="366"/>
      <c r="I3284" s="366"/>
      <c r="J3284" s="366"/>
      <c r="K3284" s="366"/>
      <c r="L3284" s="366"/>
      <c r="M3284" s="366"/>
      <c r="N3284" s="366"/>
      <c r="O3284" s="366"/>
      <c r="P3284" s="366"/>
      <c r="Q3284" s="366"/>
      <c r="R3284" s="366"/>
      <c r="S3284" s="366"/>
      <c r="T3284" s="366"/>
      <c r="U3284" s="366"/>
      <c r="V3284" s="366"/>
      <c r="W3284" s="366"/>
      <c r="X3284" s="366"/>
      <c r="Y3284" s="366"/>
      <c r="Z3284" s="366"/>
      <c r="AA3284" s="366"/>
      <c r="AB3284" s="366"/>
      <c r="AC3284" s="366"/>
      <c r="AD3284" s="366"/>
      <c r="AE3284" s="366"/>
      <c r="AF3284" s="366"/>
      <c r="AG3284" s="366"/>
      <c r="AH3284" s="366"/>
    </row>
    <row r="3285" spans="3:34">
      <c r="C3285" s="366"/>
      <c r="D3285" s="366"/>
      <c r="E3285" s="366"/>
      <c r="F3285" s="366"/>
      <c r="G3285" s="366"/>
      <c r="H3285" s="366"/>
      <c r="I3285" s="366"/>
      <c r="J3285" s="366"/>
      <c r="K3285" s="366"/>
      <c r="L3285" s="366"/>
      <c r="M3285" s="366"/>
      <c r="N3285" s="366"/>
      <c r="O3285" s="366"/>
      <c r="P3285" s="366"/>
      <c r="Q3285" s="366"/>
      <c r="R3285" s="366"/>
      <c r="S3285" s="366"/>
      <c r="T3285" s="366"/>
      <c r="U3285" s="366"/>
      <c r="V3285" s="366"/>
      <c r="W3285" s="366"/>
      <c r="X3285" s="366"/>
      <c r="Y3285" s="366"/>
      <c r="Z3285" s="366"/>
      <c r="AA3285" s="366"/>
      <c r="AB3285" s="366"/>
      <c r="AC3285" s="366"/>
      <c r="AD3285" s="366"/>
      <c r="AE3285" s="366"/>
      <c r="AF3285" s="366"/>
      <c r="AG3285" s="366"/>
      <c r="AH3285" s="366"/>
    </row>
    <row r="3287" spans="3:34">
      <c r="C3287" s="366"/>
      <c r="D3287" s="366"/>
      <c r="E3287" s="366"/>
      <c r="F3287" s="366"/>
      <c r="G3287" s="366"/>
      <c r="H3287" s="366"/>
      <c r="I3287" s="366"/>
      <c r="J3287" s="366"/>
      <c r="K3287" s="366"/>
      <c r="L3287" s="366"/>
      <c r="M3287" s="366"/>
      <c r="N3287" s="366"/>
      <c r="O3287" s="366"/>
      <c r="P3287" s="366"/>
      <c r="Q3287" s="366"/>
      <c r="R3287" s="366"/>
      <c r="S3287" s="366"/>
      <c r="T3287" s="366"/>
      <c r="U3287" s="366"/>
      <c r="V3287" s="366"/>
      <c r="W3287" s="366"/>
      <c r="X3287" s="366"/>
      <c r="Y3287" s="366"/>
      <c r="Z3287" s="366"/>
      <c r="AA3287" s="366"/>
      <c r="AB3287" s="366"/>
      <c r="AC3287" s="366"/>
      <c r="AD3287" s="366"/>
      <c r="AE3287" s="366"/>
      <c r="AF3287" s="366"/>
      <c r="AG3287" s="366"/>
      <c r="AH3287" s="366"/>
    </row>
    <row r="3288" spans="3:34">
      <c r="AA3288" s="366"/>
      <c r="AB3288" s="366"/>
      <c r="AC3288" s="366"/>
      <c r="AD3288" s="366"/>
      <c r="AE3288" s="366"/>
      <c r="AF3288" s="366"/>
      <c r="AG3288" s="366"/>
      <c r="AH3288" s="366"/>
    </row>
    <row r="3289" spans="3:34">
      <c r="C3289" s="366"/>
      <c r="D3289" s="366"/>
      <c r="E3289" s="366"/>
      <c r="F3289" s="366"/>
      <c r="G3289" s="366"/>
      <c r="H3289" s="366"/>
      <c r="I3289" s="366"/>
      <c r="J3289" s="366"/>
      <c r="K3289" s="366"/>
      <c r="L3289" s="366"/>
      <c r="M3289" s="366"/>
      <c r="N3289" s="366"/>
      <c r="O3289" s="366"/>
      <c r="P3289" s="366"/>
      <c r="Q3289" s="366"/>
      <c r="R3289" s="366"/>
      <c r="S3289" s="366"/>
      <c r="T3289" s="366"/>
      <c r="U3289" s="366"/>
      <c r="V3289" s="366"/>
      <c r="W3289" s="366"/>
      <c r="X3289" s="366"/>
      <c r="Y3289" s="366"/>
      <c r="Z3289" s="366"/>
      <c r="AA3289" s="366"/>
      <c r="AB3289" s="366"/>
      <c r="AC3289" s="366"/>
      <c r="AD3289" s="366"/>
      <c r="AE3289" s="366"/>
      <c r="AF3289" s="366"/>
      <c r="AG3289" s="366"/>
      <c r="AH3289" s="366"/>
    </row>
    <row r="3290" spans="3:34">
      <c r="C3290" s="366"/>
      <c r="D3290" s="366"/>
      <c r="E3290" s="366"/>
      <c r="F3290" s="366"/>
      <c r="G3290" s="366"/>
      <c r="H3290" s="366"/>
      <c r="I3290" s="366"/>
      <c r="J3290" s="366"/>
      <c r="K3290" s="366"/>
      <c r="L3290" s="366"/>
      <c r="M3290" s="366"/>
      <c r="N3290" s="366"/>
      <c r="O3290" s="366"/>
      <c r="P3290" s="366"/>
      <c r="Q3290" s="366"/>
      <c r="R3290" s="366"/>
      <c r="S3290" s="366"/>
      <c r="T3290" s="366"/>
      <c r="U3290" s="366"/>
      <c r="V3290" s="366"/>
      <c r="W3290" s="366"/>
      <c r="X3290" s="366"/>
      <c r="Y3290" s="366"/>
      <c r="Z3290" s="366"/>
      <c r="AA3290" s="366"/>
      <c r="AB3290" s="366"/>
      <c r="AC3290" s="366"/>
      <c r="AD3290" s="366"/>
      <c r="AE3290" s="366"/>
      <c r="AF3290" s="366"/>
      <c r="AG3290" s="366"/>
      <c r="AH3290" s="366"/>
    </row>
    <row r="3291" spans="3:34">
      <c r="R3291" s="366"/>
      <c r="S3291" s="366"/>
      <c r="T3291" s="366"/>
      <c r="U3291" s="366"/>
      <c r="V3291" s="366"/>
      <c r="W3291" s="366"/>
      <c r="X3291" s="366"/>
      <c r="Y3291" s="366"/>
      <c r="Z3291" s="366"/>
      <c r="AA3291" s="366"/>
      <c r="AB3291" s="366"/>
      <c r="AC3291" s="366"/>
      <c r="AD3291" s="366"/>
      <c r="AE3291" s="366"/>
      <c r="AF3291" s="366"/>
      <c r="AG3291" s="366"/>
      <c r="AH3291" s="366"/>
    </row>
    <row r="3292" spans="3:34">
      <c r="R3292" s="366"/>
      <c r="S3292" s="366"/>
      <c r="T3292" s="366"/>
      <c r="U3292" s="366"/>
      <c r="V3292" s="366"/>
      <c r="W3292" s="366"/>
      <c r="X3292" s="366"/>
      <c r="Y3292" s="366"/>
      <c r="Z3292" s="366"/>
      <c r="AA3292" s="366"/>
      <c r="AB3292" s="366"/>
      <c r="AC3292" s="366"/>
      <c r="AD3292" s="366"/>
      <c r="AE3292" s="366"/>
      <c r="AF3292" s="366"/>
      <c r="AG3292" s="366"/>
      <c r="AH3292" s="366"/>
    </row>
    <row r="3299" spans="3:34">
      <c r="C3299" s="366"/>
      <c r="D3299" s="366"/>
      <c r="E3299" s="366"/>
      <c r="F3299" s="366"/>
      <c r="G3299" s="366"/>
      <c r="H3299" s="366"/>
      <c r="I3299" s="366"/>
      <c r="J3299" s="366"/>
      <c r="K3299" s="366"/>
      <c r="L3299" s="366"/>
      <c r="M3299" s="366"/>
      <c r="N3299" s="366"/>
      <c r="O3299" s="366"/>
      <c r="P3299" s="366"/>
      <c r="Q3299" s="366"/>
      <c r="R3299" s="366"/>
      <c r="S3299" s="366"/>
      <c r="T3299" s="366"/>
      <c r="U3299" s="366"/>
      <c r="V3299" s="366"/>
      <c r="W3299" s="366"/>
      <c r="X3299" s="366"/>
      <c r="Y3299" s="366"/>
      <c r="Z3299" s="366"/>
      <c r="AA3299" s="366"/>
      <c r="AB3299" s="366"/>
      <c r="AC3299" s="366"/>
      <c r="AD3299" s="366"/>
      <c r="AE3299" s="366"/>
      <c r="AF3299" s="366"/>
      <c r="AG3299" s="366"/>
      <c r="AH3299" s="366"/>
    </row>
    <row r="3300" spans="3:34">
      <c r="C3300" s="366"/>
      <c r="D3300" s="366"/>
      <c r="E3300" s="366"/>
      <c r="F3300" s="366"/>
      <c r="G3300" s="366"/>
      <c r="H3300" s="366"/>
      <c r="I3300" s="366"/>
      <c r="J3300" s="366"/>
      <c r="K3300" s="366"/>
      <c r="L3300" s="366"/>
      <c r="M3300" s="366"/>
      <c r="N3300" s="366"/>
      <c r="O3300" s="366"/>
      <c r="P3300" s="366"/>
      <c r="Q3300" s="366"/>
      <c r="R3300" s="366"/>
      <c r="S3300" s="366"/>
      <c r="T3300" s="366"/>
      <c r="U3300" s="366"/>
      <c r="V3300" s="366"/>
      <c r="W3300" s="366"/>
      <c r="X3300" s="366"/>
      <c r="Y3300" s="366"/>
      <c r="Z3300" s="366"/>
      <c r="AA3300" s="366"/>
      <c r="AB3300" s="366"/>
      <c r="AC3300" s="366"/>
      <c r="AD3300" s="366"/>
      <c r="AE3300" s="366"/>
      <c r="AF3300" s="366"/>
      <c r="AG3300" s="366"/>
      <c r="AH3300" s="366"/>
    </row>
    <row r="3301" spans="3:34">
      <c r="C3301" s="366"/>
      <c r="D3301" s="366"/>
      <c r="E3301" s="366"/>
      <c r="F3301" s="366"/>
      <c r="G3301" s="366"/>
      <c r="H3301" s="366"/>
      <c r="I3301" s="366"/>
      <c r="J3301" s="366"/>
      <c r="K3301" s="366"/>
      <c r="L3301" s="366"/>
      <c r="M3301" s="366"/>
      <c r="N3301" s="366"/>
      <c r="O3301" s="366"/>
      <c r="P3301" s="366"/>
      <c r="Q3301" s="366"/>
      <c r="R3301" s="366"/>
      <c r="S3301" s="366"/>
      <c r="T3301" s="366"/>
      <c r="U3301" s="366"/>
      <c r="V3301" s="366"/>
      <c r="W3301" s="366"/>
      <c r="X3301" s="366"/>
      <c r="Y3301" s="366"/>
      <c r="Z3301" s="366"/>
      <c r="AA3301" s="366"/>
      <c r="AB3301" s="366"/>
      <c r="AC3301" s="366"/>
      <c r="AD3301" s="366"/>
      <c r="AE3301" s="366"/>
      <c r="AF3301" s="366"/>
      <c r="AG3301" s="366"/>
      <c r="AH3301" s="366"/>
    </row>
    <row r="3302" spans="3:34">
      <c r="C3302" s="366"/>
      <c r="D3302" s="366"/>
      <c r="E3302" s="366"/>
      <c r="F3302" s="366"/>
      <c r="G3302" s="366"/>
      <c r="H3302" s="366"/>
      <c r="I3302" s="366"/>
      <c r="J3302" s="366"/>
      <c r="K3302" s="366"/>
      <c r="L3302" s="366"/>
      <c r="M3302" s="366"/>
      <c r="N3302" s="366"/>
      <c r="O3302" s="366"/>
      <c r="P3302" s="366"/>
      <c r="Q3302" s="366"/>
      <c r="R3302" s="366"/>
      <c r="S3302" s="366"/>
      <c r="T3302" s="366"/>
      <c r="U3302" s="366"/>
      <c r="V3302" s="366"/>
      <c r="W3302" s="366"/>
      <c r="X3302" s="366"/>
      <c r="Y3302" s="366"/>
      <c r="Z3302" s="366"/>
      <c r="AA3302" s="366"/>
      <c r="AB3302" s="366"/>
      <c r="AC3302" s="366"/>
      <c r="AD3302" s="366"/>
      <c r="AE3302" s="366"/>
      <c r="AF3302" s="366"/>
      <c r="AG3302" s="366"/>
      <c r="AH3302" s="366"/>
    </row>
    <row r="3303" spans="3:34">
      <c r="C3303" s="366"/>
      <c r="D3303" s="366"/>
      <c r="E3303" s="366"/>
      <c r="F3303" s="366"/>
      <c r="G3303" s="366"/>
      <c r="H3303" s="366"/>
      <c r="I3303" s="366"/>
      <c r="J3303" s="366"/>
      <c r="K3303" s="366"/>
      <c r="L3303" s="366"/>
      <c r="M3303" s="366"/>
      <c r="N3303" s="366"/>
      <c r="O3303" s="366"/>
      <c r="P3303" s="366"/>
      <c r="Q3303" s="366"/>
      <c r="R3303" s="366"/>
      <c r="S3303" s="366"/>
      <c r="T3303" s="366"/>
      <c r="U3303" s="366"/>
      <c r="V3303" s="366"/>
      <c r="W3303" s="366"/>
      <c r="X3303" s="366"/>
      <c r="Y3303" s="366"/>
      <c r="Z3303" s="366"/>
      <c r="AA3303" s="366"/>
      <c r="AB3303" s="366"/>
      <c r="AC3303" s="366"/>
      <c r="AD3303" s="366"/>
      <c r="AE3303" s="366"/>
      <c r="AF3303" s="366"/>
      <c r="AG3303" s="366"/>
      <c r="AH3303" s="366"/>
    </row>
    <row r="3304" spans="3:34">
      <c r="C3304" s="366"/>
      <c r="D3304" s="366"/>
      <c r="E3304" s="366"/>
      <c r="F3304" s="366"/>
      <c r="G3304" s="366"/>
      <c r="H3304" s="366"/>
      <c r="I3304" s="366"/>
      <c r="J3304" s="366"/>
      <c r="K3304" s="366"/>
      <c r="L3304" s="366"/>
      <c r="M3304" s="366"/>
      <c r="N3304" s="366"/>
      <c r="O3304" s="366"/>
      <c r="P3304" s="366"/>
      <c r="Q3304" s="366"/>
      <c r="R3304" s="366"/>
      <c r="S3304" s="366"/>
      <c r="T3304" s="366"/>
      <c r="U3304" s="366"/>
      <c r="V3304" s="366"/>
      <c r="W3304" s="366"/>
      <c r="X3304" s="366"/>
      <c r="Y3304" s="366"/>
      <c r="Z3304" s="366"/>
      <c r="AA3304" s="366"/>
      <c r="AB3304" s="366"/>
      <c r="AC3304" s="366"/>
      <c r="AD3304" s="366"/>
      <c r="AE3304" s="366"/>
      <c r="AF3304" s="366"/>
      <c r="AG3304" s="366"/>
      <c r="AH3304" s="366"/>
    </row>
    <row r="3305" spans="3:34">
      <c r="C3305" s="366"/>
      <c r="D3305" s="366"/>
      <c r="E3305" s="366"/>
      <c r="F3305" s="366"/>
      <c r="G3305" s="366"/>
      <c r="H3305" s="366"/>
      <c r="I3305" s="366"/>
      <c r="J3305" s="366"/>
      <c r="K3305" s="366"/>
      <c r="L3305" s="366"/>
      <c r="M3305" s="366"/>
      <c r="N3305" s="366"/>
      <c r="O3305" s="366"/>
      <c r="P3305" s="366"/>
      <c r="Q3305" s="366"/>
      <c r="R3305" s="366"/>
      <c r="S3305" s="366"/>
      <c r="T3305" s="366"/>
      <c r="U3305" s="366"/>
      <c r="V3305" s="366"/>
      <c r="W3305" s="366"/>
      <c r="X3305" s="366"/>
      <c r="Y3305" s="366"/>
      <c r="Z3305" s="366"/>
      <c r="AA3305" s="366"/>
      <c r="AB3305" s="366"/>
      <c r="AC3305" s="366"/>
      <c r="AD3305" s="366"/>
      <c r="AE3305" s="366"/>
      <c r="AF3305" s="366"/>
      <c r="AG3305" s="366"/>
      <c r="AH3305" s="366"/>
    </row>
    <row r="3306" spans="3:34">
      <c r="C3306" s="366"/>
      <c r="D3306" s="366"/>
      <c r="E3306" s="366"/>
      <c r="F3306" s="366"/>
      <c r="G3306" s="366"/>
      <c r="H3306" s="366"/>
      <c r="I3306" s="366"/>
      <c r="J3306" s="366"/>
      <c r="K3306" s="366"/>
      <c r="L3306" s="366"/>
      <c r="M3306" s="366"/>
      <c r="N3306" s="366"/>
      <c r="O3306" s="366"/>
      <c r="P3306" s="366"/>
      <c r="Q3306" s="366"/>
      <c r="R3306" s="366"/>
      <c r="S3306" s="366"/>
      <c r="T3306" s="366"/>
      <c r="U3306" s="366"/>
      <c r="V3306" s="366"/>
      <c r="W3306" s="366"/>
      <c r="X3306" s="366"/>
      <c r="Y3306" s="366"/>
      <c r="Z3306" s="366"/>
      <c r="AA3306" s="366"/>
      <c r="AB3306" s="366"/>
      <c r="AC3306" s="366"/>
      <c r="AD3306" s="366"/>
      <c r="AE3306" s="366"/>
      <c r="AF3306" s="366"/>
      <c r="AG3306" s="366"/>
      <c r="AH3306" s="366"/>
    </row>
    <row r="3307" spans="3:34">
      <c r="C3307" s="366"/>
      <c r="D3307" s="366"/>
      <c r="E3307" s="366"/>
      <c r="F3307" s="366"/>
      <c r="G3307" s="366"/>
      <c r="H3307" s="366"/>
      <c r="I3307" s="366"/>
      <c r="J3307" s="366"/>
      <c r="K3307" s="366"/>
      <c r="L3307" s="366"/>
      <c r="M3307" s="366"/>
      <c r="N3307" s="366"/>
      <c r="O3307" s="366"/>
      <c r="P3307" s="366"/>
      <c r="Q3307" s="366"/>
      <c r="R3307" s="366"/>
      <c r="S3307" s="366"/>
      <c r="T3307" s="366"/>
      <c r="U3307" s="366"/>
      <c r="V3307" s="366"/>
      <c r="W3307" s="366"/>
      <c r="X3307" s="366"/>
      <c r="Y3307" s="366"/>
      <c r="Z3307" s="366"/>
      <c r="AA3307" s="366"/>
      <c r="AB3307" s="366"/>
      <c r="AC3307" s="366"/>
      <c r="AD3307" s="366"/>
      <c r="AE3307" s="366"/>
      <c r="AF3307" s="366"/>
      <c r="AG3307" s="366"/>
      <c r="AH3307" s="366"/>
    </row>
    <row r="3308" spans="3:34">
      <c r="C3308" s="366"/>
      <c r="D3308" s="366"/>
      <c r="E3308" s="366"/>
      <c r="F3308" s="366"/>
      <c r="G3308" s="366"/>
      <c r="H3308" s="366"/>
      <c r="I3308" s="366"/>
      <c r="J3308" s="366"/>
      <c r="K3308" s="366"/>
      <c r="L3308" s="366"/>
      <c r="M3308" s="366"/>
      <c r="N3308" s="366"/>
      <c r="O3308" s="366"/>
      <c r="P3308" s="366"/>
      <c r="Q3308" s="366"/>
      <c r="R3308" s="366"/>
      <c r="S3308" s="366"/>
      <c r="T3308" s="366"/>
      <c r="U3308" s="366"/>
      <c r="V3308" s="366"/>
      <c r="W3308" s="366"/>
      <c r="X3308" s="366"/>
      <c r="Y3308" s="366"/>
      <c r="Z3308" s="366"/>
      <c r="AA3308" s="366"/>
      <c r="AB3308" s="366"/>
      <c r="AC3308" s="366"/>
      <c r="AD3308" s="366"/>
      <c r="AE3308" s="366"/>
      <c r="AF3308" s="366"/>
      <c r="AG3308" s="366"/>
      <c r="AH3308" s="366"/>
    </row>
    <row r="3309" spans="3:34">
      <c r="C3309" s="366"/>
      <c r="D3309" s="366"/>
      <c r="E3309" s="366"/>
      <c r="F3309" s="366"/>
      <c r="G3309" s="366"/>
      <c r="H3309" s="366"/>
      <c r="I3309" s="366"/>
      <c r="J3309" s="366"/>
      <c r="K3309" s="366"/>
      <c r="L3309" s="366"/>
      <c r="M3309" s="366"/>
      <c r="N3309" s="366"/>
      <c r="O3309" s="366"/>
      <c r="P3309" s="366"/>
      <c r="Q3309" s="366"/>
      <c r="R3309" s="366"/>
      <c r="S3309" s="366"/>
      <c r="T3309" s="366"/>
      <c r="U3309" s="366"/>
      <c r="V3309" s="366"/>
      <c r="W3309" s="366"/>
      <c r="X3309" s="366"/>
      <c r="Y3309" s="366"/>
      <c r="Z3309" s="366"/>
      <c r="AA3309" s="366"/>
      <c r="AB3309" s="366"/>
      <c r="AC3309" s="366"/>
      <c r="AD3309" s="366"/>
      <c r="AE3309" s="366"/>
      <c r="AF3309" s="366"/>
      <c r="AG3309" s="366"/>
      <c r="AH3309" s="366"/>
    </row>
    <row r="3311" spans="3:34">
      <c r="C3311" s="366"/>
      <c r="D3311" s="366"/>
      <c r="E3311" s="366"/>
      <c r="F3311" s="366"/>
      <c r="G3311" s="366"/>
      <c r="H3311" s="366"/>
      <c r="I3311" s="366"/>
      <c r="J3311" s="366"/>
      <c r="K3311" s="366"/>
      <c r="L3311" s="366"/>
      <c r="M3311" s="366"/>
      <c r="N3311" s="366"/>
      <c r="O3311" s="366"/>
      <c r="P3311" s="366"/>
      <c r="Q3311" s="366"/>
      <c r="R3311" s="366"/>
      <c r="S3311" s="366"/>
      <c r="T3311" s="366"/>
      <c r="U3311" s="366"/>
      <c r="V3311" s="366"/>
      <c r="W3311" s="366"/>
      <c r="X3311" s="366"/>
      <c r="Y3311" s="366"/>
      <c r="Z3311" s="366"/>
      <c r="AA3311" s="366"/>
      <c r="AB3311" s="366"/>
      <c r="AC3311" s="366"/>
      <c r="AD3311" s="366"/>
      <c r="AE3311" s="366"/>
      <c r="AF3311" s="366"/>
      <c r="AG3311" s="366"/>
      <c r="AH3311" s="366"/>
    </row>
    <row r="3312" spans="3:34">
      <c r="C3312" s="366"/>
      <c r="D3312" s="366"/>
      <c r="E3312" s="366"/>
      <c r="F3312" s="366"/>
      <c r="G3312" s="366"/>
      <c r="H3312" s="366"/>
      <c r="I3312" s="366"/>
      <c r="J3312" s="366"/>
      <c r="K3312" s="366"/>
      <c r="L3312" s="366"/>
      <c r="M3312" s="366"/>
      <c r="N3312" s="366"/>
      <c r="O3312" s="366"/>
      <c r="P3312" s="366"/>
      <c r="Q3312" s="366"/>
      <c r="R3312" s="366"/>
      <c r="S3312" s="366"/>
      <c r="T3312" s="366"/>
      <c r="U3312" s="366"/>
      <c r="V3312" s="366"/>
      <c r="W3312" s="366"/>
      <c r="X3312" s="366"/>
      <c r="Y3312" s="366"/>
      <c r="Z3312" s="366"/>
      <c r="AA3312" s="366"/>
      <c r="AB3312" s="366"/>
      <c r="AC3312" s="366"/>
      <c r="AD3312" s="366"/>
      <c r="AE3312" s="366"/>
      <c r="AF3312" s="366"/>
      <c r="AG3312" s="366"/>
      <c r="AH3312" s="366"/>
    </row>
    <row r="3313" spans="3:34">
      <c r="C3313" s="366"/>
      <c r="D3313" s="366"/>
      <c r="E3313" s="366"/>
      <c r="F3313" s="366"/>
      <c r="G3313" s="366"/>
      <c r="H3313" s="366"/>
      <c r="I3313" s="366"/>
      <c r="J3313" s="366"/>
      <c r="K3313" s="366"/>
      <c r="L3313" s="366"/>
      <c r="M3313" s="366"/>
      <c r="N3313" s="366"/>
      <c r="O3313" s="366"/>
      <c r="P3313" s="366"/>
      <c r="Q3313" s="366"/>
      <c r="R3313" s="366"/>
      <c r="S3313" s="366"/>
      <c r="T3313" s="366"/>
      <c r="U3313" s="366"/>
      <c r="V3313" s="366"/>
      <c r="W3313" s="366"/>
      <c r="X3313" s="366"/>
      <c r="Y3313" s="366"/>
      <c r="Z3313" s="366"/>
      <c r="AA3313" s="366"/>
      <c r="AB3313" s="366"/>
      <c r="AC3313" s="366"/>
      <c r="AD3313" s="366"/>
      <c r="AE3313" s="366"/>
      <c r="AF3313" s="366"/>
      <c r="AG3313" s="366"/>
      <c r="AH3313" s="366"/>
    </row>
    <row r="3314" spans="3:34">
      <c r="C3314" s="366"/>
      <c r="D3314" s="366"/>
      <c r="E3314" s="366"/>
      <c r="F3314" s="366"/>
      <c r="G3314" s="366"/>
      <c r="H3314" s="366"/>
      <c r="I3314" s="366"/>
      <c r="J3314" s="366"/>
      <c r="K3314" s="366"/>
      <c r="L3314" s="366"/>
      <c r="M3314" s="366"/>
      <c r="N3314" s="366"/>
      <c r="O3314" s="366"/>
      <c r="P3314" s="366"/>
      <c r="Q3314" s="366"/>
      <c r="R3314" s="366"/>
      <c r="S3314" s="366"/>
      <c r="T3314" s="366"/>
      <c r="U3314" s="366"/>
      <c r="V3314" s="366"/>
      <c r="W3314" s="366"/>
      <c r="X3314" s="366"/>
      <c r="Y3314" s="366"/>
      <c r="Z3314" s="366"/>
      <c r="AA3314" s="366"/>
      <c r="AB3314" s="366"/>
      <c r="AC3314" s="366"/>
      <c r="AD3314" s="366"/>
      <c r="AE3314" s="366"/>
      <c r="AF3314" s="366"/>
      <c r="AG3314" s="366"/>
      <c r="AH3314" s="366"/>
    </row>
    <row r="3315" spans="3:34">
      <c r="C3315" s="366"/>
      <c r="D3315" s="366"/>
      <c r="E3315" s="366"/>
      <c r="F3315" s="366"/>
      <c r="G3315" s="366"/>
      <c r="H3315" s="366"/>
      <c r="I3315" s="366"/>
      <c r="J3315" s="366"/>
      <c r="K3315" s="366"/>
      <c r="L3315" s="366"/>
      <c r="M3315" s="366"/>
      <c r="N3315" s="366"/>
      <c r="O3315" s="366"/>
      <c r="P3315" s="366"/>
      <c r="Q3315" s="366"/>
      <c r="R3315" s="366"/>
      <c r="S3315" s="366"/>
      <c r="T3315" s="366"/>
      <c r="U3315" s="366"/>
      <c r="V3315" s="366"/>
      <c r="W3315" s="366"/>
      <c r="X3315" s="366"/>
      <c r="Y3315" s="366"/>
      <c r="Z3315" s="366"/>
      <c r="AA3315" s="366"/>
      <c r="AB3315" s="366"/>
      <c r="AC3315" s="366"/>
      <c r="AD3315" s="366"/>
      <c r="AE3315" s="366"/>
      <c r="AF3315" s="366"/>
      <c r="AG3315" s="366"/>
      <c r="AH3315" s="366"/>
    </row>
    <row r="3316" spans="3:34">
      <c r="C3316" s="366"/>
      <c r="D3316" s="366"/>
      <c r="E3316" s="366"/>
      <c r="F3316" s="366"/>
      <c r="G3316" s="366"/>
      <c r="H3316" s="366"/>
      <c r="I3316" s="366"/>
      <c r="J3316" s="366"/>
      <c r="K3316" s="366"/>
      <c r="L3316" s="366"/>
      <c r="M3316" s="366"/>
      <c r="N3316" s="366"/>
      <c r="O3316" s="366"/>
      <c r="P3316" s="366"/>
      <c r="Q3316" s="366"/>
      <c r="R3316" s="366"/>
      <c r="S3316" s="366"/>
      <c r="T3316" s="366"/>
      <c r="U3316" s="366"/>
      <c r="V3316" s="366"/>
      <c r="W3316" s="366"/>
      <c r="X3316" s="366"/>
      <c r="Y3316" s="366"/>
      <c r="Z3316" s="366"/>
      <c r="AA3316" s="366"/>
      <c r="AB3316" s="366"/>
      <c r="AC3316" s="366"/>
      <c r="AD3316" s="366"/>
      <c r="AE3316" s="366"/>
      <c r="AF3316" s="366"/>
      <c r="AG3316" s="366"/>
      <c r="AH3316" s="366"/>
    </row>
    <row r="3319" spans="3:34">
      <c r="C3319" s="366"/>
      <c r="D3319" s="366"/>
      <c r="E3319" s="366"/>
      <c r="F3319" s="366"/>
      <c r="G3319" s="366"/>
      <c r="H3319" s="366"/>
      <c r="I3319" s="366"/>
      <c r="J3319" s="366"/>
      <c r="K3319" s="366"/>
      <c r="L3319" s="366"/>
      <c r="M3319" s="366"/>
      <c r="N3319" s="366"/>
      <c r="O3319" s="366"/>
      <c r="P3319" s="366"/>
      <c r="Q3319" s="366"/>
      <c r="R3319" s="366"/>
      <c r="S3319" s="366"/>
      <c r="T3319" s="366"/>
      <c r="U3319" s="366"/>
      <c r="V3319" s="366"/>
      <c r="W3319" s="366"/>
      <c r="X3319" s="366"/>
      <c r="Y3319" s="366"/>
      <c r="Z3319" s="366"/>
      <c r="AA3319" s="366"/>
      <c r="AB3319" s="366"/>
      <c r="AC3319" s="366"/>
      <c r="AD3319" s="366"/>
      <c r="AE3319" s="366"/>
      <c r="AF3319" s="366"/>
      <c r="AG3319" s="366"/>
      <c r="AH3319" s="366"/>
    </row>
    <row r="3320" spans="3:34">
      <c r="C3320" s="366"/>
      <c r="D3320" s="366"/>
      <c r="E3320" s="366"/>
      <c r="F3320" s="366"/>
      <c r="G3320" s="366"/>
      <c r="H3320" s="366"/>
      <c r="I3320" s="366"/>
      <c r="J3320" s="366"/>
      <c r="K3320" s="366"/>
      <c r="L3320" s="366"/>
      <c r="M3320" s="366"/>
      <c r="N3320" s="366"/>
      <c r="O3320" s="366"/>
      <c r="P3320" s="366"/>
      <c r="Q3320" s="366"/>
      <c r="R3320" s="366"/>
      <c r="S3320" s="366"/>
      <c r="T3320" s="366"/>
      <c r="U3320" s="366"/>
      <c r="V3320" s="366"/>
      <c r="W3320" s="366"/>
      <c r="X3320" s="366"/>
      <c r="Y3320" s="366"/>
      <c r="Z3320" s="366"/>
      <c r="AA3320" s="366"/>
      <c r="AB3320" s="366"/>
      <c r="AC3320" s="366"/>
      <c r="AD3320" s="366"/>
      <c r="AE3320" s="366"/>
      <c r="AF3320" s="366"/>
      <c r="AG3320" s="366"/>
      <c r="AH3320" s="366"/>
    </row>
    <row r="3323" spans="3:34">
      <c r="C3323" s="366"/>
      <c r="D3323" s="366"/>
      <c r="E3323" s="366"/>
      <c r="F3323" s="366"/>
      <c r="G3323" s="366"/>
      <c r="H3323" s="366"/>
      <c r="I3323" s="366"/>
      <c r="J3323" s="366"/>
      <c r="K3323" s="366"/>
      <c r="L3323" s="366"/>
      <c r="M3323" s="366"/>
      <c r="N3323" s="366"/>
      <c r="O3323" s="366"/>
      <c r="P3323" s="366"/>
      <c r="Q3323" s="366"/>
      <c r="R3323" s="366"/>
      <c r="S3323" s="366"/>
      <c r="T3323" s="366"/>
      <c r="U3323" s="366"/>
      <c r="V3323" s="366"/>
      <c r="W3323" s="366"/>
      <c r="X3323" s="366"/>
      <c r="Y3323" s="366"/>
      <c r="Z3323" s="366"/>
      <c r="AA3323" s="366"/>
      <c r="AB3323" s="366"/>
      <c r="AC3323" s="366"/>
      <c r="AD3323" s="366"/>
      <c r="AE3323" s="366"/>
      <c r="AF3323" s="366"/>
      <c r="AG3323" s="366"/>
      <c r="AH3323" s="366"/>
    </row>
    <row r="3324" spans="3:34">
      <c r="C3324" s="366"/>
      <c r="D3324" s="366"/>
      <c r="E3324" s="366"/>
      <c r="F3324" s="366"/>
      <c r="G3324" s="366"/>
      <c r="H3324" s="366"/>
      <c r="I3324" s="366"/>
      <c r="J3324" s="366"/>
      <c r="K3324" s="366"/>
      <c r="L3324" s="366"/>
      <c r="M3324" s="366"/>
      <c r="N3324" s="366"/>
      <c r="O3324" s="366"/>
      <c r="P3324" s="366"/>
      <c r="Q3324" s="366"/>
      <c r="R3324" s="366"/>
      <c r="S3324" s="366"/>
      <c r="T3324" s="366"/>
      <c r="U3324" s="366"/>
      <c r="V3324" s="366"/>
      <c r="W3324" s="366"/>
      <c r="X3324" s="366"/>
      <c r="Y3324" s="366"/>
      <c r="Z3324" s="366"/>
      <c r="AA3324" s="366"/>
      <c r="AB3324" s="366"/>
      <c r="AC3324" s="366"/>
      <c r="AD3324" s="366"/>
      <c r="AE3324" s="366"/>
      <c r="AF3324" s="366"/>
      <c r="AG3324" s="366"/>
      <c r="AH3324" s="366"/>
    </row>
    <row r="3325" spans="3:34">
      <c r="C3325" s="366"/>
      <c r="D3325" s="366"/>
      <c r="E3325" s="366"/>
      <c r="F3325" s="366"/>
      <c r="G3325" s="366"/>
      <c r="H3325" s="366"/>
      <c r="I3325" s="366"/>
      <c r="J3325" s="366"/>
      <c r="K3325" s="366"/>
      <c r="L3325" s="366"/>
      <c r="M3325" s="366"/>
      <c r="N3325" s="366"/>
      <c r="O3325" s="366"/>
      <c r="P3325" s="366"/>
      <c r="Q3325" s="366"/>
      <c r="R3325" s="366"/>
      <c r="S3325" s="366"/>
      <c r="T3325" s="366"/>
      <c r="U3325" s="366"/>
      <c r="V3325" s="366"/>
      <c r="W3325" s="366"/>
      <c r="X3325" s="366"/>
      <c r="Y3325" s="366"/>
      <c r="Z3325" s="366"/>
      <c r="AA3325" s="366"/>
      <c r="AB3325" s="366"/>
      <c r="AC3325" s="366"/>
      <c r="AD3325" s="366"/>
      <c r="AE3325" s="366"/>
      <c r="AF3325" s="366"/>
      <c r="AG3325" s="366"/>
      <c r="AH3325" s="366"/>
    </row>
    <row r="3326" spans="3:34">
      <c r="C3326" s="366"/>
      <c r="D3326" s="366"/>
      <c r="E3326" s="366"/>
      <c r="F3326" s="366"/>
      <c r="G3326" s="366"/>
      <c r="H3326" s="366"/>
      <c r="I3326" s="366"/>
      <c r="J3326" s="366"/>
      <c r="K3326" s="366"/>
      <c r="L3326" s="366"/>
      <c r="M3326" s="366"/>
      <c r="N3326" s="366"/>
      <c r="O3326" s="366"/>
      <c r="P3326" s="366"/>
      <c r="Q3326" s="366"/>
      <c r="R3326" s="366"/>
      <c r="S3326" s="366"/>
      <c r="T3326" s="366"/>
      <c r="U3326" s="366"/>
      <c r="V3326" s="366"/>
      <c r="W3326" s="366"/>
      <c r="X3326" s="366"/>
      <c r="Y3326" s="366"/>
      <c r="Z3326" s="366"/>
      <c r="AA3326" s="366"/>
      <c r="AB3326" s="366"/>
      <c r="AC3326" s="366"/>
      <c r="AD3326" s="366"/>
      <c r="AE3326" s="366"/>
      <c r="AF3326" s="366"/>
      <c r="AG3326" s="366"/>
      <c r="AH3326" s="366"/>
    </row>
    <row r="3327" spans="3:34">
      <c r="C3327" s="366"/>
      <c r="D3327" s="366"/>
      <c r="E3327" s="366"/>
      <c r="F3327" s="366"/>
      <c r="G3327" s="366"/>
      <c r="H3327" s="366"/>
      <c r="I3327" s="366"/>
      <c r="J3327" s="366"/>
      <c r="K3327" s="366"/>
      <c r="L3327" s="366"/>
      <c r="M3327" s="366"/>
      <c r="N3327" s="366"/>
      <c r="O3327" s="366"/>
      <c r="P3327" s="366"/>
      <c r="Q3327" s="366"/>
      <c r="R3327" s="366"/>
      <c r="S3327" s="366"/>
      <c r="T3327" s="366"/>
      <c r="U3327" s="366"/>
      <c r="V3327" s="366"/>
      <c r="W3327" s="366"/>
      <c r="X3327" s="366"/>
      <c r="Y3327" s="366"/>
      <c r="Z3327" s="366"/>
      <c r="AA3327" s="366"/>
      <c r="AB3327" s="366"/>
      <c r="AC3327" s="366"/>
      <c r="AD3327" s="366"/>
      <c r="AE3327" s="366"/>
      <c r="AF3327" s="366"/>
      <c r="AG3327" s="366"/>
      <c r="AH3327" s="366"/>
    </row>
    <row r="3328" spans="3:34">
      <c r="C3328" s="366"/>
      <c r="D3328" s="366"/>
      <c r="E3328" s="366"/>
      <c r="F3328" s="366"/>
      <c r="G3328" s="366"/>
      <c r="H3328" s="366"/>
      <c r="I3328" s="366"/>
      <c r="J3328" s="366"/>
      <c r="K3328" s="366"/>
      <c r="L3328" s="366"/>
      <c r="M3328" s="366"/>
      <c r="N3328" s="366"/>
      <c r="O3328" s="366"/>
      <c r="P3328" s="366"/>
      <c r="Q3328" s="366"/>
      <c r="R3328" s="366"/>
      <c r="S3328" s="366"/>
      <c r="T3328" s="366"/>
      <c r="U3328" s="366"/>
      <c r="V3328" s="366"/>
      <c r="W3328" s="366"/>
      <c r="X3328" s="366"/>
      <c r="Y3328" s="366"/>
      <c r="Z3328" s="366"/>
      <c r="AA3328" s="366"/>
      <c r="AB3328" s="366"/>
      <c r="AC3328" s="366"/>
      <c r="AD3328" s="366"/>
      <c r="AE3328" s="366"/>
      <c r="AF3328" s="366"/>
      <c r="AG3328" s="366"/>
      <c r="AH3328" s="366"/>
    </row>
    <row r="3329" spans="3:34">
      <c r="C3329" s="366"/>
      <c r="D3329" s="366"/>
      <c r="E3329" s="366"/>
      <c r="F3329" s="366"/>
      <c r="G3329" s="366"/>
      <c r="H3329" s="366"/>
      <c r="I3329" s="366"/>
      <c r="J3329" s="366"/>
      <c r="K3329" s="366"/>
      <c r="L3329" s="366"/>
      <c r="M3329" s="366"/>
      <c r="N3329" s="366"/>
      <c r="O3329" s="366"/>
      <c r="P3329" s="366"/>
      <c r="Q3329" s="366"/>
      <c r="R3329" s="366"/>
      <c r="S3329" s="366"/>
      <c r="T3329" s="366"/>
      <c r="U3329" s="366"/>
      <c r="V3329" s="366"/>
      <c r="W3329" s="366"/>
      <c r="X3329" s="366"/>
      <c r="Y3329" s="366"/>
      <c r="Z3329" s="366"/>
      <c r="AA3329" s="366"/>
      <c r="AB3329" s="366"/>
      <c r="AC3329" s="366"/>
      <c r="AD3329" s="366"/>
      <c r="AE3329" s="366"/>
      <c r="AF3329" s="366"/>
      <c r="AG3329" s="366"/>
      <c r="AH3329" s="366"/>
    </row>
    <row r="3330" spans="3:34">
      <c r="C3330" s="366"/>
      <c r="D3330" s="366"/>
      <c r="E3330" s="366"/>
      <c r="F3330" s="366"/>
      <c r="G3330" s="366"/>
      <c r="H3330" s="366"/>
      <c r="I3330" s="366"/>
      <c r="J3330" s="366"/>
      <c r="K3330" s="366"/>
      <c r="L3330" s="366"/>
      <c r="M3330" s="366"/>
      <c r="N3330" s="366"/>
      <c r="O3330" s="366"/>
      <c r="P3330" s="366"/>
      <c r="Q3330" s="366"/>
      <c r="R3330" s="366"/>
      <c r="S3330" s="366"/>
      <c r="T3330" s="366"/>
      <c r="U3330" s="366"/>
      <c r="V3330" s="366"/>
      <c r="W3330" s="366"/>
      <c r="X3330" s="366"/>
      <c r="Y3330" s="366"/>
      <c r="Z3330" s="366"/>
      <c r="AA3330" s="366"/>
      <c r="AB3330" s="366"/>
      <c r="AC3330" s="366"/>
      <c r="AD3330" s="366"/>
      <c r="AE3330" s="366"/>
      <c r="AF3330" s="366"/>
      <c r="AG3330" s="366"/>
      <c r="AH3330" s="366"/>
    </row>
    <row r="3331" spans="3:34">
      <c r="C3331" s="366"/>
      <c r="D3331" s="366"/>
      <c r="E3331" s="366"/>
      <c r="F3331" s="366"/>
      <c r="G3331" s="366"/>
      <c r="H3331" s="366"/>
      <c r="I3331" s="366"/>
      <c r="J3331" s="366"/>
      <c r="K3331" s="366"/>
      <c r="L3331" s="366"/>
      <c r="M3331" s="366"/>
      <c r="N3331" s="366"/>
      <c r="O3331" s="366"/>
      <c r="P3331" s="366"/>
      <c r="Q3331" s="366"/>
      <c r="R3331" s="366"/>
      <c r="S3331" s="366"/>
      <c r="T3331" s="366"/>
      <c r="U3331" s="366"/>
      <c r="V3331" s="366"/>
      <c r="W3331" s="366"/>
      <c r="X3331" s="366"/>
      <c r="Y3331" s="366"/>
      <c r="Z3331" s="366"/>
      <c r="AA3331" s="366"/>
      <c r="AB3331" s="366"/>
      <c r="AC3331" s="366"/>
      <c r="AD3331" s="366"/>
      <c r="AE3331" s="366"/>
      <c r="AF3331" s="366"/>
      <c r="AG3331" s="366"/>
      <c r="AH3331" s="366"/>
    </row>
    <row r="3332" spans="3:34">
      <c r="C3332" s="366"/>
      <c r="D3332" s="366"/>
      <c r="E3332" s="366"/>
      <c r="F3332" s="366"/>
      <c r="G3332" s="366"/>
      <c r="H3332" s="366"/>
      <c r="I3332" s="366"/>
      <c r="J3332" s="366"/>
      <c r="K3332" s="366"/>
      <c r="L3332" s="366"/>
      <c r="M3332" s="366"/>
      <c r="N3332" s="366"/>
      <c r="O3332" s="366"/>
      <c r="P3332" s="366"/>
      <c r="Q3332" s="366"/>
      <c r="R3332" s="366"/>
      <c r="S3332" s="366"/>
      <c r="T3332" s="366"/>
      <c r="U3332" s="366"/>
      <c r="V3332" s="366"/>
      <c r="W3332" s="366"/>
      <c r="X3332" s="366"/>
      <c r="Y3332" s="366"/>
      <c r="Z3332" s="366"/>
      <c r="AA3332" s="366"/>
      <c r="AB3332" s="366"/>
      <c r="AC3332" s="366"/>
      <c r="AD3332" s="366"/>
      <c r="AE3332" s="366"/>
      <c r="AF3332" s="366"/>
      <c r="AG3332" s="366"/>
      <c r="AH3332" s="366"/>
    </row>
    <row r="3333" spans="3:34">
      <c r="C3333" s="366"/>
      <c r="D3333" s="366"/>
      <c r="E3333" s="366"/>
      <c r="F3333" s="366"/>
      <c r="G3333" s="366"/>
      <c r="H3333" s="366"/>
      <c r="I3333" s="366"/>
      <c r="J3333" s="366"/>
      <c r="K3333" s="366"/>
      <c r="L3333" s="366"/>
      <c r="M3333" s="366"/>
      <c r="N3333" s="366"/>
      <c r="O3333" s="366"/>
      <c r="P3333" s="366"/>
      <c r="Q3333" s="366"/>
      <c r="R3333" s="366"/>
      <c r="S3333" s="366"/>
      <c r="T3333" s="366"/>
      <c r="U3333" s="366"/>
      <c r="V3333" s="366"/>
      <c r="W3333" s="366"/>
      <c r="X3333" s="366"/>
      <c r="Y3333" s="366"/>
      <c r="Z3333" s="366"/>
      <c r="AA3333" s="366"/>
      <c r="AB3333" s="366"/>
      <c r="AC3333" s="366"/>
      <c r="AD3333" s="366"/>
      <c r="AE3333" s="366"/>
      <c r="AF3333" s="366"/>
      <c r="AG3333" s="366"/>
      <c r="AH3333" s="366"/>
    </row>
    <row r="3335" spans="3:34">
      <c r="C3335" s="366"/>
      <c r="D3335" s="366"/>
      <c r="E3335" s="366"/>
      <c r="F3335" s="366"/>
      <c r="G3335" s="366"/>
      <c r="H3335" s="366"/>
      <c r="I3335" s="366"/>
      <c r="J3335" s="366"/>
      <c r="K3335" s="366"/>
      <c r="L3335" s="366"/>
      <c r="M3335" s="366"/>
      <c r="N3335" s="366"/>
      <c r="O3335" s="366"/>
      <c r="P3335" s="366"/>
      <c r="Q3335" s="366"/>
      <c r="R3335" s="366"/>
      <c r="S3335" s="366"/>
      <c r="T3335" s="366"/>
      <c r="U3335" s="366"/>
      <c r="V3335" s="366"/>
      <c r="W3335" s="366"/>
      <c r="X3335" s="366"/>
      <c r="Y3335" s="366"/>
      <c r="Z3335" s="366"/>
      <c r="AA3335" s="366"/>
      <c r="AB3335" s="366"/>
      <c r="AC3335" s="366"/>
      <c r="AD3335" s="366"/>
      <c r="AE3335" s="366"/>
      <c r="AF3335" s="366"/>
      <c r="AG3335" s="366"/>
      <c r="AH3335" s="366"/>
    </row>
    <row r="3337" spans="3:34">
      <c r="C3337" s="366"/>
      <c r="D3337" s="366"/>
      <c r="E3337" s="366"/>
      <c r="F3337" s="366"/>
      <c r="G3337" s="366"/>
      <c r="H3337" s="366"/>
      <c r="I3337" s="366"/>
      <c r="J3337" s="366"/>
      <c r="K3337" s="366"/>
      <c r="L3337" s="366"/>
      <c r="M3337" s="366"/>
      <c r="N3337" s="366"/>
      <c r="O3337" s="366"/>
      <c r="P3337" s="366"/>
      <c r="Q3337" s="366"/>
      <c r="R3337" s="366"/>
      <c r="S3337" s="366"/>
      <c r="T3337" s="366"/>
      <c r="U3337" s="366"/>
      <c r="V3337" s="366"/>
      <c r="W3337" s="366"/>
      <c r="X3337" s="366"/>
      <c r="Y3337" s="366"/>
      <c r="Z3337" s="366"/>
      <c r="AA3337" s="366"/>
      <c r="AB3337" s="366"/>
      <c r="AC3337" s="366"/>
      <c r="AD3337" s="366"/>
      <c r="AE3337" s="366"/>
      <c r="AF3337" s="366"/>
      <c r="AG3337" s="366"/>
      <c r="AH3337" s="366"/>
    </row>
    <row r="3338" spans="3:34">
      <c r="C3338" s="366"/>
      <c r="D3338" s="366"/>
      <c r="E3338" s="366"/>
      <c r="F3338" s="366"/>
      <c r="G3338" s="366"/>
      <c r="H3338" s="366"/>
      <c r="I3338" s="366"/>
      <c r="J3338" s="366"/>
      <c r="K3338" s="366"/>
      <c r="L3338" s="366"/>
      <c r="M3338" s="366"/>
      <c r="N3338" s="366"/>
      <c r="O3338" s="366"/>
      <c r="P3338" s="366"/>
      <c r="Q3338" s="366"/>
      <c r="R3338" s="366"/>
      <c r="S3338" s="366"/>
      <c r="T3338" s="366"/>
      <c r="U3338" s="366"/>
      <c r="V3338" s="366"/>
      <c r="W3338" s="366"/>
      <c r="X3338" s="366"/>
      <c r="Y3338" s="366"/>
      <c r="Z3338" s="366"/>
      <c r="AA3338" s="366"/>
      <c r="AB3338" s="366"/>
      <c r="AC3338" s="366"/>
      <c r="AD3338" s="366"/>
      <c r="AE3338" s="366"/>
      <c r="AF3338" s="366"/>
      <c r="AG3338" s="366"/>
      <c r="AH3338" s="366"/>
    </row>
    <row r="3359" spans="3:34">
      <c r="C3359" s="366"/>
      <c r="D3359" s="366"/>
      <c r="E3359" s="366"/>
      <c r="F3359" s="366"/>
      <c r="G3359" s="366"/>
      <c r="H3359" s="366"/>
      <c r="I3359" s="366"/>
      <c r="J3359" s="366"/>
      <c r="K3359" s="366"/>
      <c r="L3359" s="366"/>
      <c r="M3359" s="366"/>
      <c r="N3359" s="366"/>
      <c r="O3359" s="366"/>
      <c r="P3359" s="366"/>
      <c r="Q3359" s="366"/>
      <c r="R3359" s="366"/>
      <c r="S3359" s="366"/>
      <c r="T3359" s="366"/>
      <c r="U3359" s="366"/>
      <c r="V3359" s="366"/>
      <c r="W3359" s="366"/>
      <c r="X3359" s="366"/>
      <c r="Y3359" s="366"/>
      <c r="Z3359" s="366"/>
      <c r="AA3359" s="366"/>
      <c r="AB3359" s="366"/>
      <c r="AC3359" s="366"/>
      <c r="AD3359" s="366"/>
      <c r="AE3359" s="366"/>
      <c r="AF3359" s="366"/>
      <c r="AG3359" s="366"/>
      <c r="AH3359" s="366"/>
    </row>
    <row r="3360" spans="3:34">
      <c r="C3360" s="366"/>
      <c r="D3360" s="366"/>
      <c r="E3360" s="366"/>
      <c r="F3360" s="366"/>
      <c r="G3360" s="366"/>
      <c r="H3360" s="366"/>
      <c r="I3360" s="366"/>
      <c r="J3360" s="366"/>
      <c r="K3360" s="366"/>
      <c r="L3360" s="366"/>
      <c r="M3360" s="366"/>
      <c r="N3360" s="366"/>
      <c r="O3360" s="366"/>
      <c r="P3360" s="366"/>
      <c r="Q3360" s="366"/>
      <c r="R3360" s="366"/>
      <c r="S3360" s="366"/>
      <c r="T3360" s="366"/>
      <c r="U3360" s="366"/>
      <c r="V3360" s="366"/>
      <c r="W3360" s="366"/>
      <c r="X3360" s="366"/>
      <c r="Y3360" s="366"/>
      <c r="Z3360" s="366"/>
      <c r="AA3360" s="366"/>
      <c r="AB3360" s="366"/>
      <c r="AC3360" s="366"/>
      <c r="AD3360" s="366"/>
      <c r="AE3360" s="366"/>
      <c r="AF3360" s="366"/>
      <c r="AG3360" s="366"/>
      <c r="AH3360" s="366"/>
    </row>
    <row r="3361" spans="3:34">
      <c r="C3361" s="366"/>
      <c r="D3361" s="366"/>
      <c r="E3361" s="366"/>
      <c r="F3361" s="366"/>
      <c r="G3361" s="366"/>
      <c r="H3361" s="366"/>
      <c r="I3361" s="366"/>
      <c r="J3361" s="366"/>
      <c r="K3361" s="366"/>
      <c r="L3361" s="366"/>
      <c r="M3361" s="366"/>
      <c r="N3361" s="366"/>
      <c r="O3361" s="366"/>
      <c r="P3361" s="366"/>
      <c r="Q3361" s="366"/>
      <c r="R3361" s="366"/>
      <c r="S3361" s="366"/>
      <c r="T3361" s="366"/>
      <c r="U3361" s="366"/>
      <c r="V3361" s="366"/>
      <c r="W3361" s="366"/>
      <c r="X3361" s="366"/>
      <c r="Y3361" s="366"/>
      <c r="Z3361" s="366"/>
      <c r="AA3361" s="366"/>
      <c r="AB3361" s="366"/>
      <c r="AC3361" s="366"/>
      <c r="AD3361" s="366"/>
      <c r="AE3361" s="366"/>
      <c r="AF3361" s="366"/>
      <c r="AG3361" s="366"/>
      <c r="AH3361" s="366"/>
    </row>
    <row r="3362" spans="3:34">
      <c r="C3362" s="366"/>
      <c r="D3362" s="366"/>
      <c r="E3362" s="366"/>
      <c r="F3362" s="366"/>
      <c r="G3362" s="366"/>
      <c r="H3362" s="366"/>
      <c r="I3362" s="366"/>
      <c r="J3362" s="366"/>
      <c r="K3362" s="366"/>
      <c r="L3362" s="366"/>
      <c r="M3362" s="366"/>
      <c r="N3362" s="366"/>
      <c r="O3362" s="366"/>
      <c r="P3362" s="366"/>
      <c r="Q3362" s="366"/>
      <c r="R3362" s="366"/>
      <c r="S3362" s="366"/>
      <c r="T3362" s="366"/>
      <c r="U3362" s="366"/>
      <c r="V3362" s="366"/>
      <c r="W3362" s="366"/>
      <c r="X3362" s="366"/>
      <c r="Y3362" s="366"/>
      <c r="Z3362" s="366"/>
      <c r="AA3362" s="366"/>
      <c r="AB3362" s="366"/>
      <c r="AC3362" s="366"/>
      <c r="AD3362" s="366"/>
      <c r="AE3362" s="366"/>
      <c r="AF3362" s="366"/>
      <c r="AG3362" s="366"/>
      <c r="AH3362" s="366"/>
    </row>
    <row r="3363" spans="3:34">
      <c r="C3363" s="366"/>
      <c r="D3363" s="366"/>
      <c r="E3363" s="366"/>
      <c r="F3363" s="366"/>
      <c r="G3363" s="366"/>
      <c r="H3363" s="366"/>
      <c r="I3363" s="366"/>
      <c r="J3363" s="366"/>
      <c r="K3363" s="366"/>
      <c r="L3363" s="366"/>
      <c r="M3363" s="366"/>
      <c r="N3363" s="366"/>
      <c r="O3363" s="366"/>
      <c r="P3363" s="366"/>
      <c r="Q3363" s="366"/>
      <c r="R3363" s="366"/>
      <c r="S3363" s="366"/>
      <c r="T3363" s="366"/>
      <c r="U3363" s="366"/>
      <c r="V3363" s="366"/>
      <c r="W3363" s="366"/>
      <c r="X3363" s="366"/>
      <c r="Y3363" s="366"/>
      <c r="Z3363" s="366"/>
      <c r="AA3363" s="366"/>
      <c r="AB3363" s="366"/>
      <c r="AC3363" s="366"/>
      <c r="AD3363" s="366"/>
      <c r="AE3363" s="366"/>
      <c r="AF3363" s="366"/>
      <c r="AG3363" s="366"/>
      <c r="AH3363" s="366"/>
    </row>
    <row r="3364" spans="3:34">
      <c r="C3364" s="366"/>
      <c r="D3364" s="366"/>
      <c r="E3364" s="366"/>
      <c r="F3364" s="366"/>
      <c r="G3364" s="366"/>
      <c r="H3364" s="366"/>
      <c r="I3364" s="366"/>
      <c r="J3364" s="366"/>
      <c r="K3364" s="366"/>
      <c r="L3364" s="366"/>
      <c r="M3364" s="366"/>
      <c r="N3364" s="366"/>
      <c r="O3364" s="366"/>
      <c r="P3364" s="366"/>
      <c r="Q3364" s="366"/>
      <c r="R3364" s="366"/>
      <c r="S3364" s="366"/>
      <c r="T3364" s="366"/>
      <c r="U3364" s="366"/>
      <c r="V3364" s="366"/>
      <c r="W3364" s="366"/>
      <c r="X3364" s="366"/>
      <c r="Y3364" s="366"/>
      <c r="Z3364" s="366"/>
      <c r="AA3364" s="366"/>
      <c r="AB3364" s="366"/>
      <c r="AC3364" s="366"/>
      <c r="AD3364" s="366"/>
      <c r="AE3364" s="366"/>
      <c r="AF3364" s="366"/>
      <c r="AG3364" s="366"/>
      <c r="AH3364" s="366"/>
    </row>
    <row r="3366" spans="3:34">
      <c r="C3366" s="366"/>
      <c r="D3366" s="366"/>
      <c r="E3366" s="366"/>
      <c r="F3366" s="366"/>
      <c r="G3366" s="366"/>
      <c r="H3366" s="366"/>
      <c r="I3366" s="366"/>
      <c r="J3366" s="366"/>
      <c r="K3366" s="366"/>
      <c r="L3366" s="366"/>
      <c r="M3366" s="366"/>
      <c r="N3366" s="366"/>
      <c r="O3366" s="366"/>
      <c r="P3366" s="366"/>
      <c r="Q3366" s="366"/>
      <c r="R3366" s="366"/>
      <c r="S3366" s="366"/>
      <c r="T3366" s="366"/>
      <c r="U3366" s="366"/>
      <c r="V3366" s="366"/>
      <c r="W3366" s="366"/>
      <c r="X3366" s="366"/>
      <c r="Y3366" s="366"/>
      <c r="Z3366" s="366"/>
      <c r="AA3366" s="366"/>
      <c r="AB3366" s="366"/>
      <c r="AC3366" s="366"/>
      <c r="AD3366" s="366"/>
      <c r="AE3366" s="366"/>
      <c r="AF3366" s="366"/>
      <c r="AG3366" s="366"/>
      <c r="AH3366" s="366"/>
    </row>
    <row r="3367" spans="3:34">
      <c r="C3367" s="366"/>
      <c r="D3367" s="366"/>
      <c r="E3367" s="366"/>
      <c r="F3367" s="366"/>
      <c r="G3367" s="366"/>
      <c r="H3367" s="366"/>
      <c r="I3367" s="366"/>
      <c r="J3367" s="366"/>
      <c r="K3367" s="366"/>
      <c r="L3367" s="366"/>
      <c r="M3367" s="366"/>
      <c r="N3367" s="366"/>
      <c r="O3367" s="366"/>
      <c r="P3367" s="366"/>
      <c r="Q3367" s="366"/>
      <c r="R3367" s="366"/>
      <c r="S3367" s="366"/>
      <c r="T3367" s="366"/>
      <c r="U3367" s="366"/>
      <c r="V3367" s="366"/>
      <c r="W3367" s="366"/>
      <c r="X3367" s="366"/>
      <c r="Y3367" s="366"/>
      <c r="Z3367" s="366"/>
      <c r="AA3367" s="366"/>
      <c r="AB3367" s="366"/>
      <c r="AC3367" s="366"/>
      <c r="AD3367" s="366"/>
      <c r="AE3367" s="366"/>
      <c r="AF3367" s="366"/>
      <c r="AG3367" s="366"/>
      <c r="AH3367" s="366"/>
    </row>
    <row r="3368" spans="3:34">
      <c r="C3368" s="366"/>
      <c r="D3368" s="366"/>
      <c r="E3368" s="366"/>
      <c r="F3368" s="366"/>
      <c r="G3368" s="366"/>
      <c r="H3368" s="366"/>
      <c r="I3368" s="366"/>
      <c r="J3368" s="366"/>
      <c r="K3368" s="366"/>
      <c r="L3368" s="366"/>
      <c r="M3368" s="366"/>
      <c r="N3368" s="366"/>
      <c r="O3368" s="366"/>
      <c r="P3368" s="366"/>
      <c r="Q3368" s="366"/>
      <c r="R3368" s="366"/>
      <c r="S3368" s="366"/>
      <c r="T3368" s="366"/>
      <c r="U3368" s="366"/>
      <c r="V3368" s="366"/>
      <c r="W3368" s="366"/>
      <c r="X3368" s="366"/>
      <c r="Y3368" s="366"/>
      <c r="Z3368" s="366"/>
      <c r="AA3368" s="366"/>
      <c r="AB3368" s="366"/>
      <c r="AC3368" s="366"/>
      <c r="AD3368" s="366"/>
      <c r="AE3368" s="366"/>
      <c r="AF3368" s="366"/>
      <c r="AG3368" s="366"/>
      <c r="AH3368" s="366"/>
    </row>
    <row r="3371" spans="3:34">
      <c r="C3371" s="366"/>
      <c r="D3371" s="366"/>
      <c r="E3371" s="366"/>
      <c r="F3371" s="366"/>
      <c r="G3371" s="366"/>
      <c r="H3371" s="366"/>
      <c r="I3371" s="366"/>
      <c r="J3371" s="366"/>
      <c r="K3371" s="366"/>
      <c r="L3371" s="366"/>
      <c r="M3371" s="366"/>
      <c r="N3371" s="366"/>
      <c r="O3371" s="366"/>
      <c r="P3371" s="366"/>
      <c r="Q3371" s="366"/>
      <c r="R3371" s="366"/>
      <c r="S3371" s="366"/>
      <c r="T3371" s="366"/>
      <c r="U3371" s="366"/>
      <c r="V3371" s="366"/>
      <c r="W3371" s="366"/>
      <c r="X3371" s="366"/>
      <c r="Y3371" s="366"/>
      <c r="Z3371" s="366"/>
      <c r="AA3371" s="366"/>
      <c r="AB3371" s="366"/>
      <c r="AC3371" s="366"/>
      <c r="AD3371" s="366"/>
      <c r="AE3371" s="366"/>
      <c r="AF3371" s="366"/>
      <c r="AG3371" s="366"/>
      <c r="AH3371" s="366"/>
    </row>
    <row r="3372" spans="3:34">
      <c r="C3372" s="366"/>
      <c r="D3372" s="366"/>
      <c r="E3372" s="366"/>
      <c r="F3372" s="366"/>
      <c r="G3372" s="366"/>
      <c r="H3372" s="366"/>
      <c r="I3372" s="366"/>
      <c r="J3372" s="366"/>
      <c r="K3372" s="366"/>
      <c r="L3372" s="366"/>
      <c r="M3372" s="366"/>
      <c r="N3372" s="366"/>
      <c r="O3372" s="366"/>
      <c r="P3372" s="366"/>
      <c r="Q3372" s="366"/>
      <c r="R3372" s="366"/>
      <c r="S3372" s="366"/>
      <c r="T3372" s="366"/>
      <c r="U3372" s="366"/>
      <c r="V3372" s="366"/>
      <c r="W3372" s="366"/>
      <c r="X3372" s="366"/>
      <c r="Y3372" s="366"/>
      <c r="Z3372" s="366"/>
      <c r="AA3372" s="366"/>
      <c r="AB3372" s="366"/>
      <c r="AC3372" s="366"/>
      <c r="AD3372" s="366"/>
      <c r="AE3372" s="366"/>
      <c r="AF3372" s="366"/>
      <c r="AG3372" s="366"/>
      <c r="AH3372" s="366"/>
    </row>
    <row r="3373" spans="3:34">
      <c r="C3373" s="366"/>
      <c r="D3373" s="366"/>
      <c r="E3373" s="366"/>
      <c r="F3373" s="366"/>
      <c r="G3373" s="366"/>
      <c r="H3373" s="366"/>
      <c r="I3373" s="366"/>
      <c r="J3373" s="366"/>
      <c r="K3373" s="366"/>
      <c r="L3373" s="366"/>
      <c r="M3373" s="366"/>
      <c r="N3373" s="366"/>
      <c r="O3373" s="366"/>
      <c r="P3373" s="366"/>
      <c r="Q3373" s="366"/>
      <c r="R3373" s="366"/>
      <c r="S3373" s="366"/>
      <c r="T3373" s="366"/>
      <c r="U3373" s="366"/>
      <c r="V3373" s="366"/>
      <c r="W3373" s="366"/>
      <c r="X3373" s="366"/>
      <c r="Y3373" s="366"/>
      <c r="Z3373" s="366"/>
      <c r="AA3373" s="366"/>
      <c r="AB3373" s="366"/>
      <c r="AC3373" s="366"/>
      <c r="AD3373" s="366"/>
      <c r="AE3373" s="366"/>
      <c r="AF3373" s="366"/>
      <c r="AG3373" s="366"/>
      <c r="AH3373" s="366"/>
    </row>
    <row r="3374" spans="3:34">
      <c r="C3374" s="366"/>
      <c r="D3374" s="366"/>
      <c r="E3374" s="366"/>
      <c r="F3374" s="366"/>
      <c r="G3374" s="366"/>
      <c r="H3374" s="366"/>
      <c r="I3374" s="366"/>
      <c r="J3374" s="366"/>
      <c r="K3374" s="366"/>
      <c r="L3374" s="366"/>
      <c r="M3374" s="366"/>
      <c r="N3374" s="366"/>
      <c r="O3374" s="366"/>
      <c r="P3374" s="366"/>
      <c r="Q3374" s="366"/>
      <c r="R3374" s="366"/>
      <c r="S3374" s="366"/>
      <c r="T3374" s="366"/>
      <c r="U3374" s="366"/>
      <c r="V3374" s="366"/>
      <c r="W3374" s="366"/>
      <c r="X3374" s="366"/>
      <c r="Y3374" s="366"/>
      <c r="Z3374" s="366"/>
      <c r="AA3374" s="366"/>
      <c r="AB3374" s="366"/>
      <c r="AC3374" s="366"/>
      <c r="AD3374" s="366"/>
      <c r="AE3374" s="366"/>
      <c r="AF3374" s="366"/>
      <c r="AG3374" s="366"/>
      <c r="AH3374" s="366"/>
    </row>
    <row r="3375" spans="3:34">
      <c r="C3375" s="366"/>
      <c r="D3375" s="366"/>
      <c r="E3375" s="366"/>
      <c r="F3375" s="366"/>
      <c r="G3375" s="366"/>
      <c r="H3375" s="366"/>
      <c r="I3375" s="366"/>
      <c r="J3375" s="366"/>
      <c r="K3375" s="366"/>
      <c r="L3375" s="366"/>
      <c r="M3375" s="366"/>
      <c r="N3375" s="366"/>
      <c r="O3375" s="366"/>
      <c r="P3375" s="366"/>
      <c r="Q3375" s="366"/>
      <c r="R3375" s="366"/>
      <c r="S3375" s="366"/>
      <c r="T3375" s="366"/>
      <c r="U3375" s="366"/>
      <c r="V3375" s="366"/>
      <c r="W3375" s="366"/>
      <c r="X3375" s="366"/>
      <c r="Y3375" s="366"/>
      <c r="Z3375" s="366"/>
      <c r="AA3375" s="366"/>
      <c r="AB3375" s="366"/>
      <c r="AC3375" s="366"/>
      <c r="AD3375" s="366"/>
      <c r="AE3375" s="366"/>
      <c r="AF3375" s="366"/>
      <c r="AG3375" s="366"/>
      <c r="AH3375" s="366"/>
    </row>
    <row r="3376" spans="3:34">
      <c r="C3376" s="366"/>
      <c r="D3376" s="366"/>
      <c r="E3376" s="366"/>
      <c r="F3376" s="366"/>
      <c r="G3376" s="366"/>
      <c r="H3376" s="366"/>
      <c r="I3376" s="366"/>
      <c r="J3376" s="366"/>
      <c r="K3376" s="366"/>
      <c r="L3376" s="366"/>
      <c r="M3376" s="366"/>
      <c r="N3376" s="366"/>
      <c r="O3376" s="366"/>
      <c r="P3376" s="366"/>
      <c r="Q3376" s="366"/>
      <c r="R3376" s="366"/>
      <c r="S3376" s="366"/>
      <c r="T3376" s="366"/>
      <c r="U3376" s="366"/>
      <c r="V3376" s="366"/>
      <c r="W3376" s="366"/>
      <c r="X3376" s="366"/>
      <c r="Y3376" s="366"/>
      <c r="Z3376" s="366"/>
      <c r="AA3376" s="366"/>
      <c r="AB3376" s="366"/>
      <c r="AC3376" s="366"/>
      <c r="AD3376" s="366"/>
      <c r="AE3376" s="366"/>
      <c r="AF3376" s="366"/>
      <c r="AG3376" s="366"/>
      <c r="AH3376" s="366"/>
    </row>
    <row r="3377" spans="3:34">
      <c r="C3377" s="366"/>
      <c r="D3377" s="366"/>
      <c r="E3377" s="366"/>
      <c r="F3377" s="366"/>
      <c r="G3377" s="366"/>
      <c r="H3377" s="366"/>
      <c r="I3377" s="366"/>
      <c r="J3377" s="366"/>
      <c r="K3377" s="366"/>
      <c r="L3377" s="366"/>
      <c r="M3377" s="366"/>
      <c r="N3377" s="366"/>
      <c r="O3377" s="366"/>
      <c r="P3377" s="366"/>
      <c r="Q3377" s="366"/>
      <c r="R3377" s="366"/>
      <c r="S3377" s="366"/>
      <c r="T3377" s="366"/>
      <c r="U3377" s="366"/>
      <c r="V3377" s="366"/>
      <c r="W3377" s="366"/>
      <c r="X3377" s="366"/>
      <c r="Y3377" s="366"/>
      <c r="Z3377" s="366"/>
      <c r="AA3377" s="366"/>
      <c r="AB3377" s="366"/>
      <c r="AC3377" s="366"/>
      <c r="AD3377" s="366"/>
      <c r="AE3377" s="366"/>
      <c r="AF3377" s="366"/>
      <c r="AG3377" s="366"/>
      <c r="AH3377" s="366"/>
    </row>
    <row r="3378" spans="3:34">
      <c r="C3378" s="366"/>
      <c r="D3378" s="366"/>
      <c r="E3378" s="366"/>
      <c r="F3378" s="366"/>
      <c r="G3378" s="366"/>
      <c r="H3378" s="366"/>
      <c r="I3378" s="366"/>
      <c r="J3378" s="366"/>
      <c r="K3378" s="366"/>
      <c r="L3378" s="366"/>
      <c r="M3378" s="366"/>
      <c r="N3378" s="366"/>
      <c r="O3378" s="366"/>
      <c r="P3378" s="366"/>
      <c r="Q3378" s="366"/>
      <c r="R3378" s="366"/>
      <c r="S3378" s="366"/>
      <c r="T3378" s="366"/>
      <c r="U3378" s="366"/>
      <c r="V3378" s="366"/>
      <c r="W3378" s="366"/>
      <c r="X3378" s="366"/>
      <c r="Y3378" s="366"/>
      <c r="Z3378" s="366"/>
      <c r="AA3378" s="366"/>
      <c r="AB3378" s="366"/>
      <c r="AC3378" s="366"/>
      <c r="AD3378" s="366"/>
      <c r="AE3378" s="366"/>
      <c r="AF3378" s="366"/>
      <c r="AG3378" s="366"/>
      <c r="AH3378" s="366"/>
    </row>
    <row r="3379" spans="3:34">
      <c r="C3379" s="366"/>
      <c r="D3379" s="366"/>
      <c r="E3379" s="366"/>
      <c r="F3379" s="366"/>
      <c r="G3379" s="366"/>
      <c r="H3379" s="366"/>
      <c r="I3379" s="366"/>
      <c r="J3379" s="366"/>
      <c r="K3379" s="366"/>
      <c r="L3379" s="366"/>
      <c r="M3379" s="366"/>
      <c r="N3379" s="366"/>
      <c r="O3379" s="366"/>
      <c r="P3379" s="366"/>
      <c r="Q3379" s="366"/>
      <c r="R3379" s="366"/>
      <c r="S3379" s="366"/>
      <c r="T3379" s="366"/>
      <c r="U3379" s="366"/>
      <c r="V3379" s="366"/>
      <c r="W3379" s="366"/>
      <c r="X3379" s="366"/>
      <c r="Y3379" s="366"/>
      <c r="Z3379" s="366"/>
      <c r="AA3379" s="366"/>
      <c r="AB3379" s="366"/>
      <c r="AC3379" s="366"/>
      <c r="AD3379" s="366"/>
      <c r="AE3379" s="366"/>
      <c r="AF3379" s="366"/>
      <c r="AG3379" s="366"/>
      <c r="AH3379" s="366"/>
    </row>
    <row r="3380" spans="3:34">
      <c r="C3380" s="366"/>
      <c r="D3380" s="366"/>
      <c r="E3380" s="366"/>
      <c r="F3380" s="366"/>
      <c r="G3380" s="366"/>
      <c r="H3380" s="366"/>
      <c r="I3380" s="366"/>
      <c r="J3380" s="366"/>
      <c r="K3380" s="366"/>
      <c r="L3380" s="366"/>
      <c r="M3380" s="366"/>
      <c r="N3380" s="366"/>
      <c r="O3380" s="366"/>
      <c r="P3380" s="366"/>
      <c r="Q3380" s="366"/>
      <c r="R3380" s="366"/>
      <c r="S3380" s="366"/>
      <c r="T3380" s="366"/>
      <c r="U3380" s="366"/>
      <c r="V3380" s="366"/>
      <c r="W3380" s="366"/>
      <c r="X3380" s="366"/>
      <c r="Y3380" s="366"/>
      <c r="Z3380" s="366"/>
      <c r="AA3380" s="366"/>
      <c r="AB3380" s="366"/>
      <c r="AC3380" s="366"/>
      <c r="AD3380" s="366"/>
      <c r="AE3380" s="366"/>
      <c r="AF3380" s="366"/>
      <c r="AG3380" s="366"/>
      <c r="AH3380" s="366"/>
    </row>
    <row r="3381" spans="3:34">
      <c r="C3381" s="366"/>
      <c r="D3381" s="366"/>
      <c r="E3381" s="366"/>
      <c r="F3381" s="366"/>
      <c r="G3381" s="366"/>
      <c r="H3381" s="366"/>
      <c r="I3381" s="366"/>
      <c r="J3381" s="366"/>
      <c r="K3381" s="366"/>
      <c r="L3381" s="366"/>
      <c r="M3381" s="366"/>
      <c r="N3381" s="366"/>
      <c r="O3381" s="366"/>
      <c r="P3381" s="366"/>
      <c r="Q3381" s="366"/>
      <c r="R3381" s="366"/>
      <c r="S3381" s="366"/>
      <c r="T3381" s="366"/>
      <c r="U3381" s="366"/>
      <c r="V3381" s="366"/>
      <c r="W3381" s="366"/>
      <c r="X3381" s="366"/>
      <c r="Y3381" s="366"/>
      <c r="Z3381" s="366"/>
      <c r="AA3381" s="366"/>
      <c r="AB3381" s="366"/>
      <c r="AC3381" s="366"/>
      <c r="AD3381" s="366"/>
      <c r="AE3381" s="366"/>
      <c r="AF3381" s="366"/>
      <c r="AG3381" s="366"/>
      <c r="AH3381" s="366"/>
    </row>
    <row r="3396" spans="3:34">
      <c r="C3396" s="366"/>
      <c r="D3396" s="366"/>
      <c r="E3396" s="366"/>
      <c r="F3396" s="366"/>
      <c r="G3396" s="366"/>
      <c r="H3396" s="366"/>
      <c r="I3396" s="366"/>
      <c r="J3396" s="366"/>
      <c r="K3396" s="366"/>
      <c r="L3396" s="366"/>
      <c r="M3396" s="366"/>
      <c r="N3396" s="366"/>
      <c r="O3396" s="366"/>
      <c r="P3396" s="366"/>
      <c r="Q3396" s="366"/>
      <c r="R3396" s="366"/>
      <c r="S3396" s="366"/>
      <c r="T3396" s="366"/>
      <c r="U3396" s="366"/>
      <c r="V3396" s="366"/>
      <c r="W3396" s="366"/>
      <c r="X3396" s="366"/>
      <c r="Y3396" s="366"/>
      <c r="Z3396" s="366"/>
      <c r="AA3396" s="366"/>
      <c r="AB3396" s="366"/>
      <c r="AC3396" s="366"/>
      <c r="AD3396" s="366"/>
      <c r="AE3396" s="366"/>
      <c r="AF3396" s="366"/>
      <c r="AG3396" s="366"/>
      <c r="AH3396" s="366"/>
    </row>
    <row r="3397" spans="3:34">
      <c r="C3397" s="366"/>
      <c r="D3397" s="366"/>
      <c r="E3397" s="366"/>
      <c r="F3397" s="366"/>
      <c r="G3397" s="366"/>
      <c r="H3397" s="366"/>
      <c r="I3397" s="366"/>
      <c r="J3397" s="366"/>
      <c r="K3397" s="366"/>
      <c r="L3397" s="366"/>
      <c r="M3397" s="366"/>
      <c r="N3397" s="366"/>
      <c r="O3397" s="366"/>
      <c r="P3397" s="366"/>
      <c r="Q3397" s="366"/>
      <c r="R3397" s="366"/>
      <c r="S3397" s="366"/>
      <c r="T3397" s="366"/>
      <c r="U3397" s="366"/>
      <c r="V3397" s="366"/>
      <c r="W3397" s="366"/>
      <c r="X3397" s="366"/>
      <c r="Y3397" s="366"/>
      <c r="Z3397" s="366"/>
      <c r="AA3397" s="366"/>
      <c r="AB3397" s="366"/>
      <c r="AC3397" s="366"/>
      <c r="AD3397" s="366"/>
      <c r="AE3397" s="366"/>
      <c r="AF3397" s="366"/>
      <c r="AG3397" s="366"/>
      <c r="AH3397" s="366"/>
    </row>
    <row r="3398" spans="3:34">
      <c r="C3398" s="366"/>
      <c r="D3398" s="366"/>
      <c r="E3398" s="366"/>
      <c r="F3398" s="366"/>
      <c r="G3398" s="366"/>
      <c r="H3398" s="366"/>
      <c r="I3398" s="366"/>
      <c r="J3398" s="366"/>
      <c r="K3398" s="366"/>
      <c r="L3398" s="366"/>
      <c r="M3398" s="366"/>
      <c r="N3398" s="366"/>
      <c r="O3398" s="366"/>
      <c r="P3398" s="366"/>
      <c r="Q3398" s="366"/>
      <c r="R3398" s="366"/>
      <c r="S3398" s="366"/>
      <c r="T3398" s="366"/>
      <c r="U3398" s="366"/>
      <c r="V3398" s="366"/>
      <c r="W3398" s="366"/>
      <c r="X3398" s="366"/>
      <c r="Y3398" s="366"/>
      <c r="Z3398" s="366"/>
      <c r="AA3398" s="366"/>
      <c r="AB3398" s="366"/>
      <c r="AC3398" s="366"/>
      <c r="AD3398" s="366"/>
      <c r="AE3398" s="366"/>
      <c r="AF3398" s="366"/>
      <c r="AG3398" s="366"/>
      <c r="AH3398" s="366"/>
    </row>
    <row r="3399" spans="3:34">
      <c r="C3399" s="366"/>
      <c r="D3399" s="366"/>
      <c r="E3399" s="366"/>
      <c r="F3399" s="366"/>
      <c r="G3399" s="366"/>
      <c r="H3399" s="366"/>
      <c r="I3399" s="366"/>
      <c r="J3399" s="366"/>
      <c r="K3399" s="366"/>
      <c r="L3399" s="366"/>
      <c r="M3399" s="366"/>
      <c r="N3399" s="366"/>
      <c r="O3399" s="366"/>
      <c r="P3399" s="366"/>
      <c r="Q3399" s="366"/>
      <c r="R3399" s="366"/>
      <c r="S3399" s="366"/>
      <c r="T3399" s="366"/>
      <c r="U3399" s="366"/>
      <c r="V3399" s="366"/>
      <c r="W3399" s="366"/>
      <c r="X3399" s="366"/>
      <c r="Y3399" s="366"/>
      <c r="Z3399" s="366"/>
      <c r="AA3399" s="366"/>
      <c r="AB3399" s="366"/>
      <c r="AC3399" s="366"/>
      <c r="AD3399" s="366"/>
      <c r="AE3399" s="366"/>
      <c r="AF3399" s="366"/>
      <c r="AG3399" s="366"/>
      <c r="AH3399" s="366"/>
    </row>
    <row r="3400" spans="3:34">
      <c r="C3400" s="366"/>
      <c r="D3400" s="366"/>
      <c r="E3400" s="366"/>
      <c r="F3400" s="366"/>
      <c r="G3400" s="366"/>
      <c r="H3400" s="366"/>
      <c r="I3400" s="366"/>
      <c r="J3400" s="366"/>
      <c r="K3400" s="366"/>
      <c r="L3400" s="366"/>
      <c r="M3400" s="366"/>
      <c r="N3400" s="366"/>
      <c r="O3400" s="366"/>
      <c r="P3400" s="366"/>
      <c r="Q3400" s="366"/>
      <c r="R3400" s="366"/>
      <c r="S3400" s="366"/>
      <c r="T3400" s="366"/>
      <c r="U3400" s="366"/>
      <c r="V3400" s="366"/>
      <c r="W3400" s="366"/>
      <c r="X3400" s="366"/>
      <c r="Y3400" s="366"/>
      <c r="Z3400" s="366"/>
      <c r="AA3400" s="366"/>
      <c r="AB3400" s="366"/>
      <c r="AC3400" s="366"/>
      <c r="AD3400" s="366"/>
      <c r="AE3400" s="366"/>
      <c r="AF3400" s="366"/>
      <c r="AG3400" s="366"/>
      <c r="AH3400" s="366"/>
    </row>
    <row r="3401" spans="3:34">
      <c r="C3401" s="366"/>
      <c r="D3401" s="366"/>
      <c r="E3401" s="366"/>
      <c r="F3401" s="366"/>
      <c r="G3401" s="366"/>
      <c r="H3401" s="366"/>
      <c r="I3401" s="366"/>
      <c r="J3401" s="366"/>
      <c r="K3401" s="366"/>
      <c r="L3401" s="366"/>
      <c r="M3401" s="366"/>
      <c r="N3401" s="366"/>
      <c r="O3401" s="366"/>
      <c r="P3401" s="366"/>
      <c r="Q3401" s="366"/>
      <c r="R3401" s="366"/>
      <c r="S3401" s="366"/>
      <c r="T3401" s="366"/>
      <c r="U3401" s="366"/>
      <c r="V3401" s="366"/>
      <c r="W3401" s="366"/>
      <c r="X3401" s="366"/>
      <c r="Y3401" s="366"/>
      <c r="Z3401" s="366"/>
      <c r="AA3401" s="366"/>
      <c r="AB3401" s="366"/>
      <c r="AC3401" s="366"/>
      <c r="AD3401" s="366"/>
      <c r="AE3401" s="366"/>
      <c r="AF3401" s="366"/>
      <c r="AG3401" s="366"/>
      <c r="AH3401" s="366"/>
    </row>
    <row r="3402" spans="3:34">
      <c r="C3402" s="366"/>
      <c r="D3402" s="366"/>
      <c r="E3402" s="366"/>
      <c r="F3402" s="366"/>
      <c r="G3402" s="366"/>
      <c r="H3402" s="366"/>
      <c r="I3402" s="366"/>
      <c r="J3402" s="366"/>
      <c r="K3402" s="366"/>
      <c r="L3402" s="366"/>
      <c r="M3402" s="366"/>
      <c r="N3402" s="366"/>
      <c r="O3402" s="366"/>
      <c r="P3402" s="366"/>
      <c r="Q3402" s="366"/>
      <c r="R3402" s="366"/>
      <c r="S3402" s="366"/>
      <c r="T3402" s="366"/>
      <c r="U3402" s="366"/>
      <c r="V3402" s="366"/>
      <c r="W3402" s="366"/>
      <c r="X3402" s="366"/>
      <c r="Y3402" s="366"/>
      <c r="Z3402" s="366"/>
      <c r="AA3402" s="366"/>
      <c r="AB3402" s="366"/>
      <c r="AC3402" s="366"/>
      <c r="AD3402" s="366"/>
      <c r="AE3402" s="366"/>
      <c r="AF3402" s="366"/>
      <c r="AG3402" s="366"/>
      <c r="AH3402" s="366"/>
    </row>
    <row r="3403" spans="3:34">
      <c r="C3403" s="366"/>
      <c r="D3403" s="366"/>
      <c r="E3403" s="366"/>
      <c r="F3403" s="366"/>
      <c r="G3403" s="366"/>
      <c r="H3403" s="366"/>
      <c r="I3403" s="366"/>
      <c r="J3403" s="366"/>
      <c r="K3403" s="366"/>
      <c r="L3403" s="366"/>
      <c r="M3403" s="366"/>
      <c r="N3403" s="366"/>
      <c r="O3403" s="366"/>
      <c r="P3403" s="366"/>
      <c r="Q3403" s="366"/>
      <c r="R3403" s="366"/>
      <c r="S3403" s="366"/>
      <c r="T3403" s="366"/>
      <c r="U3403" s="366"/>
      <c r="V3403" s="366"/>
      <c r="W3403" s="366"/>
      <c r="X3403" s="366"/>
      <c r="Y3403" s="366"/>
      <c r="Z3403" s="366"/>
      <c r="AA3403" s="366"/>
      <c r="AB3403" s="366"/>
      <c r="AC3403" s="366"/>
      <c r="AD3403" s="366"/>
      <c r="AE3403" s="366"/>
      <c r="AF3403" s="366"/>
      <c r="AG3403" s="366"/>
      <c r="AH3403" s="366"/>
    </row>
    <row r="3422" spans="4:34">
      <c r="D3422" s="366"/>
      <c r="E3422" s="366"/>
      <c r="F3422" s="366"/>
      <c r="G3422" s="366"/>
      <c r="H3422" s="366"/>
      <c r="I3422" s="366"/>
      <c r="J3422" s="366"/>
      <c r="K3422" s="366"/>
      <c r="L3422" s="366"/>
      <c r="M3422" s="366"/>
      <c r="N3422" s="366"/>
      <c r="O3422" s="366"/>
      <c r="P3422" s="366"/>
      <c r="Q3422" s="366"/>
      <c r="R3422" s="366"/>
      <c r="S3422" s="366"/>
      <c r="T3422" s="366"/>
      <c r="U3422" s="366"/>
      <c r="V3422" s="366"/>
      <c r="W3422" s="366"/>
      <c r="X3422" s="366"/>
      <c r="Y3422" s="366"/>
      <c r="Z3422" s="366"/>
      <c r="AA3422" s="366"/>
      <c r="AB3422" s="366"/>
      <c r="AC3422" s="366"/>
      <c r="AD3422" s="366"/>
      <c r="AE3422" s="366"/>
      <c r="AF3422" s="366"/>
      <c r="AG3422" s="366"/>
      <c r="AH3422" s="366"/>
    </row>
    <row r="3425" spans="9:34">
      <c r="I3425" s="366"/>
      <c r="J3425" s="366"/>
      <c r="K3425" s="366"/>
      <c r="L3425" s="366"/>
      <c r="M3425" s="366"/>
      <c r="N3425" s="366"/>
      <c r="O3425" s="366"/>
      <c r="P3425" s="366"/>
      <c r="Q3425" s="366"/>
      <c r="R3425" s="366"/>
      <c r="S3425" s="366"/>
      <c r="T3425" s="366"/>
      <c r="U3425" s="366"/>
      <c r="V3425" s="366"/>
      <c r="W3425" s="366"/>
      <c r="X3425" s="366"/>
      <c r="Y3425" s="366"/>
      <c r="Z3425" s="366"/>
      <c r="AA3425" s="366"/>
      <c r="AB3425" s="366"/>
      <c r="AC3425" s="366"/>
      <c r="AD3425" s="366"/>
      <c r="AE3425" s="366"/>
      <c r="AF3425" s="366"/>
      <c r="AG3425" s="366"/>
      <c r="AH3425" s="366"/>
    </row>
    <row r="3468" spans="3:34">
      <c r="C3468" s="366"/>
      <c r="D3468" s="366"/>
      <c r="E3468" s="366"/>
      <c r="F3468" s="366"/>
      <c r="G3468" s="366"/>
      <c r="H3468" s="366"/>
      <c r="I3468" s="366"/>
      <c r="J3468" s="366"/>
      <c r="K3468" s="366"/>
      <c r="L3468" s="366"/>
      <c r="M3468" s="366"/>
      <c r="N3468" s="366"/>
      <c r="O3468" s="366"/>
      <c r="P3468" s="366"/>
      <c r="Q3468" s="366"/>
      <c r="R3468" s="366"/>
      <c r="S3468" s="366"/>
      <c r="T3468" s="366"/>
      <c r="U3468" s="366"/>
      <c r="V3468" s="366"/>
      <c r="W3468" s="366"/>
      <c r="X3468" s="366"/>
      <c r="Y3468" s="366"/>
      <c r="Z3468" s="366"/>
      <c r="AA3468" s="366"/>
      <c r="AB3468" s="366"/>
      <c r="AC3468" s="366"/>
      <c r="AD3468" s="366"/>
      <c r="AE3468" s="366"/>
      <c r="AF3468" s="366"/>
      <c r="AG3468" s="366"/>
      <c r="AH3468" s="366"/>
    </row>
    <row r="3469" spans="3:34">
      <c r="C3469" s="366"/>
      <c r="D3469" s="366"/>
      <c r="E3469" s="366"/>
      <c r="F3469" s="366"/>
      <c r="G3469" s="366"/>
      <c r="H3469" s="366"/>
      <c r="I3469" s="366"/>
      <c r="J3469" s="366"/>
      <c r="K3469" s="366"/>
      <c r="L3469" s="366"/>
      <c r="M3469" s="366"/>
      <c r="N3469" s="366"/>
      <c r="O3469" s="366"/>
      <c r="P3469" s="366"/>
      <c r="Q3469" s="366"/>
      <c r="R3469" s="366"/>
      <c r="S3469" s="366"/>
      <c r="T3469" s="366"/>
      <c r="U3469" s="366"/>
      <c r="V3469" s="366"/>
      <c r="W3469" s="366"/>
      <c r="X3469" s="366"/>
      <c r="Y3469" s="366"/>
      <c r="Z3469" s="366"/>
      <c r="AA3469" s="366"/>
      <c r="AB3469" s="366"/>
      <c r="AC3469" s="366"/>
      <c r="AD3469" s="366"/>
      <c r="AE3469" s="366"/>
      <c r="AF3469" s="366"/>
      <c r="AG3469" s="366"/>
      <c r="AH3469" s="366"/>
    </row>
    <row r="3470" spans="3:34">
      <c r="C3470" s="366"/>
      <c r="D3470" s="366"/>
      <c r="E3470" s="366"/>
      <c r="F3470" s="366"/>
      <c r="G3470" s="366"/>
      <c r="H3470" s="366"/>
      <c r="I3470" s="366"/>
      <c r="J3470" s="366"/>
      <c r="K3470" s="366"/>
      <c r="L3470" s="366"/>
      <c r="M3470" s="366"/>
      <c r="N3470" s="366"/>
      <c r="O3470" s="366"/>
      <c r="P3470" s="366"/>
      <c r="Q3470" s="366"/>
      <c r="R3470" s="366"/>
      <c r="S3470" s="366"/>
      <c r="T3470" s="366"/>
      <c r="U3470" s="366"/>
      <c r="V3470" s="366"/>
      <c r="W3470" s="366"/>
      <c r="X3470" s="366"/>
      <c r="Y3470" s="366"/>
      <c r="Z3470" s="366"/>
      <c r="AA3470" s="366"/>
      <c r="AB3470" s="366"/>
      <c r="AC3470" s="366"/>
      <c r="AD3470" s="366"/>
      <c r="AE3470" s="366"/>
      <c r="AF3470" s="366"/>
      <c r="AG3470" s="366"/>
      <c r="AH3470" s="366"/>
    </row>
    <row r="3471" spans="3:34">
      <c r="C3471" s="366"/>
      <c r="D3471" s="366"/>
      <c r="E3471" s="366"/>
      <c r="F3471" s="366"/>
      <c r="G3471" s="366"/>
      <c r="H3471" s="366"/>
      <c r="I3471" s="366"/>
      <c r="J3471" s="366"/>
      <c r="K3471" s="366"/>
      <c r="L3471" s="366"/>
      <c r="M3471" s="366"/>
      <c r="N3471" s="366"/>
      <c r="O3471" s="366"/>
      <c r="P3471" s="366"/>
      <c r="Q3471" s="366"/>
      <c r="R3471" s="366"/>
      <c r="S3471" s="366"/>
      <c r="T3471" s="366"/>
      <c r="U3471" s="366"/>
      <c r="V3471" s="366"/>
      <c r="W3471" s="366"/>
      <c r="X3471" s="366"/>
      <c r="Y3471" s="366"/>
      <c r="Z3471" s="366"/>
      <c r="AA3471" s="366"/>
      <c r="AB3471" s="366"/>
      <c r="AC3471" s="366"/>
      <c r="AD3471" s="366"/>
      <c r="AE3471" s="366"/>
      <c r="AF3471" s="366"/>
      <c r="AG3471" s="366"/>
      <c r="AH3471" s="366"/>
    </row>
    <row r="3472" spans="3:34">
      <c r="C3472" s="366"/>
      <c r="D3472" s="366"/>
      <c r="E3472" s="366"/>
      <c r="F3472" s="366"/>
      <c r="G3472" s="366"/>
      <c r="H3472" s="366"/>
      <c r="I3472" s="366"/>
      <c r="J3472" s="366"/>
      <c r="K3472" s="366"/>
      <c r="L3472" s="366"/>
      <c r="M3472" s="366"/>
      <c r="N3472" s="366"/>
      <c r="O3472" s="366"/>
      <c r="P3472" s="366"/>
      <c r="Q3472" s="366"/>
      <c r="R3472" s="366"/>
      <c r="S3472" s="366"/>
      <c r="T3472" s="366"/>
      <c r="U3472" s="366"/>
      <c r="V3472" s="366"/>
      <c r="W3472" s="366"/>
      <c r="X3472" s="366"/>
      <c r="Y3472" s="366"/>
      <c r="Z3472" s="366"/>
      <c r="AA3472" s="366"/>
      <c r="AB3472" s="366"/>
      <c r="AC3472" s="366"/>
      <c r="AD3472" s="366"/>
      <c r="AE3472" s="366"/>
      <c r="AF3472" s="366"/>
      <c r="AG3472" s="366"/>
      <c r="AH3472" s="366"/>
    </row>
    <row r="3473" spans="3:34">
      <c r="C3473" s="366"/>
      <c r="D3473" s="366"/>
      <c r="E3473" s="366"/>
      <c r="F3473" s="366"/>
      <c r="G3473" s="366"/>
      <c r="H3473" s="366"/>
      <c r="I3473" s="366"/>
      <c r="J3473" s="366"/>
      <c r="K3473" s="366"/>
      <c r="L3473" s="366"/>
      <c r="M3473" s="366"/>
      <c r="N3473" s="366"/>
      <c r="O3473" s="366"/>
      <c r="P3473" s="366"/>
      <c r="Q3473" s="366"/>
      <c r="R3473" s="366"/>
      <c r="S3473" s="366"/>
      <c r="T3473" s="366"/>
      <c r="U3473" s="366"/>
      <c r="V3473" s="366"/>
      <c r="W3473" s="366"/>
      <c r="X3473" s="366"/>
      <c r="Y3473" s="366"/>
      <c r="Z3473" s="366"/>
      <c r="AA3473" s="366"/>
      <c r="AB3473" s="366"/>
      <c r="AC3473" s="366"/>
      <c r="AD3473" s="366"/>
      <c r="AE3473" s="366"/>
      <c r="AF3473" s="366"/>
      <c r="AG3473" s="366"/>
      <c r="AH3473" s="366"/>
    </row>
    <row r="3474" spans="3:34">
      <c r="C3474" s="366"/>
      <c r="D3474" s="366"/>
      <c r="E3474" s="366"/>
      <c r="F3474" s="366"/>
      <c r="G3474" s="366"/>
      <c r="H3474" s="366"/>
      <c r="I3474" s="366"/>
      <c r="J3474" s="366"/>
      <c r="K3474" s="366"/>
      <c r="L3474" s="366"/>
      <c r="M3474" s="366"/>
      <c r="N3474" s="366"/>
      <c r="O3474" s="366"/>
      <c r="P3474" s="366"/>
      <c r="Q3474" s="366"/>
      <c r="R3474" s="366"/>
      <c r="S3474" s="366"/>
      <c r="T3474" s="366"/>
      <c r="U3474" s="366"/>
      <c r="V3474" s="366"/>
      <c r="W3474" s="366"/>
      <c r="X3474" s="366"/>
      <c r="Y3474" s="366"/>
      <c r="Z3474" s="366"/>
      <c r="AA3474" s="366"/>
      <c r="AB3474" s="366"/>
      <c r="AC3474" s="366"/>
      <c r="AD3474" s="366"/>
      <c r="AE3474" s="366"/>
      <c r="AF3474" s="366"/>
      <c r="AG3474" s="366"/>
      <c r="AH3474" s="366"/>
    </row>
    <row r="3475" spans="3:34">
      <c r="C3475" s="366"/>
      <c r="D3475" s="366"/>
      <c r="E3475" s="366"/>
      <c r="F3475" s="366"/>
      <c r="G3475" s="366"/>
      <c r="H3475" s="366"/>
      <c r="I3475" s="366"/>
      <c r="J3475" s="366"/>
      <c r="K3475" s="366"/>
      <c r="L3475" s="366"/>
      <c r="M3475" s="366"/>
      <c r="N3475" s="366"/>
      <c r="O3475" s="366"/>
      <c r="P3475" s="366"/>
      <c r="Q3475" s="366"/>
      <c r="R3475" s="366"/>
      <c r="S3475" s="366"/>
      <c r="T3475" s="366"/>
      <c r="U3475" s="366"/>
      <c r="V3475" s="366"/>
      <c r="W3475" s="366"/>
      <c r="X3475" s="366"/>
      <c r="Y3475" s="366"/>
      <c r="Z3475" s="366"/>
      <c r="AA3475" s="366"/>
      <c r="AB3475" s="366"/>
      <c r="AC3475" s="366"/>
      <c r="AD3475" s="366"/>
      <c r="AE3475" s="366"/>
      <c r="AF3475" s="366"/>
      <c r="AG3475" s="366"/>
      <c r="AH3475" s="366"/>
    </row>
    <row r="3479" spans="3:34">
      <c r="C3479" s="366"/>
      <c r="D3479" s="366"/>
      <c r="E3479" s="366"/>
      <c r="F3479" s="366"/>
      <c r="G3479" s="366"/>
      <c r="H3479" s="366"/>
      <c r="I3479" s="366"/>
      <c r="J3479" s="366"/>
      <c r="K3479" s="366"/>
      <c r="L3479" s="366"/>
      <c r="M3479" s="366"/>
      <c r="N3479" s="366"/>
      <c r="O3479" s="366"/>
      <c r="P3479" s="366"/>
      <c r="Q3479" s="366"/>
      <c r="R3479" s="366"/>
      <c r="S3479" s="366"/>
      <c r="T3479" s="366"/>
      <c r="U3479" s="366"/>
      <c r="V3479" s="366"/>
      <c r="W3479" s="366"/>
      <c r="X3479" s="366"/>
      <c r="Y3479" s="366"/>
      <c r="Z3479" s="366"/>
      <c r="AA3479" s="366"/>
      <c r="AB3479" s="366"/>
      <c r="AC3479" s="366"/>
      <c r="AD3479" s="366"/>
      <c r="AE3479" s="366"/>
      <c r="AF3479" s="366"/>
      <c r="AG3479" s="366"/>
      <c r="AH3479" s="366"/>
    </row>
    <row r="3481" spans="3:34">
      <c r="C3481" s="366"/>
      <c r="D3481" s="366"/>
      <c r="E3481" s="366"/>
      <c r="F3481" s="366"/>
      <c r="G3481" s="366"/>
      <c r="H3481" s="366"/>
      <c r="I3481" s="366"/>
      <c r="J3481" s="366"/>
      <c r="K3481" s="366"/>
      <c r="L3481" s="366"/>
      <c r="M3481" s="366"/>
      <c r="N3481" s="366"/>
      <c r="O3481" s="366"/>
      <c r="P3481" s="366"/>
      <c r="Q3481" s="366"/>
      <c r="R3481" s="366"/>
      <c r="S3481" s="366"/>
      <c r="T3481" s="366"/>
      <c r="U3481" s="366"/>
      <c r="V3481" s="366"/>
      <c r="W3481" s="366"/>
      <c r="X3481" s="366"/>
      <c r="Y3481" s="366"/>
      <c r="Z3481" s="366"/>
      <c r="AA3481" s="366"/>
      <c r="AB3481" s="366"/>
      <c r="AC3481" s="366"/>
      <c r="AD3481" s="366"/>
      <c r="AE3481" s="366"/>
      <c r="AF3481" s="366"/>
      <c r="AG3481" s="366"/>
      <c r="AH3481" s="366"/>
    </row>
    <row r="3482" spans="3:34">
      <c r="C3482" s="366"/>
      <c r="D3482" s="366"/>
      <c r="E3482" s="366"/>
      <c r="F3482" s="366"/>
      <c r="G3482" s="366"/>
      <c r="H3482" s="366"/>
      <c r="I3482" s="366"/>
      <c r="J3482" s="366"/>
      <c r="K3482" s="366"/>
      <c r="L3482" s="366"/>
      <c r="M3482" s="366"/>
      <c r="N3482" s="366"/>
      <c r="O3482" s="366"/>
      <c r="P3482" s="366"/>
      <c r="Q3482" s="366"/>
      <c r="R3482" s="366"/>
      <c r="S3482" s="366"/>
      <c r="T3482" s="366"/>
      <c r="U3482" s="366"/>
      <c r="V3482" s="366"/>
      <c r="W3482" s="366"/>
      <c r="X3482" s="366"/>
      <c r="Y3482" s="366"/>
      <c r="Z3482" s="366"/>
      <c r="AA3482" s="366"/>
      <c r="AB3482" s="366"/>
      <c r="AC3482" s="366"/>
      <c r="AD3482" s="366"/>
      <c r="AE3482" s="366"/>
      <c r="AF3482" s="366"/>
      <c r="AG3482" s="366"/>
      <c r="AH3482" s="366"/>
    </row>
    <row r="3483" spans="3:34">
      <c r="C3483" s="366"/>
      <c r="D3483" s="366"/>
      <c r="E3483" s="366"/>
      <c r="F3483" s="366"/>
      <c r="G3483" s="366"/>
      <c r="H3483" s="366"/>
      <c r="I3483" s="366"/>
      <c r="J3483" s="366"/>
      <c r="K3483" s="366"/>
      <c r="L3483" s="366"/>
      <c r="M3483" s="366"/>
      <c r="N3483" s="366"/>
      <c r="O3483" s="366"/>
      <c r="P3483" s="366"/>
      <c r="Q3483" s="366"/>
      <c r="R3483" s="366"/>
      <c r="S3483" s="366"/>
      <c r="T3483" s="366"/>
      <c r="U3483" s="366"/>
      <c r="V3483" s="366"/>
      <c r="W3483" s="366"/>
      <c r="X3483" s="366"/>
      <c r="Y3483" s="366"/>
      <c r="Z3483" s="366"/>
      <c r="AA3483" s="366"/>
      <c r="AB3483" s="366"/>
      <c r="AC3483" s="366"/>
      <c r="AD3483" s="366"/>
      <c r="AE3483" s="366"/>
      <c r="AF3483" s="366"/>
      <c r="AG3483" s="366"/>
      <c r="AH3483" s="366"/>
    </row>
    <row r="3484" spans="3:34">
      <c r="C3484" s="366"/>
      <c r="D3484" s="366"/>
      <c r="E3484" s="366"/>
      <c r="F3484" s="366"/>
      <c r="G3484" s="366"/>
      <c r="H3484" s="366"/>
      <c r="I3484" s="366"/>
      <c r="J3484" s="366"/>
      <c r="K3484" s="366"/>
      <c r="L3484" s="366"/>
      <c r="M3484" s="366"/>
      <c r="N3484" s="366"/>
      <c r="O3484" s="366"/>
      <c r="P3484" s="366"/>
      <c r="Q3484" s="366"/>
      <c r="R3484" s="366"/>
      <c r="S3484" s="366"/>
      <c r="T3484" s="366"/>
      <c r="U3484" s="366"/>
      <c r="V3484" s="366"/>
      <c r="W3484" s="366"/>
      <c r="X3484" s="366"/>
      <c r="Y3484" s="366"/>
      <c r="Z3484" s="366"/>
      <c r="AA3484" s="366"/>
      <c r="AB3484" s="366"/>
      <c r="AC3484" s="366"/>
      <c r="AD3484" s="366"/>
      <c r="AE3484" s="366"/>
      <c r="AF3484" s="366"/>
      <c r="AG3484" s="366"/>
      <c r="AH3484" s="366"/>
    </row>
    <row r="3487" spans="3:34">
      <c r="C3487" s="366"/>
      <c r="U3487" s="366"/>
      <c r="V3487" s="366"/>
      <c r="W3487" s="366"/>
      <c r="X3487" s="366"/>
      <c r="Y3487" s="366"/>
      <c r="Z3487" s="366"/>
      <c r="AA3487" s="366"/>
      <c r="AB3487" s="366"/>
      <c r="AC3487" s="366"/>
      <c r="AD3487" s="366"/>
      <c r="AE3487" s="366"/>
      <c r="AF3487" s="366"/>
      <c r="AG3487" s="366"/>
      <c r="AH3487" s="366"/>
    </row>
    <row r="3488" spans="3:34">
      <c r="C3488" s="366"/>
      <c r="D3488" s="366"/>
      <c r="E3488" s="366"/>
      <c r="F3488" s="366"/>
      <c r="G3488" s="366"/>
      <c r="H3488" s="366"/>
      <c r="I3488" s="366"/>
      <c r="J3488" s="366"/>
      <c r="K3488" s="366"/>
      <c r="L3488" s="366"/>
      <c r="M3488" s="366"/>
      <c r="N3488" s="366"/>
      <c r="O3488" s="366"/>
      <c r="P3488" s="366"/>
      <c r="Q3488" s="366"/>
      <c r="R3488" s="366"/>
      <c r="S3488" s="366"/>
      <c r="T3488" s="366"/>
      <c r="U3488" s="366"/>
      <c r="V3488" s="366"/>
      <c r="W3488" s="366"/>
      <c r="X3488" s="366"/>
      <c r="Y3488" s="366"/>
      <c r="Z3488" s="366"/>
      <c r="AA3488" s="366"/>
      <c r="AB3488" s="366"/>
      <c r="AC3488" s="366"/>
      <c r="AD3488" s="366"/>
      <c r="AE3488" s="366"/>
      <c r="AF3488" s="366"/>
      <c r="AG3488" s="366"/>
      <c r="AH3488" s="366"/>
    </row>
    <row r="3491" spans="3:34">
      <c r="C3491" s="366"/>
      <c r="D3491" s="366"/>
      <c r="E3491" s="366"/>
      <c r="F3491" s="366"/>
      <c r="G3491" s="366"/>
      <c r="H3491" s="366"/>
      <c r="I3491" s="366"/>
      <c r="J3491" s="366"/>
      <c r="K3491" s="366"/>
      <c r="L3491" s="366"/>
      <c r="M3491" s="366"/>
      <c r="N3491" s="366"/>
      <c r="O3491" s="366"/>
      <c r="P3491" s="366"/>
      <c r="Q3491" s="366"/>
      <c r="R3491" s="366"/>
      <c r="S3491" s="366"/>
      <c r="T3491" s="366"/>
      <c r="U3491" s="366"/>
      <c r="V3491" s="366"/>
      <c r="W3491" s="366"/>
      <c r="X3491" s="366"/>
      <c r="Y3491" s="366"/>
      <c r="Z3491" s="366"/>
      <c r="AA3491" s="366"/>
      <c r="AB3491" s="366"/>
      <c r="AC3491" s="366"/>
      <c r="AD3491" s="366"/>
      <c r="AE3491" s="366"/>
      <c r="AF3491" s="366"/>
      <c r="AG3491" s="366"/>
      <c r="AH3491" s="366"/>
    </row>
    <row r="3492" spans="3:34">
      <c r="C3492" s="366"/>
      <c r="D3492" s="366"/>
      <c r="E3492" s="366"/>
      <c r="F3492" s="366"/>
      <c r="G3492" s="366"/>
      <c r="H3492" s="366"/>
      <c r="I3492" s="366"/>
      <c r="J3492" s="366"/>
      <c r="K3492" s="366"/>
      <c r="L3492" s="366"/>
      <c r="M3492" s="366"/>
      <c r="N3492" s="366"/>
      <c r="O3492" s="366"/>
      <c r="P3492" s="366"/>
      <c r="Q3492" s="366"/>
      <c r="R3492" s="366"/>
      <c r="S3492" s="366"/>
      <c r="T3492" s="366"/>
      <c r="U3492" s="366"/>
      <c r="V3492" s="366"/>
      <c r="W3492" s="366"/>
      <c r="X3492" s="366"/>
      <c r="Y3492" s="366"/>
      <c r="Z3492" s="366"/>
      <c r="AA3492" s="366"/>
      <c r="AB3492" s="366"/>
      <c r="AC3492" s="366"/>
      <c r="AD3492" s="366"/>
      <c r="AE3492" s="366"/>
      <c r="AF3492" s="366"/>
      <c r="AG3492" s="366"/>
      <c r="AH3492" s="366"/>
    </row>
    <row r="3493" spans="3:34">
      <c r="C3493" s="366"/>
      <c r="D3493" s="366"/>
      <c r="E3493" s="366"/>
      <c r="F3493" s="366"/>
      <c r="G3493" s="366"/>
      <c r="H3493" s="366"/>
      <c r="I3493" s="366"/>
      <c r="J3493" s="366"/>
      <c r="K3493" s="366"/>
      <c r="L3493" s="366"/>
      <c r="M3493" s="366"/>
      <c r="N3493" s="366"/>
      <c r="O3493" s="366"/>
      <c r="P3493" s="366"/>
      <c r="Q3493" s="366"/>
      <c r="R3493" s="366"/>
      <c r="S3493" s="366"/>
      <c r="T3493" s="366"/>
      <c r="U3493" s="366"/>
      <c r="V3493" s="366"/>
      <c r="W3493" s="366"/>
      <c r="X3493" s="366"/>
      <c r="Y3493" s="366"/>
      <c r="Z3493" s="366"/>
      <c r="AA3493" s="366"/>
      <c r="AB3493" s="366"/>
      <c r="AC3493" s="366"/>
      <c r="AD3493" s="366"/>
      <c r="AE3493" s="366"/>
      <c r="AF3493" s="366"/>
      <c r="AG3493" s="366"/>
      <c r="AH3493" s="366"/>
    </row>
    <row r="3494" spans="3:34">
      <c r="C3494" s="366"/>
      <c r="D3494" s="366"/>
      <c r="E3494" s="366"/>
      <c r="F3494" s="366"/>
      <c r="G3494" s="366"/>
      <c r="H3494" s="366"/>
      <c r="I3494" s="366"/>
      <c r="J3494" s="366"/>
      <c r="K3494" s="366"/>
      <c r="L3494" s="366"/>
      <c r="M3494" s="366"/>
      <c r="N3494" s="366"/>
      <c r="O3494" s="366"/>
      <c r="P3494" s="366"/>
      <c r="Q3494" s="366"/>
      <c r="R3494" s="366"/>
      <c r="S3494" s="366"/>
      <c r="T3494" s="366"/>
      <c r="U3494" s="366"/>
      <c r="V3494" s="366"/>
      <c r="W3494" s="366"/>
      <c r="X3494" s="366"/>
      <c r="Y3494" s="366"/>
      <c r="Z3494" s="366"/>
      <c r="AA3494" s="366"/>
      <c r="AB3494" s="366"/>
      <c r="AC3494" s="366"/>
      <c r="AD3494" s="366"/>
      <c r="AE3494" s="366"/>
      <c r="AF3494" s="366"/>
      <c r="AG3494" s="366"/>
      <c r="AH3494" s="366"/>
    </row>
    <row r="3495" spans="3:34">
      <c r="C3495" s="366"/>
      <c r="D3495" s="366"/>
      <c r="E3495" s="366"/>
      <c r="F3495" s="366"/>
      <c r="G3495" s="366"/>
      <c r="H3495" s="366"/>
      <c r="I3495" s="366"/>
      <c r="J3495" s="366"/>
      <c r="K3495" s="366"/>
      <c r="L3495" s="366"/>
      <c r="M3495" s="366"/>
      <c r="N3495" s="366"/>
      <c r="O3495" s="366"/>
      <c r="P3495" s="366"/>
      <c r="Q3495" s="366"/>
      <c r="R3495" s="366"/>
      <c r="S3495" s="366"/>
      <c r="T3495" s="366"/>
      <c r="U3495" s="366"/>
      <c r="V3495" s="366"/>
      <c r="W3495" s="366"/>
      <c r="X3495" s="366"/>
      <c r="Y3495" s="366"/>
      <c r="Z3495" s="366"/>
      <c r="AA3495" s="366"/>
      <c r="AB3495" s="366"/>
      <c r="AC3495" s="366"/>
      <c r="AD3495" s="366"/>
      <c r="AE3495" s="366"/>
      <c r="AF3495" s="366"/>
      <c r="AG3495" s="366"/>
      <c r="AH3495" s="366"/>
    </row>
    <row r="3496" spans="3:34">
      <c r="C3496" s="366"/>
      <c r="D3496" s="366"/>
      <c r="E3496" s="366"/>
      <c r="F3496" s="366"/>
      <c r="G3496" s="366"/>
      <c r="H3496" s="366"/>
      <c r="I3496" s="366"/>
      <c r="J3496" s="366"/>
      <c r="K3496" s="366"/>
      <c r="L3496" s="366"/>
      <c r="M3496" s="366"/>
      <c r="N3496" s="366"/>
      <c r="O3496" s="366"/>
      <c r="P3496" s="366"/>
      <c r="Q3496" s="366"/>
      <c r="R3496" s="366"/>
      <c r="S3496" s="366"/>
      <c r="T3496" s="366"/>
      <c r="U3496" s="366"/>
      <c r="V3496" s="366"/>
      <c r="W3496" s="366"/>
      <c r="X3496" s="366"/>
      <c r="Y3496" s="366"/>
      <c r="Z3496" s="366"/>
      <c r="AA3496" s="366"/>
      <c r="AB3496" s="366"/>
      <c r="AC3496" s="366"/>
      <c r="AD3496" s="366"/>
      <c r="AE3496" s="366"/>
      <c r="AF3496" s="366"/>
      <c r="AG3496" s="366"/>
      <c r="AH3496" s="366"/>
    </row>
    <row r="3497" spans="3:34">
      <c r="C3497" s="366"/>
      <c r="D3497" s="366"/>
      <c r="E3497" s="366"/>
      <c r="F3497" s="366"/>
      <c r="G3497" s="366"/>
      <c r="H3497" s="366"/>
      <c r="I3497" s="366"/>
      <c r="J3497" s="366"/>
      <c r="K3497" s="366"/>
      <c r="L3497" s="366"/>
      <c r="M3497" s="366"/>
      <c r="N3497" s="366"/>
      <c r="O3497" s="366"/>
      <c r="P3497" s="366"/>
      <c r="Q3497" s="366"/>
      <c r="R3497" s="366"/>
      <c r="S3497" s="366"/>
      <c r="T3497" s="366"/>
      <c r="U3497" s="366"/>
      <c r="V3497" s="366"/>
      <c r="W3497" s="366"/>
      <c r="X3497" s="366"/>
      <c r="Y3497" s="366"/>
      <c r="Z3497" s="366"/>
      <c r="AA3497" s="366"/>
      <c r="AB3497" s="366"/>
      <c r="AC3497" s="366"/>
      <c r="AD3497" s="366"/>
      <c r="AE3497" s="366"/>
      <c r="AF3497" s="366"/>
      <c r="AG3497" s="366"/>
      <c r="AH3497" s="366"/>
    </row>
    <row r="3498" spans="3:34">
      <c r="C3498" s="366"/>
      <c r="D3498" s="366"/>
      <c r="E3498" s="366"/>
      <c r="F3498" s="366"/>
      <c r="G3498" s="366"/>
      <c r="H3498" s="366"/>
      <c r="I3498" s="366"/>
      <c r="J3498" s="366"/>
      <c r="K3498" s="366"/>
      <c r="L3498" s="366"/>
      <c r="M3498" s="366"/>
      <c r="N3498" s="366"/>
      <c r="O3498" s="366"/>
      <c r="P3498" s="366"/>
      <c r="Q3498" s="366"/>
      <c r="R3498" s="366"/>
      <c r="S3498" s="366"/>
      <c r="T3498" s="366"/>
      <c r="U3498" s="366"/>
      <c r="V3498" s="366"/>
      <c r="W3498" s="366"/>
      <c r="X3498" s="366"/>
      <c r="Y3498" s="366"/>
      <c r="Z3498" s="366"/>
      <c r="AA3498" s="366"/>
      <c r="AB3498" s="366"/>
      <c r="AC3498" s="366"/>
      <c r="AD3498" s="366"/>
      <c r="AE3498" s="366"/>
      <c r="AF3498" s="366"/>
      <c r="AG3498" s="366"/>
      <c r="AH3498" s="366"/>
    </row>
    <row r="3499" spans="3:34">
      <c r="C3499" s="366"/>
      <c r="D3499" s="366"/>
      <c r="E3499" s="366"/>
      <c r="F3499" s="366"/>
      <c r="G3499" s="366"/>
      <c r="H3499" s="366"/>
      <c r="I3499" s="366"/>
      <c r="J3499" s="366"/>
      <c r="K3499" s="366"/>
      <c r="L3499" s="366"/>
      <c r="M3499" s="366"/>
      <c r="N3499" s="366"/>
      <c r="O3499" s="366"/>
      <c r="P3499" s="366"/>
      <c r="Q3499" s="366"/>
      <c r="R3499" s="366"/>
      <c r="S3499" s="366"/>
      <c r="T3499" s="366"/>
      <c r="U3499" s="366"/>
      <c r="V3499" s="366"/>
      <c r="W3499" s="366"/>
      <c r="X3499" s="366"/>
      <c r="Y3499" s="366"/>
      <c r="Z3499" s="366"/>
      <c r="AA3499" s="366"/>
      <c r="AB3499" s="366"/>
      <c r="AC3499" s="366"/>
      <c r="AD3499" s="366"/>
      <c r="AE3499" s="366"/>
      <c r="AF3499" s="366"/>
      <c r="AG3499" s="366"/>
      <c r="AH3499" s="366"/>
    </row>
    <row r="3500" spans="3:34">
      <c r="C3500" s="366"/>
      <c r="D3500" s="366"/>
      <c r="E3500" s="366"/>
      <c r="F3500" s="366"/>
      <c r="G3500" s="366"/>
      <c r="H3500" s="366"/>
      <c r="I3500" s="366"/>
      <c r="J3500" s="366"/>
      <c r="K3500" s="366"/>
      <c r="L3500" s="366"/>
      <c r="M3500" s="366"/>
      <c r="N3500" s="366"/>
      <c r="O3500" s="366"/>
      <c r="P3500" s="366"/>
      <c r="Q3500" s="366"/>
      <c r="R3500" s="366"/>
      <c r="S3500" s="366"/>
      <c r="T3500" s="366"/>
      <c r="U3500" s="366"/>
      <c r="V3500" s="366"/>
      <c r="W3500" s="366"/>
      <c r="X3500" s="366"/>
      <c r="Y3500" s="366"/>
      <c r="Z3500" s="366"/>
      <c r="AA3500" s="366"/>
      <c r="AB3500" s="366"/>
      <c r="AC3500" s="366"/>
      <c r="AD3500" s="366"/>
      <c r="AE3500" s="366"/>
      <c r="AF3500" s="366"/>
      <c r="AG3500" s="366"/>
      <c r="AH3500" s="366"/>
    </row>
    <row r="3501" spans="3:34">
      <c r="C3501" s="366"/>
      <c r="D3501" s="366"/>
      <c r="E3501" s="366"/>
      <c r="F3501" s="366"/>
      <c r="G3501" s="366"/>
      <c r="H3501" s="366"/>
      <c r="I3501" s="366"/>
      <c r="J3501" s="366"/>
      <c r="K3501" s="366"/>
      <c r="L3501" s="366"/>
      <c r="M3501" s="366"/>
      <c r="N3501" s="366"/>
      <c r="O3501" s="366"/>
      <c r="P3501" s="366"/>
      <c r="Q3501" s="366"/>
      <c r="R3501" s="366"/>
      <c r="S3501" s="366"/>
      <c r="T3501" s="366"/>
      <c r="U3501" s="366"/>
      <c r="V3501" s="366"/>
      <c r="W3501" s="366"/>
      <c r="X3501" s="366"/>
      <c r="Y3501" s="366"/>
      <c r="Z3501" s="366"/>
      <c r="AA3501" s="366"/>
      <c r="AB3501" s="366"/>
      <c r="AC3501" s="366"/>
      <c r="AD3501" s="366"/>
      <c r="AE3501" s="366"/>
      <c r="AF3501" s="366"/>
      <c r="AG3501" s="366"/>
      <c r="AH3501" s="366"/>
    </row>
    <row r="3503" spans="3:34">
      <c r="C3503" s="366"/>
      <c r="D3503" s="366"/>
      <c r="E3503" s="366"/>
      <c r="F3503" s="366"/>
      <c r="G3503" s="366"/>
      <c r="H3503" s="366"/>
      <c r="I3503" s="366"/>
      <c r="J3503" s="366"/>
      <c r="K3503" s="366"/>
      <c r="L3503" s="366"/>
      <c r="M3503" s="366"/>
      <c r="N3503" s="366"/>
      <c r="O3503" s="366"/>
      <c r="P3503" s="366"/>
      <c r="Q3503" s="366"/>
      <c r="R3503" s="366"/>
      <c r="S3503" s="366"/>
      <c r="T3503" s="366"/>
      <c r="U3503" s="366"/>
      <c r="V3503" s="366"/>
      <c r="W3503" s="366"/>
      <c r="X3503" s="366"/>
      <c r="Y3503" s="366"/>
      <c r="Z3503" s="366"/>
      <c r="AA3503" s="366"/>
      <c r="AB3503" s="366"/>
      <c r="AC3503" s="366"/>
      <c r="AD3503" s="366"/>
      <c r="AE3503" s="366"/>
      <c r="AF3503" s="366"/>
      <c r="AG3503" s="366"/>
      <c r="AH3503" s="366"/>
    </row>
    <row r="3505" spans="3:34">
      <c r="C3505" s="366"/>
      <c r="D3505" s="366"/>
      <c r="E3505" s="366"/>
      <c r="F3505" s="366"/>
      <c r="G3505" s="366"/>
      <c r="H3505" s="366"/>
      <c r="I3505" s="366"/>
      <c r="J3505" s="366"/>
      <c r="K3505" s="366"/>
      <c r="L3505" s="366"/>
      <c r="M3505" s="366"/>
      <c r="N3505" s="366"/>
      <c r="O3505" s="366"/>
      <c r="P3505" s="366"/>
      <c r="Q3505" s="366"/>
      <c r="R3505" s="366"/>
      <c r="S3505" s="366"/>
      <c r="T3505" s="366"/>
      <c r="U3505" s="366"/>
      <c r="V3505" s="366"/>
      <c r="W3505" s="366"/>
      <c r="X3505" s="366"/>
      <c r="Y3505" s="366"/>
      <c r="Z3505" s="366"/>
      <c r="AA3505" s="366"/>
      <c r="AB3505" s="366"/>
      <c r="AC3505" s="366"/>
      <c r="AD3505" s="366"/>
      <c r="AE3505" s="366"/>
      <c r="AF3505" s="366"/>
      <c r="AG3505" s="366"/>
      <c r="AH3505" s="366"/>
    </row>
    <row r="3506" spans="3:34">
      <c r="C3506" s="366"/>
      <c r="D3506" s="366"/>
      <c r="E3506" s="366"/>
      <c r="F3506" s="366"/>
      <c r="G3506" s="366"/>
      <c r="H3506" s="366"/>
      <c r="I3506" s="366"/>
      <c r="J3506" s="366"/>
      <c r="K3506" s="366"/>
      <c r="L3506" s="366"/>
      <c r="M3506" s="366"/>
      <c r="N3506" s="366"/>
      <c r="O3506" s="366"/>
      <c r="P3506" s="366"/>
      <c r="Q3506" s="366"/>
      <c r="R3506" s="366"/>
      <c r="S3506" s="366"/>
      <c r="T3506" s="366"/>
      <c r="U3506" s="366"/>
      <c r="V3506" s="366"/>
      <c r="W3506" s="366"/>
      <c r="X3506" s="366"/>
      <c r="Y3506" s="366"/>
      <c r="Z3506" s="366"/>
      <c r="AA3506" s="366"/>
      <c r="AB3506" s="366"/>
      <c r="AC3506" s="366"/>
      <c r="AD3506" s="366"/>
      <c r="AE3506" s="366"/>
      <c r="AF3506" s="366"/>
      <c r="AG3506" s="366"/>
      <c r="AH3506" s="366"/>
    </row>
    <row r="3515" spans="3:34">
      <c r="C3515" s="366"/>
      <c r="D3515" s="366"/>
      <c r="E3515" s="366"/>
      <c r="F3515" s="366"/>
      <c r="G3515" s="366"/>
      <c r="H3515" s="366"/>
      <c r="I3515" s="366"/>
      <c r="J3515" s="366"/>
      <c r="K3515" s="366"/>
      <c r="L3515" s="366"/>
      <c r="M3515" s="366"/>
      <c r="N3515" s="366"/>
      <c r="O3515" s="366"/>
      <c r="P3515" s="366"/>
      <c r="Q3515" s="366"/>
      <c r="R3515" s="366"/>
      <c r="S3515" s="366"/>
      <c r="T3515" s="366"/>
      <c r="U3515" s="366"/>
      <c r="V3515" s="366"/>
      <c r="W3515" s="366"/>
      <c r="X3515" s="366"/>
      <c r="Y3515" s="366"/>
      <c r="Z3515" s="366"/>
      <c r="AA3515" s="366"/>
      <c r="AB3515" s="366"/>
      <c r="AC3515" s="366"/>
      <c r="AD3515" s="366"/>
      <c r="AE3515" s="366"/>
      <c r="AF3515" s="366"/>
      <c r="AG3515" s="366"/>
      <c r="AH3515" s="366"/>
    </row>
    <row r="3516" spans="3:34">
      <c r="C3516" s="366"/>
      <c r="D3516" s="366"/>
      <c r="E3516" s="366"/>
      <c r="F3516" s="366"/>
      <c r="G3516" s="366"/>
      <c r="H3516" s="366"/>
      <c r="I3516" s="366"/>
      <c r="J3516" s="366"/>
      <c r="K3516" s="366"/>
      <c r="L3516" s="366"/>
      <c r="M3516" s="366"/>
      <c r="N3516" s="366"/>
      <c r="O3516" s="366"/>
      <c r="P3516" s="366"/>
      <c r="Q3516" s="366"/>
      <c r="R3516" s="366"/>
      <c r="S3516" s="366"/>
      <c r="T3516" s="366"/>
      <c r="U3516" s="366"/>
      <c r="V3516" s="366"/>
      <c r="W3516" s="366"/>
      <c r="X3516" s="366"/>
      <c r="Y3516" s="366"/>
      <c r="Z3516" s="366"/>
      <c r="AA3516" s="366"/>
      <c r="AB3516" s="366"/>
      <c r="AC3516" s="366"/>
      <c r="AD3516" s="366"/>
      <c r="AE3516" s="366"/>
      <c r="AF3516" s="366"/>
      <c r="AG3516" s="366"/>
      <c r="AH3516" s="366"/>
    </row>
    <row r="3517" spans="3:34">
      <c r="C3517" s="366"/>
      <c r="D3517" s="366"/>
      <c r="E3517" s="366"/>
      <c r="F3517" s="366"/>
      <c r="G3517" s="366"/>
      <c r="H3517" s="366"/>
      <c r="I3517" s="366"/>
      <c r="J3517" s="366"/>
      <c r="K3517" s="366"/>
      <c r="L3517" s="366"/>
      <c r="M3517" s="366"/>
      <c r="N3517" s="366"/>
      <c r="O3517" s="366"/>
      <c r="P3517" s="366"/>
      <c r="Q3517" s="366"/>
      <c r="R3517" s="366"/>
      <c r="S3517" s="366"/>
      <c r="T3517" s="366"/>
      <c r="U3517" s="366"/>
      <c r="V3517" s="366"/>
      <c r="W3517" s="366"/>
      <c r="X3517" s="366"/>
      <c r="Y3517" s="366"/>
      <c r="Z3517" s="366"/>
      <c r="AA3517" s="366"/>
      <c r="AB3517" s="366"/>
      <c r="AC3517" s="366"/>
      <c r="AD3517" s="366"/>
      <c r="AE3517" s="366"/>
      <c r="AF3517" s="366"/>
      <c r="AG3517" s="366"/>
      <c r="AH3517" s="366"/>
    </row>
    <row r="3518" spans="3:34">
      <c r="C3518" s="366"/>
      <c r="D3518" s="366"/>
      <c r="E3518" s="366"/>
      <c r="F3518" s="366"/>
      <c r="G3518" s="366"/>
      <c r="H3518" s="366"/>
      <c r="I3518" s="366"/>
      <c r="J3518" s="366"/>
      <c r="K3518" s="366"/>
      <c r="L3518" s="366"/>
      <c r="M3518" s="366"/>
      <c r="N3518" s="366"/>
      <c r="O3518" s="366"/>
      <c r="P3518" s="366"/>
      <c r="Q3518" s="366"/>
      <c r="R3518" s="366"/>
      <c r="S3518" s="366"/>
      <c r="T3518" s="366"/>
      <c r="U3518" s="366"/>
      <c r="V3518" s="366"/>
      <c r="W3518" s="366"/>
      <c r="X3518" s="366"/>
      <c r="Y3518" s="366"/>
      <c r="Z3518" s="366"/>
      <c r="AA3518" s="366"/>
      <c r="AB3518" s="366"/>
      <c r="AC3518" s="366"/>
      <c r="AD3518" s="366"/>
      <c r="AE3518" s="366"/>
      <c r="AF3518" s="366"/>
      <c r="AG3518" s="366"/>
      <c r="AH3518" s="366"/>
    </row>
    <row r="3519" spans="3:34">
      <c r="C3519" s="366"/>
      <c r="D3519" s="366"/>
      <c r="E3519" s="366"/>
      <c r="F3519" s="366"/>
      <c r="G3519" s="366"/>
      <c r="H3519" s="366"/>
      <c r="I3519" s="366"/>
      <c r="J3519" s="366"/>
      <c r="K3519" s="366"/>
      <c r="L3519" s="366"/>
      <c r="M3519" s="366"/>
      <c r="N3519" s="366"/>
      <c r="O3519" s="366"/>
      <c r="P3519" s="366"/>
      <c r="Q3519" s="366"/>
      <c r="R3519" s="366"/>
      <c r="S3519" s="366"/>
      <c r="T3519" s="366"/>
      <c r="U3519" s="366"/>
      <c r="V3519" s="366"/>
      <c r="W3519" s="366"/>
      <c r="X3519" s="366"/>
      <c r="Y3519" s="366"/>
      <c r="Z3519" s="366"/>
      <c r="AA3519" s="366"/>
      <c r="AB3519" s="366"/>
      <c r="AC3519" s="366"/>
      <c r="AD3519" s="366"/>
      <c r="AE3519" s="366"/>
      <c r="AF3519" s="366"/>
      <c r="AG3519" s="366"/>
      <c r="AH3519" s="366"/>
    </row>
    <row r="3520" spans="3:34">
      <c r="C3520" s="366"/>
      <c r="D3520" s="366"/>
      <c r="E3520" s="366"/>
      <c r="F3520" s="366"/>
      <c r="G3520" s="366"/>
      <c r="H3520" s="366"/>
      <c r="I3520" s="366"/>
      <c r="J3520" s="366"/>
      <c r="K3520" s="366"/>
      <c r="L3520" s="366"/>
      <c r="M3520" s="366"/>
      <c r="N3520" s="366"/>
      <c r="O3520" s="366"/>
      <c r="P3520" s="366"/>
      <c r="Q3520" s="366"/>
      <c r="R3520" s="366"/>
      <c r="S3520" s="366"/>
      <c r="T3520" s="366"/>
      <c r="U3520" s="366"/>
      <c r="V3520" s="366"/>
      <c r="W3520" s="366"/>
      <c r="X3520" s="366"/>
      <c r="Y3520" s="366"/>
      <c r="Z3520" s="366"/>
      <c r="AA3520" s="366"/>
      <c r="AB3520" s="366"/>
      <c r="AC3520" s="366"/>
      <c r="AD3520" s="366"/>
      <c r="AE3520" s="366"/>
      <c r="AF3520" s="366"/>
      <c r="AG3520" s="366"/>
      <c r="AH3520" s="366"/>
    </row>
    <row r="3521" spans="3:34">
      <c r="C3521" s="366"/>
      <c r="D3521" s="366"/>
      <c r="E3521" s="366"/>
      <c r="F3521" s="366"/>
      <c r="G3521" s="366"/>
      <c r="H3521" s="366"/>
      <c r="I3521" s="366"/>
      <c r="J3521" s="366"/>
      <c r="K3521" s="366"/>
      <c r="L3521" s="366"/>
      <c r="M3521" s="366"/>
      <c r="N3521" s="366"/>
      <c r="O3521" s="366"/>
      <c r="P3521" s="366"/>
      <c r="Q3521" s="366"/>
      <c r="R3521" s="366"/>
      <c r="S3521" s="366"/>
      <c r="T3521" s="366"/>
      <c r="U3521" s="366"/>
      <c r="V3521" s="366"/>
      <c r="W3521" s="366"/>
      <c r="X3521" s="366"/>
      <c r="Y3521" s="366"/>
      <c r="Z3521" s="366"/>
      <c r="AA3521" s="366"/>
      <c r="AB3521" s="366"/>
      <c r="AC3521" s="366"/>
      <c r="AD3521" s="366"/>
      <c r="AE3521" s="366"/>
      <c r="AF3521" s="366"/>
      <c r="AG3521" s="366"/>
      <c r="AH3521" s="366"/>
    </row>
    <row r="3522" spans="3:34">
      <c r="C3522" s="366"/>
      <c r="D3522" s="366"/>
      <c r="E3522" s="366"/>
      <c r="F3522" s="366"/>
      <c r="G3522" s="366"/>
      <c r="H3522" s="366"/>
      <c r="I3522" s="366"/>
      <c r="J3522" s="366"/>
      <c r="K3522" s="366"/>
      <c r="L3522" s="366"/>
      <c r="M3522" s="366"/>
      <c r="N3522" s="366"/>
      <c r="O3522" s="366"/>
      <c r="P3522" s="366"/>
      <c r="Q3522" s="366"/>
      <c r="R3522" s="366"/>
      <c r="S3522" s="366"/>
      <c r="T3522" s="366"/>
      <c r="U3522" s="366"/>
      <c r="V3522" s="366"/>
      <c r="W3522" s="366"/>
      <c r="X3522" s="366"/>
      <c r="Y3522" s="366"/>
      <c r="Z3522" s="366"/>
      <c r="AA3522" s="366"/>
      <c r="AB3522" s="366"/>
      <c r="AC3522" s="366"/>
      <c r="AD3522" s="366"/>
      <c r="AE3522" s="366"/>
      <c r="AF3522" s="366"/>
      <c r="AG3522" s="366"/>
      <c r="AH3522" s="366"/>
    </row>
    <row r="3523" spans="3:34">
      <c r="C3523" s="366"/>
      <c r="D3523" s="366"/>
      <c r="E3523" s="366"/>
      <c r="F3523" s="366"/>
      <c r="G3523" s="366"/>
      <c r="H3523" s="366"/>
      <c r="I3523" s="366"/>
      <c r="J3523" s="366"/>
      <c r="K3523" s="366"/>
      <c r="L3523" s="366"/>
      <c r="M3523" s="366"/>
      <c r="N3523" s="366"/>
      <c r="O3523" s="366"/>
      <c r="P3523" s="366"/>
      <c r="Q3523" s="366"/>
      <c r="R3523" s="366"/>
      <c r="S3523" s="366"/>
      <c r="T3523" s="366"/>
      <c r="U3523" s="366"/>
      <c r="V3523" s="366"/>
      <c r="W3523" s="366"/>
      <c r="X3523" s="366"/>
      <c r="Y3523" s="366"/>
      <c r="Z3523" s="366"/>
      <c r="AA3523" s="366"/>
      <c r="AB3523" s="366"/>
      <c r="AC3523" s="366"/>
      <c r="AD3523" s="366"/>
      <c r="AE3523" s="366"/>
      <c r="AF3523" s="366"/>
      <c r="AG3523" s="366"/>
      <c r="AH3523" s="366"/>
    </row>
    <row r="3524" spans="3:34">
      <c r="C3524" s="366"/>
      <c r="D3524" s="366"/>
      <c r="E3524" s="366"/>
      <c r="F3524" s="366"/>
      <c r="G3524" s="366"/>
      <c r="H3524" s="366"/>
      <c r="I3524" s="366"/>
      <c r="J3524" s="366"/>
      <c r="K3524" s="366"/>
      <c r="L3524" s="366"/>
      <c r="M3524" s="366"/>
      <c r="N3524" s="366"/>
      <c r="O3524" s="366"/>
      <c r="P3524" s="366"/>
      <c r="Q3524" s="366"/>
      <c r="R3524" s="366"/>
      <c r="S3524" s="366"/>
      <c r="T3524" s="366"/>
      <c r="U3524" s="366"/>
      <c r="V3524" s="366"/>
      <c r="W3524" s="366"/>
      <c r="X3524" s="366"/>
      <c r="Y3524" s="366"/>
      <c r="Z3524" s="366"/>
      <c r="AA3524" s="366"/>
      <c r="AB3524" s="366"/>
      <c r="AC3524" s="366"/>
      <c r="AD3524" s="366"/>
      <c r="AE3524" s="366"/>
      <c r="AF3524" s="366"/>
      <c r="AG3524" s="366"/>
      <c r="AH3524" s="366"/>
    </row>
    <row r="3525" spans="3:34">
      <c r="C3525" s="366"/>
      <c r="D3525" s="366"/>
      <c r="E3525" s="366"/>
      <c r="F3525" s="366"/>
      <c r="G3525" s="366"/>
      <c r="H3525" s="366"/>
      <c r="I3525" s="366"/>
      <c r="J3525" s="366"/>
      <c r="K3525" s="366"/>
      <c r="L3525" s="366"/>
      <c r="M3525" s="366"/>
      <c r="N3525" s="366"/>
      <c r="O3525" s="366"/>
      <c r="P3525" s="366"/>
      <c r="Q3525" s="366"/>
      <c r="R3525" s="366"/>
      <c r="S3525" s="366"/>
      <c r="T3525" s="366"/>
      <c r="U3525" s="366"/>
      <c r="V3525" s="366"/>
      <c r="W3525" s="366"/>
      <c r="X3525" s="366"/>
      <c r="Y3525" s="366"/>
      <c r="Z3525" s="366"/>
      <c r="AA3525" s="366"/>
      <c r="AB3525" s="366"/>
      <c r="AC3525" s="366"/>
      <c r="AD3525" s="366"/>
      <c r="AE3525" s="366"/>
      <c r="AF3525" s="366"/>
      <c r="AG3525" s="366"/>
      <c r="AH3525" s="366"/>
    </row>
    <row r="3527" spans="3:34">
      <c r="C3527" s="366"/>
      <c r="D3527" s="366"/>
      <c r="E3527" s="366"/>
      <c r="F3527" s="366"/>
      <c r="G3527" s="366"/>
      <c r="H3527" s="366"/>
      <c r="I3527" s="366"/>
      <c r="J3527" s="366"/>
      <c r="K3527" s="366"/>
      <c r="L3527" s="366"/>
      <c r="M3527" s="366"/>
      <c r="N3527" s="366"/>
      <c r="O3527" s="366"/>
      <c r="P3527" s="366"/>
      <c r="Q3527" s="366"/>
      <c r="R3527" s="366"/>
      <c r="S3527" s="366"/>
      <c r="T3527" s="366"/>
      <c r="U3527" s="366"/>
      <c r="V3527" s="366"/>
      <c r="W3527" s="366"/>
      <c r="X3527" s="366"/>
      <c r="Y3527" s="366"/>
      <c r="Z3527" s="366"/>
      <c r="AA3527" s="366"/>
      <c r="AB3527" s="366"/>
      <c r="AC3527" s="366"/>
      <c r="AD3527" s="366"/>
      <c r="AE3527" s="366"/>
      <c r="AF3527" s="366"/>
      <c r="AG3527" s="366"/>
      <c r="AH3527" s="366"/>
    </row>
    <row r="3529" spans="3:34">
      <c r="C3529" s="366"/>
      <c r="D3529" s="366"/>
      <c r="E3529" s="366"/>
      <c r="F3529" s="366"/>
      <c r="G3529" s="366"/>
      <c r="H3529" s="366"/>
      <c r="I3529" s="366"/>
      <c r="J3529" s="366"/>
      <c r="K3529" s="366"/>
      <c r="L3529" s="366"/>
      <c r="M3529" s="366"/>
      <c r="N3529" s="366"/>
      <c r="O3529" s="366"/>
      <c r="P3529" s="366"/>
      <c r="Q3529" s="366"/>
      <c r="R3529" s="366"/>
      <c r="S3529" s="366"/>
      <c r="T3529" s="366"/>
      <c r="U3529" s="366"/>
      <c r="V3529" s="366"/>
      <c r="W3529" s="366"/>
      <c r="X3529" s="366"/>
      <c r="Y3529" s="366"/>
      <c r="Z3529" s="366"/>
      <c r="AA3529" s="366"/>
      <c r="AB3529" s="366"/>
      <c r="AC3529" s="366"/>
      <c r="AD3529" s="366"/>
      <c r="AE3529" s="366"/>
      <c r="AF3529" s="366"/>
      <c r="AG3529" s="366"/>
      <c r="AH3529" s="366"/>
    </row>
    <row r="3530" spans="3:34">
      <c r="C3530" s="366"/>
      <c r="D3530" s="366"/>
      <c r="E3530" s="366"/>
      <c r="F3530" s="366"/>
      <c r="G3530" s="366"/>
      <c r="H3530" s="366"/>
      <c r="I3530" s="366"/>
      <c r="J3530" s="366"/>
      <c r="K3530" s="366"/>
      <c r="L3530" s="366"/>
      <c r="M3530" s="366"/>
      <c r="N3530" s="366"/>
      <c r="O3530" s="366"/>
      <c r="P3530" s="366"/>
      <c r="Q3530" s="366"/>
      <c r="R3530" s="366"/>
      <c r="S3530" s="366"/>
      <c r="T3530" s="366"/>
      <c r="U3530" s="366"/>
      <c r="V3530" s="366"/>
      <c r="W3530" s="366"/>
      <c r="X3530" s="366"/>
      <c r="Y3530" s="366"/>
      <c r="Z3530" s="366"/>
      <c r="AA3530" s="366"/>
      <c r="AB3530" s="366"/>
      <c r="AC3530" s="366"/>
      <c r="AD3530" s="366"/>
      <c r="AE3530" s="366"/>
      <c r="AF3530" s="366"/>
      <c r="AG3530" s="366"/>
      <c r="AH3530" s="366"/>
    </row>
    <row r="3551" spans="3:34">
      <c r="C3551" s="366"/>
      <c r="D3551" s="366"/>
      <c r="E3551" s="366"/>
      <c r="F3551" s="366"/>
      <c r="G3551" s="366"/>
      <c r="H3551" s="366"/>
      <c r="I3551" s="366"/>
      <c r="J3551" s="366"/>
      <c r="K3551" s="366"/>
      <c r="L3551" s="366"/>
      <c r="M3551" s="366"/>
      <c r="N3551" s="366"/>
      <c r="O3551" s="366"/>
      <c r="P3551" s="366"/>
      <c r="Q3551" s="366"/>
      <c r="R3551" s="366"/>
      <c r="S3551" s="366"/>
      <c r="T3551" s="366"/>
      <c r="U3551" s="366"/>
      <c r="V3551" s="366"/>
      <c r="W3551" s="366"/>
      <c r="X3551" s="366"/>
      <c r="Y3551" s="366"/>
      <c r="Z3551" s="366"/>
      <c r="AA3551" s="366"/>
      <c r="AB3551" s="366"/>
      <c r="AC3551" s="366"/>
      <c r="AD3551" s="366"/>
      <c r="AE3551" s="366"/>
      <c r="AF3551" s="366"/>
      <c r="AG3551" s="366"/>
      <c r="AH3551" s="366"/>
    </row>
    <row r="3552" spans="3:34">
      <c r="C3552" s="366"/>
      <c r="D3552" s="366"/>
      <c r="E3552" s="366"/>
      <c r="F3552" s="366"/>
      <c r="G3552" s="366"/>
      <c r="H3552" s="366"/>
      <c r="I3552" s="366"/>
      <c r="J3552" s="366"/>
      <c r="K3552" s="366"/>
      <c r="L3552" s="366"/>
      <c r="M3552" s="366"/>
      <c r="N3552" s="366"/>
      <c r="O3552" s="366"/>
      <c r="P3552" s="366"/>
      <c r="Q3552" s="366"/>
      <c r="R3552" s="366"/>
      <c r="S3552" s="366"/>
      <c r="T3552" s="366"/>
      <c r="U3552" s="366"/>
      <c r="V3552" s="366"/>
      <c r="W3552" s="366"/>
      <c r="X3552" s="366"/>
      <c r="Y3552" s="366"/>
      <c r="Z3552" s="366"/>
      <c r="AA3552" s="366"/>
      <c r="AB3552" s="366"/>
      <c r="AC3552" s="366"/>
      <c r="AD3552" s="366"/>
      <c r="AE3552" s="366"/>
      <c r="AF3552" s="366"/>
      <c r="AG3552" s="366"/>
      <c r="AH3552" s="366"/>
    </row>
    <row r="3553" spans="3:34">
      <c r="C3553" s="366"/>
      <c r="D3553" s="366"/>
      <c r="E3553" s="366"/>
      <c r="F3553" s="366"/>
      <c r="G3553" s="366"/>
      <c r="H3553" s="366"/>
      <c r="I3553" s="366"/>
      <c r="J3553" s="366"/>
      <c r="K3553" s="366"/>
      <c r="L3553" s="366"/>
      <c r="M3553" s="366"/>
      <c r="N3553" s="366"/>
      <c r="O3553" s="366"/>
      <c r="P3553" s="366"/>
      <c r="Q3553" s="366"/>
      <c r="R3553" s="366"/>
      <c r="S3553" s="366"/>
      <c r="T3553" s="366"/>
      <c r="U3553" s="366"/>
      <c r="V3553" s="366"/>
      <c r="W3553" s="366"/>
      <c r="X3553" s="366"/>
      <c r="Y3553" s="366"/>
      <c r="Z3553" s="366"/>
      <c r="AA3553" s="366"/>
      <c r="AB3553" s="366"/>
      <c r="AC3553" s="366"/>
      <c r="AD3553" s="366"/>
      <c r="AE3553" s="366"/>
      <c r="AF3553" s="366"/>
      <c r="AG3553" s="366"/>
      <c r="AH3553" s="366"/>
    </row>
    <row r="3554" spans="3:34">
      <c r="C3554" s="366"/>
      <c r="D3554" s="366"/>
      <c r="E3554" s="366"/>
      <c r="F3554" s="366"/>
      <c r="G3554" s="366"/>
      <c r="H3554" s="366"/>
      <c r="I3554" s="366"/>
      <c r="J3554" s="366"/>
      <c r="K3554" s="366"/>
      <c r="L3554" s="366"/>
      <c r="M3554" s="366"/>
      <c r="N3554" s="366"/>
      <c r="O3554" s="366"/>
      <c r="P3554" s="366"/>
      <c r="Q3554" s="366"/>
      <c r="R3554" s="366"/>
      <c r="S3554" s="366"/>
      <c r="T3554" s="366"/>
      <c r="U3554" s="366"/>
      <c r="V3554" s="366"/>
      <c r="W3554" s="366"/>
      <c r="X3554" s="366"/>
      <c r="Y3554" s="366"/>
      <c r="Z3554" s="366"/>
      <c r="AA3554" s="366"/>
      <c r="AB3554" s="366"/>
      <c r="AC3554" s="366"/>
      <c r="AD3554" s="366"/>
      <c r="AE3554" s="366"/>
      <c r="AF3554" s="366"/>
      <c r="AG3554" s="366"/>
      <c r="AH3554" s="366"/>
    </row>
    <row r="3555" spans="3:34">
      <c r="C3555" s="366"/>
      <c r="D3555" s="366"/>
      <c r="E3555" s="366"/>
      <c r="F3555" s="366"/>
      <c r="G3555" s="366"/>
      <c r="H3555" s="366"/>
      <c r="I3555" s="366"/>
      <c r="J3555" s="366"/>
      <c r="K3555" s="366"/>
      <c r="L3555" s="366"/>
      <c r="M3555" s="366"/>
      <c r="N3555" s="366"/>
      <c r="O3555" s="366"/>
      <c r="P3555" s="366"/>
      <c r="Q3555" s="366"/>
      <c r="R3555" s="366"/>
      <c r="S3555" s="366"/>
      <c r="T3555" s="366"/>
      <c r="U3555" s="366"/>
      <c r="V3555" s="366"/>
      <c r="W3555" s="366"/>
      <c r="X3555" s="366"/>
      <c r="Y3555" s="366"/>
      <c r="Z3555" s="366"/>
      <c r="AA3555" s="366"/>
      <c r="AB3555" s="366"/>
      <c r="AC3555" s="366"/>
      <c r="AD3555" s="366"/>
      <c r="AE3555" s="366"/>
      <c r="AF3555" s="366"/>
      <c r="AG3555" s="366"/>
      <c r="AH3555" s="366"/>
    </row>
    <row r="3556" spans="3:34">
      <c r="C3556" s="366"/>
      <c r="D3556" s="366"/>
      <c r="E3556" s="366"/>
      <c r="F3556" s="366"/>
      <c r="G3556" s="366"/>
      <c r="H3556" s="366"/>
      <c r="I3556" s="366"/>
      <c r="J3556" s="366"/>
      <c r="K3556" s="366"/>
      <c r="L3556" s="366"/>
      <c r="M3556" s="366"/>
      <c r="N3556" s="366"/>
      <c r="O3556" s="366"/>
      <c r="P3556" s="366"/>
      <c r="Q3556" s="366"/>
      <c r="R3556" s="366"/>
      <c r="S3556" s="366"/>
      <c r="T3556" s="366"/>
      <c r="U3556" s="366"/>
      <c r="V3556" s="366"/>
      <c r="W3556" s="366"/>
      <c r="X3556" s="366"/>
      <c r="Y3556" s="366"/>
      <c r="Z3556" s="366"/>
      <c r="AA3556" s="366"/>
      <c r="AB3556" s="366"/>
      <c r="AC3556" s="366"/>
      <c r="AD3556" s="366"/>
      <c r="AE3556" s="366"/>
      <c r="AF3556" s="366"/>
      <c r="AG3556" s="366"/>
      <c r="AH3556" s="366"/>
    </row>
    <row r="3557" spans="3:34">
      <c r="C3557" s="366"/>
      <c r="D3557" s="366"/>
      <c r="E3557" s="366"/>
      <c r="F3557" s="366"/>
      <c r="G3557" s="366"/>
      <c r="H3557" s="366"/>
      <c r="I3557" s="366"/>
      <c r="J3557" s="366"/>
      <c r="K3557" s="366"/>
      <c r="L3557" s="366"/>
      <c r="M3557" s="366"/>
      <c r="N3557" s="366"/>
      <c r="O3557" s="366"/>
      <c r="P3557" s="366"/>
      <c r="Q3557" s="366"/>
      <c r="R3557" s="366"/>
      <c r="S3557" s="366"/>
      <c r="T3557" s="366"/>
      <c r="U3557" s="366"/>
      <c r="V3557" s="366"/>
      <c r="W3557" s="366"/>
      <c r="X3557" s="366"/>
      <c r="Y3557" s="366"/>
      <c r="Z3557" s="366"/>
      <c r="AA3557" s="366"/>
      <c r="AB3557" s="366"/>
      <c r="AC3557" s="366"/>
      <c r="AD3557" s="366"/>
      <c r="AE3557" s="366"/>
      <c r="AF3557" s="366"/>
      <c r="AG3557" s="366"/>
      <c r="AH3557" s="366"/>
    </row>
    <row r="3558" spans="3:34">
      <c r="C3558" s="366"/>
      <c r="D3558" s="366"/>
      <c r="E3558" s="366"/>
      <c r="F3558" s="366"/>
      <c r="G3558" s="366"/>
      <c r="H3558" s="366"/>
      <c r="I3558" s="366"/>
      <c r="J3558" s="366"/>
      <c r="K3558" s="366"/>
      <c r="L3558" s="366"/>
      <c r="M3558" s="366"/>
      <c r="N3558" s="366"/>
      <c r="O3558" s="366"/>
      <c r="P3558" s="366"/>
      <c r="Q3558" s="366"/>
      <c r="R3558" s="366"/>
      <c r="S3558" s="366"/>
      <c r="T3558" s="366"/>
      <c r="U3558" s="366"/>
      <c r="V3558" s="366"/>
      <c r="W3558" s="366"/>
      <c r="X3558" s="366"/>
      <c r="Y3558" s="366"/>
      <c r="Z3558" s="366"/>
      <c r="AA3558" s="366"/>
      <c r="AB3558" s="366"/>
      <c r="AC3558" s="366"/>
      <c r="AD3558" s="366"/>
      <c r="AE3558" s="366"/>
      <c r="AF3558" s="366"/>
      <c r="AG3558" s="366"/>
      <c r="AH3558" s="366"/>
    </row>
    <row r="3559" spans="3:34">
      <c r="C3559" s="366"/>
      <c r="D3559" s="366"/>
      <c r="E3559" s="366"/>
      <c r="F3559" s="366"/>
      <c r="G3559" s="366"/>
      <c r="H3559" s="366"/>
      <c r="I3559" s="366"/>
      <c r="J3559" s="366"/>
      <c r="K3559" s="366"/>
      <c r="L3559" s="366"/>
      <c r="M3559" s="366"/>
      <c r="N3559" s="366"/>
      <c r="O3559" s="366"/>
      <c r="P3559" s="366"/>
      <c r="Q3559" s="366"/>
      <c r="R3559" s="366"/>
      <c r="S3559" s="366"/>
      <c r="T3559" s="366"/>
      <c r="U3559" s="366"/>
      <c r="V3559" s="366"/>
      <c r="W3559" s="366"/>
      <c r="X3559" s="366"/>
      <c r="Y3559" s="366"/>
      <c r="Z3559" s="366"/>
      <c r="AA3559" s="366"/>
      <c r="AB3559" s="366"/>
      <c r="AC3559" s="366"/>
      <c r="AD3559" s="366"/>
      <c r="AE3559" s="366"/>
      <c r="AF3559" s="366"/>
      <c r="AG3559" s="366"/>
      <c r="AH3559" s="366"/>
    </row>
    <row r="3560" spans="3:34">
      <c r="C3560" s="366"/>
      <c r="D3560" s="366"/>
      <c r="E3560" s="366"/>
      <c r="F3560" s="366"/>
      <c r="G3560" s="366"/>
      <c r="H3560" s="366"/>
      <c r="I3560" s="366"/>
      <c r="J3560" s="366"/>
      <c r="K3560" s="366"/>
      <c r="L3560" s="366"/>
      <c r="M3560" s="366"/>
      <c r="N3560" s="366"/>
      <c r="O3560" s="366"/>
      <c r="P3560" s="366"/>
      <c r="Q3560" s="366"/>
      <c r="R3560" s="366"/>
      <c r="S3560" s="366"/>
      <c r="T3560" s="366"/>
      <c r="U3560" s="366"/>
      <c r="V3560" s="366"/>
      <c r="W3560" s="366"/>
      <c r="X3560" s="366"/>
      <c r="Y3560" s="366"/>
      <c r="Z3560" s="366"/>
      <c r="AA3560" s="366"/>
      <c r="AB3560" s="366"/>
      <c r="AC3560" s="366"/>
      <c r="AD3560" s="366"/>
      <c r="AE3560" s="366"/>
      <c r="AF3560" s="366"/>
      <c r="AG3560" s="366"/>
      <c r="AH3560" s="366"/>
    </row>
    <row r="3561" spans="3:34">
      <c r="C3561" s="366"/>
      <c r="D3561" s="366"/>
      <c r="E3561" s="366"/>
      <c r="F3561" s="366"/>
      <c r="G3561" s="366"/>
      <c r="H3561" s="366"/>
      <c r="I3561" s="366"/>
      <c r="J3561" s="366"/>
      <c r="K3561" s="366"/>
      <c r="L3561" s="366"/>
      <c r="M3561" s="366"/>
      <c r="N3561" s="366"/>
      <c r="O3561" s="366"/>
      <c r="P3561" s="366"/>
      <c r="Q3561" s="366"/>
      <c r="R3561" s="366"/>
      <c r="S3561" s="366"/>
      <c r="T3561" s="366"/>
      <c r="U3561" s="366"/>
      <c r="V3561" s="366"/>
      <c r="W3561" s="366"/>
      <c r="X3561" s="366"/>
      <c r="Y3561" s="366"/>
      <c r="Z3561" s="366"/>
      <c r="AA3561" s="366"/>
      <c r="AB3561" s="366"/>
      <c r="AC3561" s="366"/>
      <c r="AD3561" s="366"/>
      <c r="AE3561" s="366"/>
      <c r="AF3561" s="366"/>
      <c r="AG3561" s="366"/>
      <c r="AH3561" s="366"/>
    </row>
    <row r="3563" spans="3:34">
      <c r="C3563" s="366"/>
      <c r="D3563" s="366"/>
      <c r="E3563" s="366"/>
      <c r="F3563" s="366"/>
      <c r="G3563" s="366"/>
      <c r="H3563" s="366"/>
      <c r="I3563" s="366"/>
      <c r="J3563" s="366"/>
      <c r="K3563" s="366"/>
      <c r="L3563" s="366"/>
      <c r="M3563" s="366"/>
      <c r="N3563" s="366"/>
      <c r="O3563" s="366"/>
      <c r="P3563" s="366"/>
      <c r="Q3563" s="366"/>
      <c r="R3563" s="366"/>
      <c r="S3563" s="366"/>
      <c r="T3563" s="366"/>
      <c r="U3563" s="366"/>
      <c r="V3563" s="366"/>
      <c r="W3563" s="366"/>
      <c r="X3563" s="366"/>
      <c r="Y3563" s="366"/>
      <c r="Z3563" s="366"/>
      <c r="AA3563" s="366"/>
      <c r="AB3563" s="366"/>
      <c r="AC3563" s="366"/>
      <c r="AD3563" s="366"/>
      <c r="AE3563" s="366"/>
      <c r="AF3563" s="366"/>
      <c r="AG3563" s="366"/>
      <c r="AH3563" s="366"/>
    </row>
    <row r="3564" spans="3:34">
      <c r="C3564" s="366"/>
      <c r="D3564" s="366"/>
      <c r="E3564" s="366"/>
      <c r="F3564" s="366"/>
      <c r="G3564" s="366"/>
      <c r="H3564" s="366"/>
      <c r="I3564" s="366"/>
      <c r="J3564" s="366"/>
      <c r="K3564" s="366"/>
      <c r="L3564" s="366"/>
      <c r="M3564" s="366"/>
      <c r="N3564" s="366"/>
      <c r="O3564" s="366"/>
      <c r="P3564" s="366"/>
      <c r="Q3564" s="366"/>
      <c r="R3564" s="366"/>
      <c r="S3564" s="366"/>
      <c r="T3564" s="366"/>
      <c r="U3564" s="366"/>
      <c r="V3564" s="366"/>
      <c r="W3564" s="366"/>
      <c r="X3564" s="366"/>
      <c r="Y3564" s="366"/>
      <c r="Z3564" s="366"/>
      <c r="AA3564" s="366"/>
      <c r="AB3564" s="366"/>
      <c r="AC3564" s="366"/>
      <c r="AD3564" s="366"/>
      <c r="AE3564" s="366"/>
      <c r="AF3564" s="366"/>
      <c r="AG3564" s="366"/>
      <c r="AH3564" s="366"/>
    </row>
    <row r="3565" spans="3:34">
      <c r="C3565" s="366"/>
      <c r="D3565" s="366"/>
      <c r="E3565" s="366"/>
      <c r="F3565" s="366"/>
      <c r="G3565" s="366"/>
      <c r="H3565" s="366"/>
      <c r="I3565" s="366"/>
      <c r="J3565" s="366"/>
      <c r="K3565" s="366"/>
      <c r="L3565" s="366"/>
      <c r="M3565" s="366"/>
      <c r="N3565" s="366"/>
      <c r="O3565" s="366"/>
      <c r="P3565" s="366"/>
      <c r="Q3565" s="366"/>
      <c r="R3565" s="366"/>
      <c r="S3565" s="366"/>
      <c r="T3565" s="366"/>
      <c r="U3565" s="366"/>
      <c r="V3565" s="366"/>
      <c r="W3565" s="366"/>
      <c r="X3565" s="366"/>
      <c r="Y3565" s="366"/>
      <c r="Z3565" s="366"/>
      <c r="AA3565" s="366"/>
      <c r="AB3565" s="366"/>
      <c r="AC3565" s="366"/>
      <c r="AD3565" s="366"/>
      <c r="AE3565" s="366"/>
      <c r="AF3565" s="366"/>
      <c r="AG3565" s="366"/>
      <c r="AH3565" s="366"/>
    </row>
    <row r="3566" spans="3:34">
      <c r="C3566" s="366"/>
      <c r="D3566" s="366"/>
      <c r="E3566" s="366"/>
      <c r="F3566" s="366"/>
      <c r="G3566" s="366"/>
      <c r="H3566" s="366"/>
      <c r="I3566" s="366"/>
      <c r="J3566" s="366"/>
      <c r="K3566" s="366"/>
      <c r="L3566" s="366"/>
      <c r="M3566" s="366"/>
      <c r="N3566" s="366"/>
      <c r="O3566" s="366"/>
      <c r="P3566" s="366"/>
      <c r="Q3566" s="366"/>
      <c r="R3566" s="366"/>
      <c r="S3566" s="366"/>
      <c r="T3566" s="366"/>
      <c r="U3566" s="366"/>
      <c r="V3566" s="366"/>
      <c r="W3566" s="366"/>
      <c r="X3566" s="366"/>
      <c r="Y3566" s="366"/>
      <c r="Z3566" s="366"/>
      <c r="AA3566" s="366"/>
      <c r="AB3566" s="366"/>
      <c r="AC3566" s="366"/>
      <c r="AD3566" s="366"/>
      <c r="AE3566" s="366"/>
      <c r="AF3566" s="366"/>
      <c r="AG3566" s="366"/>
      <c r="AH3566" s="366"/>
    </row>
    <row r="3567" spans="3:34">
      <c r="C3567" s="366"/>
      <c r="D3567" s="366"/>
      <c r="E3567" s="366"/>
      <c r="F3567" s="366"/>
      <c r="G3567" s="366"/>
      <c r="H3567" s="366"/>
      <c r="I3567" s="366"/>
      <c r="J3567" s="366"/>
      <c r="K3567" s="366"/>
      <c r="L3567" s="366"/>
      <c r="M3567" s="366"/>
      <c r="N3567" s="366"/>
      <c r="O3567" s="366"/>
      <c r="P3567" s="366"/>
      <c r="Q3567" s="366"/>
      <c r="R3567" s="366"/>
      <c r="S3567" s="366"/>
      <c r="T3567" s="366"/>
      <c r="U3567" s="366"/>
      <c r="V3567" s="366"/>
      <c r="W3567" s="366"/>
      <c r="X3567" s="366"/>
      <c r="Y3567" s="366"/>
      <c r="Z3567" s="366"/>
      <c r="AA3567" s="366"/>
      <c r="AB3567" s="366"/>
      <c r="AC3567" s="366"/>
      <c r="AD3567" s="366"/>
      <c r="AE3567" s="366"/>
      <c r="AF3567" s="366"/>
      <c r="AG3567" s="366"/>
      <c r="AH3567" s="366"/>
    </row>
    <row r="3568" spans="3:34">
      <c r="C3568" s="366"/>
      <c r="D3568" s="366"/>
      <c r="E3568" s="366"/>
      <c r="F3568" s="366"/>
      <c r="G3568" s="366"/>
      <c r="H3568" s="366"/>
      <c r="I3568" s="366"/>
      <c r="J3568" s="366"/>
      <c r="K3568" s="366"/>
      <c r="L3568" s="366"/>
      <c r="M3568" s="366"/>
      <c r="N3568" s="366"/>
      <c r="O3568" s="366"/>
      <c r="P3568" s="366"/>
      <c r="Q3568" s="366"/>
      <c r="R3568" s="366"/>
      <c r="S3568" s="366"/>
      <c r="T3568" s="366"/>
      <c r="U3568" s="366"/>
      <c r="V3568" s="366"/>
      <c r="W3568" s="366"/>
      <c r="X3568" s="366"/>
      <c r="Y3568" s="366"/>
      <c r="Z3568" s="366"/>
      <c r="AA3568" s="366"/>
      <c r="AB3568" s="366"/>
      <c r="AC3568" s="366"/>
      <c r="AD3568" s="366"/>
      <c r="AE3568" s="366"/>
      <c r="AF3568" s="366"/>
      <c r="AG3568" s="366"/>
      <c r="AH3568" s="366"/>
    </row>
    <row r="3569" spans="3:34">
      <c r="C3569" s="366"/>
      <c r="D3569" s="366"/>
      <c r="E3569" s="366"/>
      <c r="F3569" s="366"/>
      <c r="G3569" s="366"/>
      <c r="H3569" s="366"/>
      <c r="I3569" s="366"/>
      <c r="J3569" s="366"/>
      <c r="K3569" s="366"/>
      <c r="L3569" s="366"/>
      <c r="M3569" s="366"/>
      <c r="N3569" s="366"/>
      <c r="O3569" s="366"/>
      <c r="P3569" s="366"/>
      <c r="Q3569" s="366"/>
      <c r="R3569" s="366"/>
      <c r="S3569" s="366"/>
      <c r="T3569" s="366"/>
      <c r="U3569" s="366"/>
      <c r="V3569" s="366"/>
      <c r="W3569" s="366"/>
      <c r="X3569" s="366"/>
      <c r="Y3569" s="366"/>
      <c r="Z3569" s="366"/>
      <c r="AA3569" s="366"/>
      <c r="AB3569" s="366"/>
      <c r="AC3569" s="366"/>
      <c r="AD3569" s="366"/>
      <c r="AE3569" s="366"/>
      <c r="AF3569" s="366"/>
      <c r="AG3569" s="366"/>
      <c r="AH3569" s="366"/>
    </row>
    <row r="3570" spans="3:34">
      <c r="C3570" s="366"/>
      <c r="D3570" s="366"/>
      <c r="E3570" s="366"/>
      <c r="F3570" s="366"/>
      <c r="G3570" s="366"/>
      <c r="H3570" s="366"/>
      <c r="I3570" s="366"/>
      <c r="J3570" s="366"/>
      <c r="K3570" s="366"/>
      <c r="L3570" s="366"/>
      <c r="M3570" s="366"/>
      <c r="N3570" s="366"/>
      <c r="O3570" s="366"/>
      <c r="P3570" s="366"/>
      <c r="Q3570" s="366"/>
      <c r="R3570" s="366"/>
      <c r="S3570" s="366"/>
      <c r="T3570" s="366"/>
      <c r="U3570" s="366"/>
      <c r="V3570" s="366"/>
      <c r="W3570" s="366"/>
      <c r="X3570" s="366"/>
      <c r="Y3570" s="366"/>
      <c r="Z3570" s="366"/>
      <c r="AA3570" s="366"/>
      <c r="AB3570" s="366"/>
      <c r="AC3570" s="366"/>
      <c r="AD3570" s="366"/>
      <c r="AE3570" s="366"/>
      <c r="AF3570" s="366"/>
      <c r="AG3570" s="366"/>
      <c r="AH3570" s="366"/>
    </row>
    <row r="3571" spans="3:34">
      <c r="C3571" s="366"/>
      <c r="D3571" s="366"/>
      <c r="E3571" s="366"/>
      <c r="F3571" s="366"/>
      <c r="G3571" s="366"/>
      <c r="H3571" s="366"/>
      <c r="I3571" s="366"/>
      <c r="J3571" s="366"/>
      <c r="K3571" s="366"/>
      <c r="L3571" s="366"/>
      <c r="M3571" s="366"/>
      <c r="N3571" s="366"/>
      <c r="O3571" s="366"/>
      <c r="P3571" s="366"/>
      <c r="Q3571" s="366"/>
      <c r="R3571" s="366"/>
      <c r="S3571" s="366"/>
      <c r="T3571" s="366"/>
      <c r="U3571" s="366"/>
      <c r="V3571" s="366"/>
      <c r="W3571" s="366"/>
      <c r="X3571" s="366"/>
      <c r="Y3571" s="366"/>
      <c r="Z3571" s="366"/>
      <c r="AA3571" s="366"/>
      <c r="AB3571" s="366"/>
      <c r="AC3571" s="366"/>
      <c r="AD3571" s="366"/>
      <c r="AE3571" s="366"/>
      <c r="AF3571" s="366"/>
      <c r="AG3571" s="366"/>
      <c r="AH3571" s="366"/>
    </row>
    <row r="3572" spans="3:34">
      <c r="C3572" s="366"/>
      <c r="D3572" s="366"/>
      <c r="E3572" s="366"/>
      <c r="F3572" s="366"/>
      <c r="G3572" s="366"/>
      <c r="H3572" s="366"/>
      <c r="I3572" s="366"/>
      <c r="J3572" s="366"/>
      <c r="K3572" s="366"/>
      <c r="L3572" s="366"/>
      <c r="M3572" s="366"/>
      <c r="N3572" s="366"/>
      <c r="O3572" s="366"/>
      <c r="P3572" s="366"/>
      <c r="Q3572" s="366"/>
      <c r="R3572" s="366"/>
      <c r="S3572" s="366"/>
      <c r="T3572" s="366"/>
      <c r="U3572" s="366"/>
      <c r="V3572" s="366"/>
      <c r="W3572" s="366"/>
      <c r="X3572" s="366"/>
      <c r="Y3572" s="366"/>
      <c r="Z3572" s="366"/>
      <c r="AA3572" s="366"/>
      <c r="AB3572" s="366"/>
      <c r="AC3572" s="366"/>
      <c r="AD3572" s="366"/>
      <c r="AE3572" s="366"/>
      <c r="AF3572" s="366"/>
      <c r="AG3572" s="366"/>
      <c r="AH3572" s="366"/>
    </row>
    <row r="3573" spans="3:34">
      <c r="C3573" s="366"/>
      <c r="D3573" s="366"/>
      <c r="E3573" s="366"/>
      <c r="F3573" s="366"/>
      <c r="G3573" s="366"/>
      <c r="H3573" s="366"/>
      <c r="I3573" s="366"/>
      <c r="J3573" s="366"/>
      <c r="K3573" s="366"/>
      <c r="L3573" s="366"/>
      <c r="M3573" s="366"/>
      <c r="N3573" s="366"/>
      <c r="O3573" s="366"/>
      <c r="P3573" s="366"/>
      <c r="Q3573" s="366"/>
      <c r="R3573" s="366"/>
      <c r="S3573" s="366"/>
      <c r="T3573" s="366"/>
      <c r="U3573" s="366"/>
      <c r="V3573" s="366"/>
      <c r="W3573" s="366"/>
      <c r="X3573" s="366"/>
      <c r="Y3573" s="366"/>
      <c r="Z3573" s="366"/>
      <c r="AA3573" s="366"/>
      <c r="AB3573" s="366"/>
      <c r="AC3573" s="366"/>
      <c r="AD3573" s="366"/>
      <c r="AE3573" s="366"/>
      <c r="AF3573" s="366"/>
      <c r="AG3573" s="366"/>
      <c r="AH3573" s="366"/>
    </row>
    <row r="3767" spans="3:34">
      <c r="C3767" s="366"/>
      <c r="D3767" s="366"/>
      <c r="E3767" s="366"/>
      <c r="F3767" s="366"/>
      <c r="G3767" s="366"/>
      <c r="H3767" s="366"/>
      <c r="I3767" s="366"/>
      <c r="J3767" s="366"/>
      <c r="K3767" s="366"/>
      <c r="L3767" s="366"/>
      <c r="M3767" s="366"/>
      <c r="N3767" s="366"/>
      <c r="O3767" s="366"/>
      <c r="P3767" s="366"/>
      <c r="Q3767" s="366"/>
      <c r="R3767" s="366"/>
      <c r="S3767" s="366"/>
      <c r="T3767" s="366"/>
      <c r="U3767" s="366"/>
      <c r="V3767" s="366"/>
      <c r="W3767" s="366"/>
      <c r="X3767" s="366"/>
      <c r="Y3767" s="366"/>
      <c r="Z3767" s="366"/>
      <c r="AA3767" s="366"/>
      <c r="AB3767" s="366"/>
      <c r="AC3767" s="366"/>
      <c r="AD3767" s="366"/>
      <c r="AE3767" s="366"/>
      <c r="AF3767" s="366"/>
      <c r="AG3767" s="366"/>
      <c r="AH3767" s="366"/>
    </row>
    <row r="3770" spans="3:34">
      <c r="I3770" s="366"/>
      <c r="J3770" s="366"/>
      <c r="K3770" s="366"/>
      <c r="L3770" s="366"/>
      <c r="M3770" s="366"/>
      <c r="N3770" s="366"/>
      <c r="O3770" s="366"/>
      <c r="P3770" s="366"/>
      <c r="Q3770" s="366"/>
      <c r="R3770" s="366"/>
      <c r="S3770" s="366"/>
      <c r="T3770" s="366"/>
      <c r="U3770" s="366"/>
      <c r="V3770" s="366"/>
      <c r="W3770" s="366"/>
      <c r="X3770" s="366"/>
      <c r="Y3770" s="366"/>
      <c r="Z3770" s="366"/>
      <c r="AA3770" s="366"/>
      <c r="AB3770" s="366"/>
      <c r="AC3770" s="366"/>
      <c r="AD3770" s="366"/>
      <c r="AE3770" s="366"/>
      <c r="AF3770" s="366"/>
      <c r="AG3770" s="366"/>
      <c r="AH3770" s="366"/>
    </row>
    <row r="3773" spans="3:34">
      <c r="C3773" s="366"/>
      <c r="D3773" s="366"/>
      <c r="E3773" s="366"/>
      <c r="F3773" s="366"/>
      <c r="G3773" s="366"/>
      <c r="H3773" s="366"/>
      <c r="I3773" s="366"/>
      <c r="J3773" s="366"/>
      <c r="K3773" s="366"/>
      <c r="L3773" s="366"/>
      <c r="M3773" s="366"/>
      <c r="N3773" s="366"/>
      <c r="O3773" s="366"/>
      <c r="P3773" s="366"/>
      <c r="Q3773" s="366"/>
      <c r="R3773" s="366"/>
      <c r="S3773" s="366"/>
      <c r="T3773" s="366"/>
      <c r="U3773" s="366"/>
      <c r="V3773" s="366"/>
      <c r="W3773" s="366"/>
      <c r="X3773" s="366"/>
      <c r="Y3773" s="366"/>
      <c r="Z3773" s="366"/>
      <c r="AA3773" s="366"/>
      <c r="AB3773" s="366"/>
      <c r="AC3773" s="366"/>
      <c r="AD3773" s="366"/>
      <c r="AE3773" s="366"/>
      <c r="AF3773" s="366"/>
      <c r="AG3773" s="366"/>
      <c r="AH3773" s="366"/>
    </row>
    <row r="3779" spans="3:34">
      <c r="C3779" s="366"/>
      <c r="D3779" s="366"/>
      <c r="E3779" s="366"/>
      <c r="F3779" s="366"/>
      <c r="G3779" s="366"/>
      <c r="H3779" s="366"/>
      <c r="I3779" s="366"/>
      <c r="J3779" s="366"/>
      <c r="K3779" s="366"/>
      <c r="L3779" s="366"/>
      <c r="M3779" s="366"/>
      <c r="N3779" s="366"/>
      <c r="O3779" s="366"/>
      <c r="P3779" s="366"/>
      <c r="Q3779" s="366"/>
      <c r="R3779" s="366"/>
      <c r="S3779" s="366"/>
      <c r="T3779" s="366"/>
      <c r="U3779" s="366"/>
      <c r="V3779" s="366"/>
      <c r="W3779" s="366"/>
      <c r="X3779" s="366"/>
      <c r="Y3779" s="366"/>
      <c r="Z3779" s="366"/>
      <c r="AA3779" s="366"/>
      <c r="AB3779" s="366"/>
      <c r="AC3779" s="366"/>
      <c r="AD3779" s="366"/>
      <c r="AE3779" s="366"/>
      <c r="AF3779" s="366"/>
      <c r="AG3779" s="366"/>
      <c r="AH3779" s="366"/>
    </row>
    <row r="3781" spans="3:34">
      <c r="C3781" s="366"/>
      <c r="D3781" s="366"/>
      <c r="E3781" s="366"/>
      <c r="F3781" s="366"/>
      <c r="G3781" s="366"/>
      <c r="H3781" s="366"/>
      <c r="I3781" s="366"/>
      <c r="J3781" s="366"/>
      <c r="K3781" s="366"/>
      <c r="L3781" s="366"/>
      <c r="M3781" s="366"/>
      <c r="N3781" s="366"/>
      <c r="O3781" s="366"/>
      <c r="P3781" s="366"/>
      <c r="Q3781" s="366"/>
      <c r="R3781" s="366"/>
      <c r="S3781" s="366"/>
      <c r="T3781" s="366"/>
      <c r="U3781" s="366"/>
      <c r="V3781" s="366"/>
      <c r="W3781" s="366"/>
      <c r="X3781" s="366"/>
      <c r="Y3781" s="366"/>
      <c r="Z3781" s="366"/>
      <c r="AA3781" s="366"/>
      <c r="AB3781" s="366"/>
      <c r="AC3781" s="366"/>
      <c r="AD3781" s="366"/>
      <c r="AE3781" s="366"/>
      <c r="AF3781" s="366"/>
      <c r="AG3781" s="366"/>
      <c r="AH3781" s="366"/>
    </row>
    <row r="3782" spans="3:34">
      <c r="C3782" s="366"/>
      <c r="D3782" s="366"/>
      <c r="E3782" s="366"/>
      <c r="F3782" s="366"/>
      <c r="G3782" s="366"/>
      <c r="H3782" s="366"/>
      <c r="I3782" s="366"/>
      <c r="J3782" s="366"/>
      <c r="K3782" s="366"/>
      <c r="L3782" s="366"/>
      <c r="M3782" s="366"/>
      <c r="N3782" s="366"/>
      <c r="O3782" s="366"/>
      <c r="P3782" s="366"/>
      <c r="Q3782" s="366"/>
      <c r="R3782" s="366"/>
      <c r="S3782" s="366"/>
      <c r="T3782" s="366"/>
      <c r="U3782" s="366"/>
      <c r="V3782" s="366"/>
      <c r="W3782" s="366"/>
      <c r="X3782" s="366"/>
      <c r="Y3782" s="366"/>
      <c r="Z3782" s="366"/>
      <c r="AA3782" s="366"/>
      <c r="AB3782" s="366"/>
      <c r="AC3782" s="366"/>
      <c r="AD3782" s="366"/>
      <c r="AE3782" s="366"/>
      <c r="AF3782" s="366"/>
      <c r="AG3782" s="366"/>
      <c r="AH3782" s="366"/>
    </row>
    <row r="3783" spans="3:34">
      <c r="C3783" s="366"/>
      <c r="D3783" s="366"/>
      <c r="E3783" s="366"/>
      <c r="F3783" s="366"/>
      <c r="G3783" s="366"/>
      <c r="H3783" s="366"/>
      <c r="I3783" s="366"/>
      <c r="J3783" s="366"/>
      <c r="K3783" s="366"/>
      <c r="L3783" s="366"/>
      <c r="M3783" s="366"/>
      <c r="N3783" s="366"/>
      <c r="O3783" s="366"/>
      <c r="P3783" s="366"/>
      <c r="Q3783" s="366"/>
      <c r="R3783" s="366"/>
      <c r="S3783" s="366"/>
      <c r="T3783" s="366"/>
      <c r="U3783" s="366"/>
      <c r="V3783" s="366"/>
      <c r="W3783" s="366"/>
      <c r="X3783" s="366"/>
      <c r="Y3783" s="366"/>
      <c r="Z3783" s="366"/>
      <c r="AA3783" s="366"/>
      <c r="AB3783" s="366"/>
      <c r="AC3783" s="366"/>
      <c r="AD3783" s="366"/>
      <c r="AE3783" s="366"/>
      <c r="AF3783" s="366"/>
      <c r="AG3783" s="366"/>
      <c r="AH3783" s="366"/>
    </row>
    <row r="3784" spans="3:34">
      <c r="C3784" s="366"/>
      <c r="E3784" s="366"/>
      <c r="F3784" s="366"/>
      <c r="G3784" s="366"/>
      <c r="H3784" s="366"/>
      <c r="I3784" s="366"/>
      <c r="J3784" s="366"/>
      <c r="K3784" s="366"/>
      <c r="L3784" s="366"/>
      <c r="M3784" s="366"/>
      <c r="N3784" s="366"/>
      <c r="O3784" s="366"/>
      <c r="P3784" s="366"/>
      <c r="Q3784" s="366"/>
      <c r="R3784" s="366"/>
      <c r="S3784" s="366"/>
      <c r="T3784" s="366"/>
      <c r="U3784" s="366"/>
      <c r="V3784" s="366"/>
      <c r="W3784" s="366"/>
      <c r="X3784" s="366"/>
      <c r="Y3784" s="366"/>
      <c r="Z3784" s="366"/>
      <c r="AA3784" s="366"/>
      <c r="AB3784" s="366"/>
      <c r="AC3784" s="366"/>
      <c r="AD3784" s="366"/>
      <c r="AE3784" s="366"/>
      <c r="AF3784" s="366"/>
      <c r="AG3784" s="366"/>
      <c r="AH3784" s="366"/>
    </row>
    <row r="3785" spans="3:34">
      <c r="C3785" s="366"/>
      <c r="D3785" s="366"/>
      <c r="E3785" s="366"/>
      <c r="F3785" s="366"/>
      <c r="G3785" s="366"/>
      <c r="H3785" s="366"/>
      <c r="I3785" s="366"/>
      <c r="J3785" s="366"/>
      <c r="K3785" s="366"/>
      <c r="L3785" s="366"/>
      <c r="M3785" s="366"/>
      <c r="N3785" s="366"/>
      <c r="O3785" s="366"/>
      <c r="P3785" s="366"/>
      <c r="Q3785" s="366"/>
      <c r="R3785" s="366"/>
      <c r="S3785" s="366"/>
      <c r="T3785" s="366"/>
      <c r="U3785" s="366"/>
      <c r="V3785" s="366"/>
      <c r="W3785" s="366"/>
      <c r="X3785" s="366"/>
      <c r="Y3785" s="366"/>
      <c r="Z3785" s="366"/>
      <c r="AA3785" s="366"/>
      <c r="AB3785" s="366"/>
      <c r="AC3785" s="366"/>
      <c r="AD3785" s="366"/>
      <c r="AE3785" s="366"/>
      <c r="AF3785" s="366"/>
      <c r="AG3785" s="366"/>
      <c r="AH3785" s="366"/>
    </row>
    <row r="3791" spans="3:34">
      <c r="C3791" s="366"/>
      <c r="D3791" s="366"/>
      <c r="E3791" s="366"/>
      <c r="F3791" s="366"/>
      <c r="G3791" s="366"/>
      <c r="H3791" s="366"/>
      <c r="I3791" s="366"/>
      <c r="J3791" s="366"/>
      <c r="K3791" s="366"/>
      <c r="L3791" s="366"/>
      <c r="M3791" s="366"/>
      <c r="N3791" s="366"/>
      <c r="O3791" s="366"/>
      <c r="P3791" s="366"/>
      <c r="Q3791" s="366"/>
      <c r="R3791" s="366"/>
      <c r="S3791" s="366"/>
      <c r="T3791" s="366"/>
      <c r="U3791" s="366"/>
      <c r="V3791" s="366"/>
      <c r="W3791" s="366"/>
      <c r="X3791" s="366"/>
      <c r="Y3791" s="366"/>
      <c r="Z3791" s="366"/>
      <c r="AA3791" s="366"/>
      <c r="AB3791" s="366"/>
      <c r="AC3791" s="366"/>
      <c r="AD3791" s="366"/>
      <c r="AE3791" s="366"/>
      <c r="AF3791" s="366"/>
      <c r="AG3791" s="366"/>
      <c r="AH3791" s="366"/>
    </row>
    <row r="3797" spans="3:34">
      <c r="C3797" s="366"/>
      <c r="D3797" s="366"/>
      <c r="E3797" s="366"/>
      <c r="F3797" s="366"/>
      <c r="G3797" s="366"/>
      <c r="H3797" s="366"/>
      <c r="I3797" s="366"/>
      <c r="J3797" s="366"/>
      <c r="K3797" s="366"/>
      <c r="L3797" s="366"/>
      <c r="M3797" s="366"/>
      <c r="N3797" s="366"/>
      <c r="O3797" s="366"/>
      <c r="P3797" s="366"/>
      <c r="Q3797" s="366"/>
      <c r="R3797" s="366"/>
      <c r="S3797" s="366"/>
      <c r="T3797" s="366"/>
      <c r="U3797" s="366"/>
      <c r="V3797" s="366"/>
      <c r="W3797" s="366"/>
      <c r="X3797" s="366"/>
      <c r="Y3797" s="366"/>
      <c r="Z3797" s="366"/>
      <c r="AA3797" s="366"/>
      <c r="AB3797" s="366"/>
      <c r="AC3797" s="366"/>
      <c r="AD3797" s="366"/>
      <c r="AE3797" s="366"/>
      <c r="AF3797" s="366"/>
      <c r="AG3797" s="366"/>
      <c r="AH3797" s="366"/>
    </row>
    <row r="3803" spans="3:34">
      <c r="C3803" s="366"/>
      <c r="D3803" s="366"/>
      <c r="E3803" s="366"/>
      <c r="F3803" s="366"/>
      <c r="G3803" s="366"/>
      <c r="H3803" s="366"/>
      <c r="I3803" s="366"/>
      <c r="J3803" s="366"/>
      <c r="K3803" s="366"/>
      <c r="L3803" s="366"/>
      <c r="M3803" s="366"/>
      <c r="N3803" s="366"/>
      <c r="O3803" s="366"/>
      <c r="P3803" s="366"/>
      <c r="Q3803" s="366"/>
      <c r="R3803" s="366"/>
      <c r="S3803" s="366"/>
      <c r="T3803" s="366"/>
      <c r="U3803" s="366"/>
      <c r="V3803" s="366"/>
      <c r="W3803" s="366"/>
      <c r="X3803" s="366"/>
      <c r="Y3803" s="366"/>
      <c r="Z3803" s="366"/>
      <c r="AA3803" s="366"/>
      <c r="AB3803" s="366"/>
      <c r="AC3803" s="366"/>
      <c r="AD3803" s="366"/>
      <c r="AE3803" s="366"/>
      <c r="AF3803" s="366"/>
      <c r="AG3803" s="366"/>
      <c r="AH3803" s="366"/>
    </row>
    <row r="3805" spans="3:34">
      <c r="C3805" s="366"/>
      <c r="D3805" s="366"/>
      <c r="E3805" s="366"/>
      <c r="F3805" s="366"/>
      <c r="G3805" s="366"/>
      <c r="H3805" s="366"/>
      <c r="I3805" s="366"/>
      <c r="J3805" s="366"/>
      <c r="K3805" s="366"/>
      <c r="L3805" s="366"/>
      <c r="M3805" s="366"/>
      <c r="N3805" s="366"/>
      <c r="O3805" s="366"/>
      <c r="P3805" s="366"/>
      <c r="Q3805" s="366"/>
      <c r="R3805" s="366"/>
      <c r="S3805" s="366"/>
      <c r="T3805" s="366"/>
      <c r="U3805" s="366"/>
      <c r="V3805" s="366"/>
      <c r="W3805" s="366"/>
      <c r="X3805" s="366"/>
      <c r="Y3805" s="366"/>
      <c r="Z3805" s="366"/>
      <c r="AA3805" s="366"/>
      <c r="AB3805" s="366"/>
      <c r="AC3805" s="366"/>
      <c r="AD3805" s="366"/>
      <c r="AE3805" s="366"/>
      <c r="AF3805" s="366"/>
      <c r="AG3805" s="366"/>
      <c r="AH3805" s="366"/>
    </row>
    <row r="3806" spans="3:34">
      <c r="C3806" s="366"/>
      <c r="D3806" s="366"/>
      <c r="E3806" s="366"/>
      <c r="F3806" s="366"/>
      <c r="G3806" s="366"/>
      <c r="H3806" s="366"/>
      <c r="I3806" s="366"/>
      <c r="J3806" s="366"/>
      <c r="K3806" s="366"/>
      <c r="L3806" s="366"/>
      <c r="M3806" s="366"/>
      <c r="N3806" s="366"/>
      <c r="O3806" s="366"/>
      <c r="P3806" s="366"/>
      <c r="Q3806" s="366"/>
      <c r="R3806" s="366"/>
      <c r="S3806" s="366"/>
      <c r="T3806" s="366"/>
      <c r="U3806" s="366"/>
      <c r="V3806" s="366"/>
      <c r="W3806" s="366"/>
      <c r="X3806" s="366"/>
      <c r="Y3806" s="366"/>
      <c r="Z3806" s="366"/>
      <c r="AA3806" s="366"/>
      <c r="AB3806" s="366"/>
      <c r="AC3806" s="366"/>
      <c r="AD3806" s="366"/>
      <c r="AE3806" s="366"/>
      <c r="AF3806" s="366"/>
      <c r="AG3806" s="366"/>
      <c r="AH3806" s="366"/>
    </row>
    <row r="3807" spans="3:34">
      <c r="C3807" s="366"/>
      <c r="D3807" s="366"/>
      <c r="E3807" s="366"/>
      <c r="F3807" s="366"/>
      <c r="G3807" s="366"/>
      <c r="H3807" s="366"/>
      <c r="I3807" s="366"/>
      <c r="J3807" s="366"/>
      <c r="K3807" s="366"/>
      <c r="L3807" s="366"/>
      <c r="M3807" s="366"/>
      <c r="N3807" s="366"/>
      <c r="O3807" s="366"/>
      <c r="P3807" s="366"/>
      <c r="Q3807" s="366"/>
      <c r="R3807" s="366"/>
      <c r="S3807" s="366"/>
      <c r="T3807" s="366"/>
      <c r="U3807" s="366"/>
      <c r="V3807" s="366"/>
      <c r="W3807" s="366"/>
      <c r="X3807" s="366"/>
      <c r="Y3807" s="366"/>
      <c r="Z3807" s="366"/>
      <c r="AA3807" s="366"/>
      <c r="AB3807" s="366"/>
      <c r="AC3807" s="366"/>
      <c r="AD3807" s="366"/>
      <c r="AE3807" s="366"/>
      <c r="AF3807" s="366"/>
      <c r="AG3807" s="366"/>
      <c r="AH3807" s="366"/>
    </row>
    <row r="3808" spans="3:34">
      <c r="C3808" s="366"/>
      <c r="D3808" s="366"/>
      <c r="E3808" s="366"/>
    </row>
    <row r="3809" spans="3:34">
      <c r="C3809" s="366"/>
      <c r="D3809" s="366"/>
      <c r="E3809" s="366"/>
      <c r="F3809" s="366"/>
      <c r="G3809" s="366"/>
      <c r="H3809" s="366"/>
      <c r="I3809" s="366"/>
      <c r="J3809" s="366"/>
      <c r="K3809" s="366"/>
      <c r="L3809" s="366"/>
      <c r="M3809" s="366"/>
      <c r="N3809" s="366"/>
      <c r="O3809" s="366"/>
      <c r="P3809" s="366"/>
      <c r="Q3809" s="366"/>
      <c r="R3809" s="366"/>
      <c r="S3809" s="366"/>
      <c r="T3809" s="366"/>
      <c r="U3809" s="366"/>
      <c r="V3809" s="366"/>
      <c r="W3809" s="366"/>
      <c r="X3809" s="366"/>
      <c r="Y3809" s="366"/>
      <c r="Z3809" s="366"/>
      <c r="AA3809" s="366"/>
      <c r="AB3809" s="366"/>
      <c r="AC3809" s="366"/>
      <c r="AD3809" s="366"/>
      <c r="AE3809" s="366"/>
      <c r="AF3809" s="366"/>
      <c r="AG3809" s="366"/>
      <c r="AH3809" s="366"/>
    </row>
    <row r="3815" spans="3:34">
      <c r="C3815" s="366"/>
      <c r="D3815" s="366"/>
      <c r="E3815" s="366"/>
      <c r="F3815" s="366"/>
      <c r="G3815" s="366"/>
      <c r="H3815" s="366"/>
      <c r="I3815" s="366"/>
      <c r="J3815" s="366"/>
      <c r="K3815" s="366"/>
      <c r="L3815" s="366"/>
      <c r="M3815" s="366"/>
      <c r="N3815" s="366"/>
      <c r="O3815" s="366"/>
      <c r="P3815" s="366"/>
      <c r="Q3815" s="366"/>
      <c r="R3815" s="366"/>
      <c r="S3815" s="366"/>
      <c r="T3815" s="366"/>
      <c r="U3815" s="366"/>
      <c r="V3815" s="366"/>
      <c r="W3815" s="366"/>
      <c r="X3815" s="366"/>
      <c r="Y3815" s="366"/>
      <c r="Z3815" s="366"/>
      <c r="AA3815" s="366"/>
      <c r="AB3815" s="366"/>
      <c r="AC3815" s="366"/>
      <c r="AD3815" s="366"/>
      <c r="AE3815" s="366"/>
      <c r="AF3815" s="366"/>
      <c r="AG3815" s="366"/>
      <c r="AH3815" s="366"/>
    </row>
    <row r="3821" spans="3:34">
      <c r="C3821" s="366"/>
      <c r="D3821" s="366"/>
      <c r="E3821" s="366"/>
      <c r="F3821" s="366"/>
      <c r="G3821" s="366"/>
      <c r="H3821" s="366"/>
      <c r="I3821" s="366"/>
      <c r="J3821" s="366"/>
      <c r="K3821" s="366"/>
      <c r="L3821" s="366"/>
      <c r="M3821" s="366"/>
      <c r="N3821" s="366"/>
      <c r="O3821" s="366"/>
      <c r="P3821" s="366"/>
      <c r="Q3821" s="366"/>
      <c r="R3821" s="366"/>
      <c r="S3821" s="366"/>
      <c r="T3821" s="366"/>
      <c r="U3821" s="366"/>
      <c r="V3821" s="366"/>
      <c r="W3821" s="366"/>
      <c r="X3821" s="366"/>
      <c r="Y3821" s="366"/>
      <c r="Z3821" s="366"/>
      <c r="AA3821" s="366"/>
      <c r="AB3821" s="366"/>
      <c r="AC3821" s="366"/>
      <c r="AD3821" s="366"/>
      <c r="AE3821" s="366"/>
      <c r="AF3821" s="366"/>
      <c r="AG3821" s="366"/>
      <c r="AH3821" s="366"/>
    </row>
    <row r="3839" spans="3:34">
      <c r="C3839" s="366"/>
      <c r="D3839" s="366"/>
      <c r="E3839" s="366"/>
      <c r="F3839" s="366"/>
      <c r="G3839" s="366"/>
      <c r="H3839" s="366"/>
      <c r="I3839" s="366"/>
      <c r="J3839" s="366"/>
      <c r="K3839" s="366"/>
      <c r="L3839" s="366"/>
      <c r="M3839" s="366"/>
      <c r="N3839" s="366"/>
      <c r="O3839" s="366"/>
      <c r="P3839" s="366"/>
      <c r="Q3839" s="366"/>
      <c r="R3839" s="366"/>
      <c r="S3839" s="366"/>
      <c r="T3839" s="366"/>
      <c r="U3839" s="366"/>
      <c r="V3839" s="366"/>
      <c r="W3839" s="366"/>
      <c r="X3839" s="366"/>
      <c r="Y3839" s="366"/>
      <c r="Z3839" s="366"/>
      <c r="AA3839" s="366"/>
      <c r="AB3839" s="366"/>
      <c r="AC3839" s="366"/>
      <c r="AD3839" s="366"/>
      <c r="AE3839" s="366"/>
      <c r="AF3839" s="366"/>
      <c r="AG3839" s="366"/>
      <c r="AH3839" s="366"/>
    </row>
    <row r="3851" spans="3:34">
      <c r="C3851" s="366"/>
      <c r="D3851" s="366"/>
      <c r="E3851" s="366"/>
      <c r="F3851" s="366"/>
      <c r="G3851" s="366"/>
      <c r="H3851" s="366"/>
      <c r="I3851" s="366"/>
      <c r="J3851" s="366"/>
      <c r="K3851" s="366"/>
      <c r="L3851" s="366"/>
      <c r="M3851" s="366"/>
      <c r="N3851" s="366"/>
      <c r="O3851" s="366"/>
      <c r="P3851" s="366"/>
      <c r="Q3851" s="366"/>
      <c r="R3851" s="366"/>
      <c r="S3851" s="366"/>
      <c r="T3851" s="366"/>
      <c r="U3851" s="366"/>
      <c r="V3851" s="366"/>
      <c r="W3851" s="366"/>
      <c r="X3851" s="366"/>
      <c r="Y3851" s="366"/>
      <c r="Z3851" s="366"/>
      <c r="AA3851" s="366"/>
      <c r="AB3851" s="366"/>
      <c r="AC3851" s="366"/>
      <c r="AD3851" s="366"/>
      <c r="AE3851" s="366"/>
      <c r="AF3851" s="366"/>
      <c r="AG3851" s="366"/>
      <c r="AH3851" s="366"/>
    </row>
    <row r="3852" spans="3:34">
      <c r="C3852" s="366"/>
      <c r="D3852" s="366"/>
      <c r="E3852" s="366"/>
      <c r="F3852" s="366"/>
      <c r="G3852" s="366"/>
      <c r="H3852" s="366"/>
      <c r="I3852" s="366"/>
      <c r="J3852" s="366"/>
      <c r="K3852" s="366"/>
      <c r="L3852" s="366"/>
      <c r="M3852" s="366"/>
      <c r="N3852" s="366"/>
      <c r="O3852" s="366"/>
      <c r="P3852" s="366"/>
      <c r="Q3852" s="366"/>
      <c r="R3852" s="366"/>
      <c r="S3852" s="366"/>
      <c r="T3852" s="366"/>
      <c r="U3852" s="366"/>
      <c r="V3852" s="366"/>
      <c r="W3852" s="366"/>
      <c r="X3852" s="366"/>
      <c r="Y3852" s="366"/>
      <c r="Z3852" s="366"/>
      <c r="AA3852" s="366"/>
      <c r="AB3852" s="366"/>
      <c r="AC3852" s="366"/>
      <c r="AD3852" s="366"/>
      <c r="AE3852" s="366"/>
      <c r="AF3852" s="366"/>
      <c r="AG3852" s="366"/>
      <c r="AH3852" s="366"/>
    </row>
    <row r="3853" spans="3:34">
      <c r="C3853" s="366"/>
      <c r="D3853" s="366"/>
      <c r="E3853" s="366"/>
      <c r="F3853" s="366"/>
      <c r="G3853" s="366"/>
      <c r="H3853" s="366"/>
      <c r="I3853" s="366"/>
      <c r="J3853" s="366"/>
      <c r="K3853" s="366"/>
      <c r="L3853" s="366"/>
      <c r="M3853" s="366"/>
      <c r="N3853" s="366"/>
      <c r="O3853" s="366"/>
      <c r="P3853" s="366"/>
      <c r="Q3853" s="366"/>
      <c r="R3853" s="366"/>
      <c r="S3853" s="366"/>
      <c r="T3853" s="366"/>
      <c r="U3853" s="366"/>
      <c r="V3853" s="366"/>
      <c r="W3853" s="366"/>
      <c r="X3853" s="366"/>
      <c r="Y3853" s="366"/>
      <c r="Z3853" s="366"/>
      <c r="AA3853" s="366"/>
      <c r="AB3853" s="366"/>
      <c r="AC3853" s="366"/>
      <c r="AD3853" s="366"/>
      <c r="AE3853" s="366"/>
      <c r="AF3853" s="366"/>
      <c r="AG3853" s="366"/>
      <c r="AH3853" s="366"/>
    </row>
    <row r="3854" spans="3:34">
      <c r="C3854" s="366"/>
      <c r="D3854" s="366"/>
      <c r="E3854" s="366"/>
      <c r="F3854" s="366"/>
      <c r="G3854" s="366"/>
      <c r="H3854" s="366"/>
      <c r="I3854" s="366"/>
      <c r="J3854" s="366"/>
      <c r="K3854" s="366"/>
      <c r="L3854" s="366"/>
      <c r="M3854" s="366"/>
      <c r="N3854" s="366"/>
      <c r="O3854" s="366"/>
      <c r="P3854" s="366"/>
      <c r="Q3854" s="366"/>
      <c r="R3854" s="366"/>
      <c r="S3854" s="366"/>
      <c r="T3854" s="366"/>
      <c r="U3854" s="366"/>
      <c r="V3854" s="366"/>
      <c r="W3854" s="366"/>
      <c r="X3854" s="366"/>
      <c r="Y3854" s="366"/>
      <c r="Z3854" s="366"/>
      <c r="AA3854" s="366"/>
      <c r="AB3854" s="366"/>
      <c r="AC3854" s="366"/>
      <c r="AD3854" s="366"/>
      <c r="AE3854" s="366"/>
      <c r="AF3854" s="366"/>
      <c r="AG3854" s="366"/>
      <c r="AH3854" s="366"/>
    </row>
    <row r="3855" spans="3:34">
      <c r="C3855" s="366"/>
      <c r="D3855" s="366"/>
      <c r="E3855" s="366"/>
      <c r="F3855" s="366"/>
      <c r="G3855" s="366"/>
      <c r="H3855" s="366"/>
      <c r="I3855" s="366"/>
      <c r="J3855" s="366"/>
      <c r="K3855" s="366"/>
      <c r="L3855" s="366"/>
      <c r="M3855" s="366"/>
      <c r="N3855" s="366"/>
      <c r="O3855" s="366"/>
      <c r="P3855" s="366"/>
      <c r="Q3855" s="366"/>
      <c r="R3855" s="366"/>
      <c r="S3855" s="366"/>
      <c r="T3855" s="366"/>
      <c r="U3855" s="366"/>
      <c r="V3855" s="366"/>
      <c r="W3855" s="366"/>
      <c r="X3855" s="366"/>
      <c r="Y3855" s="366"/>
      <c r="Z3855" s="366"/>
      <c r="AA3855" s="366"/>
      <c r="AB3855" s="366"/>
      <c r="AC3855" s="366"/>
      <c r="AD3855" s="366"/>
      <c r="AE3855" s="366"/>
      <c r="AF3855" s="366"/>
      <c r="AG3855" s="366"/>
      <c r="AH3855" s="366"/>
    </row>
    <row r="3856" spans="3:34">
      <c r="C3856" s="366"/>
      <c r="D3856" s="366"/>
      <c r="E3856" s="366"/>
      <c r="F3856" s="366"/>
      <c r="G3856" s="366"/>
      <c r="H3856" s="366"/>
      <c r="I3856" s="366"/>
      <c r="J3856" s="366"/>
      <c r="K3856" s="366"/>
      <c r="L3856" s="366"/>
      <c r="M3856" s="366"/>
      <c r="N3856" s="366"/>
      <c r="O3856" s="366"/>
      <c r="P3856" s="366"/>
      <c r="Q3856" s="366"/>
      <c r="R3856" s="366"/>
      <c r="S3856" s="366"/>
      <c r="T3856" s="366"/>
      <c r="U3856" s="366"/>
      <c r="V3856" s="366"/>
      <c r="W3856" s="366"/>
      <c r="X3856" s="366"/>
      <c r="Y3856" s="366"/>
      <c r="Z3856" s="366"/>
      <c r="AA3856" s="366"/>
      <c r="AB3856" s="366"/>
      <c r="AC3856" s="366"/>
      <c r="AD3856" s="366"/>
      <c r="AE3856" s="366"/>
      <c r="AF3856" s="366"/>
      <c r="AG3856" s="366"/>
      <c r="AH3856" s="366"/>
    </row>
    <row r="3857" spans="3:34">
      <c r="C3857" s="366"/>
      <c r="D3857" s="366"/>
      <c r="E3857" s="366"/>
      <c r="F3857" s="366"/>
      <c r="G3857" s="366"/>
      <c r="H3857" s="366"/>
      <c r="I3857" s="366"/>
      <c r="J3857" s="366"/>
      <c r="K3857" s="366"/>
      <c r="L3857" s="366"/>
      <c r="M3857" s="366"/>
      <c r="N3857" s="366"/>
      <c r="O3857" s="366"/>
      <c r="P3857" s="366"/>
      <c r="Q3857" s="366"/>
      <c r="R3857" s="366"/>
      <c r="S3857" s="366"/>
      <c r="T3857" s="366"/>
      <c r="U3857" s="366"/>
      <c r="V3857" s="366"/>
      <c r="W3857" s="366"/>
      <c r="X3857" s="366"/>
      <c r="Y3857" s="366"/>
      <c r="Z3857" s="366"/>
      <c r="AA3857" s="366"/>
      <c r="AB3857" s="366"/>
      <c r="AC3857" s="366"/>
      <c r="AD3857" s="366"/>
      <c r="AE3857" s="366"/>
      <c r="AF3857" s="366"/>
      <c r="AG3857" s="366"/>
      <c r="AH3857" s="366"/>
    </row>
    <row r="3858" spans="3:34">
      <c r="C3858" s="366"/>
      <c r="D3858" s="366"/>
      <c r="E3858" s="366"/>
      <c r="F3858" s="366"/>
      <c r="G3858" s="366"/>
      <c r="H3858" s="366"/>
      <c r="I3858" s="366"/>
      <c r="J3858" s="366"/>
      <c r="K3858" s="366"/>
      <c r="L3858" s="366"/>
      <c r="M3858" s="366"/>
      <c r="N3858" s="366"/>
      <c r="O3858" s="366"/>
      <c r="P3858" s="366"/>
      <c r="Q3858" s="366"/>
      <c r="R3858" s="366"/>
      <c r="S3858" s="366"/>
      <c r="T3858" s="366"/>
      <c r="U3858" s="366"/>
      <c r="V3858" s="366"/>
      <c r="W3858" s="366"/>
      <c r="X3858" s="366"/>
      <c r="Y3858" s="366"/>
      <c r="Z3858" s="366"/>
      <c r="AA3858" s="366"/>
      <c r="AB3858" s="366"/>
      <c r="AC3858" s="366"/>
      <c r="AD3858" s="366"/>
      <c r="AE3858" s="366"/>
      <c r="AF3858" s="366"/>
      <c r="AG3858" s="366"/>
      <c r="AH3858" s="366"/>
    </row>
    <row r="3859" spans="3:34">
      <c r="C3859" s="366"/>
      <c r="D3859" s="366"/>
      <c r="E3859" s="366"/>
      <c r="F3859" s="366"/>
      <c r="G3859" s="366"/>
      <c r="H3859" s="366"/>
      <c r="I3859" s="366"/>
      <c r="J3859" s="366"/>
      <c r="K3859" s="366"/>
      <c r="L3859" s="366"/>
      <c r="M3859" s="366"/>
      <c r="N3859" s="366"/>
      <c r="O3859" s="366"/>
      <c r="P3859" s="366"/>
      <c r="Q3859" s="366"/>
      <c r="R3859" s="366"/>
      <c r="S3859" s="366"/>
      <c r="T3859" s="366"/>
      <c r="U3859" s="366"/>
      <c r="V3859" s="366"/>
      <c r="W3859" s="366"/>
      <c r="X3859" s="366"/>
      <c r="Y3859" s="366"/>
      <c r="Z3859" s="366"/>
      <c r="AA3859" s="366"/>
      <c r="AB3859" s="366"/>
      <c r="AC3859" s="366"/>
      <c r="AD3859" s="366"/>
      <c r="AE3859" s="366"/>
      <c r="AF3859" s="366"/>
      <c r="AG3859" s="366"/>
      <c r="AH3859" s="366"/>
    </row>
    <row r="3860" spans="3:34">
      <c r="C3860" s="366"/>
      <c r="D3860" s="366"/>
      <c r="E3860" s="366"/>
      <c r="F3860" s="366"/>
      <c r="G3860" s="366"/>
      <c r="H3860" s="366"/>
      <c r="I3860" s="366"/>
      <c r="J3860" s="366"/>
      <c r="K3860" s="366"/>
      <c r="L3860" s="366"/>
      <c r="M3860" s="366"/>
      <c r="N3860" s="366"/>
      <c r="O3860" s="366"/>
      <c r="P3860" s="366"/>
      <c r="Q3860" s="366"/>
      <c r="R3860" s="366"/>
      <c r="S3860" s="366"/>
      <c r="T3860" s="366"/>
      <c r="U3860" s="366"/>
      <c r="V3860" s="366"/>
      <c r="W3860" s="366"/>
      <c r="X3860" s="366"/>
      <c r="Y3860" s="366"/>
      <c r="Z3860" s="366"/>
      <c r="AA3860" s="366"/>
      <c r="AB3860" s="366"/>
      <c r="AC3860" s="366"/>
      <c r="AD3860" s="366"/>
      <c r="AE3860" s="366"/>
      <c r="AF3860" s="366"/>
      <c r="AG3860" s="366"/>
      <c r="AH3860" s="366"/>
    </row>
    <row r="3861" spans="3:34">
      <c r="C3861" s="366"/>
      <c r="D3861" s="366"/>
      <c r="E3861" s="366"/>
      <c r="F3861" s="366"/>
      <c r="G3861" s="366"/>
      <c r="H3861" s="366"/>
      <c r="I3861" s="366"/>
      <c r="J3861" s="366"/>
      <c r="K3861" s="366"/>
      <c r="L3861" s="366"/>
      <c r="M3861" s="366"/>
      <c r="N3861" s="366"/>
      <c r="O3861" s="366"/>
      <c r="P3861" s="366"/>
      <c r="Q3861" s="366"/>
      <c r="R3861" s="366"/>
      <c r="S3861" s="366"/>
      <c r="T3861" s="366"/>
      <c r="U3861" s="366"/>
      <c r="V3861" s="366"/>
      <c r="W3861" s="366"/>
      <c r="X3861" s="366"/>
      <c r="Y3861" s="366"/>
      <c r="Z3861" s="366"/>
      <c r="AA3861" s="366"/>
      <c r="AB3861" s="366"/>
      <c r="AC3861" s="366"/>
      <c r="AD3861" s="366"/>
      <c r="AE3861" s="366"/>
      <c r="AF3861" s="366"/>
      <c r="AG3861" s="366"/>
      <c r="AH3861" s="366"/>
    </row>
    <row r="3863" spans="3:34">
      <c r="C3863" s="366"/>
      <c r="D3863" s="366"/>
      <c r="E3863" s="366"/>
      <c r="F3863" s="366"/>
      <c r="G3863" s="366"/>
      <c r="H3863" s="366"/>
      <c r="I3863" s="366"/>
      <c r="J3863" s="366"/>
      <c r="K3863" s="366"/>
      <c r="L3863" s="366"/>
      <c r="M3863" s="366"/>
      <c r="N3863" s="366"/>
      <c r="O3863" s="366"/>
      <c r="P3863" s="366"/>
      <c r="Q3863" s="366"/>
      <c r="R3863" s="366"/>
      <c r="S3863" s="366"/>
      <c r="T3863" s="366"/>
      <c r="U3863" s="366"/>
      <c r="V3863" s="366"/>
      <c r="W3863" s="366"/>
      <c r="X3863" s="366"/>
      <c r="Y3863" s="366"/>
      <c r="Z3863" s="366"/>
      <c r="AA3863" s="366"/>
      <c r="AB3863" s="366"/>
      <c r="AC3863" s="366"/>
      <c r="AD3863" s="366"/>
      <c r="AE3863" s="366"/>
      <c r="AF3863" s="366"/>
      <c r="AG3863" s="366"/>
      <c r="AH3863" s="366"/>
    </row>
    <row r="3875" spans="3:34">
      <c r="D3875" s="366"/>
      <c r="E3875" s="366"/>
      <c r="F3875" s="366"/>
      <c r="G3875" s="366"/>
      <c r="H3875" s="366"/>
      <c r="I3875" s="366"/>
      <c r="J3875" s="366"/>
      <c r="K3875" s="366"/>
      <c r="L3875" s="366"/>
      <c r="M3875" s="366"/>
      <c r="N3875" s="366"/>
      <c r="O3875" s="366"/>
      <c r="P3875" s="366"/>
      <c r="Q3875" s="366"/>
      <c r="R3875" s="366"/>
      <c r="S3875" s="366"/>
      <c r="T3875" s="366"/>
      <c r="U3875" s="366"/>
      <c r="V3875" s="366"/>
      <c r="W3875" s="366"/>
      <c r="X3875" s="366"/>
      <c r="Y3875" s="366"/>
      <c r="Z3875" s="366"/>
      <c r="AA3875" s="366"/>
      <c r="AB3875" s="366"/>
      <c r="AC3875" s="366"/>
      <c r="AD3875" s="366"/>
      <c r="AE3875" s="366"/>
      <c r="AF3875" s="366"/>
      <c r="AG3875" s="366"/>
      <c r="AH3875" s="366"/>
    </row>
    <row r="3887" spans="3:34">
      <c r="C3887" s="366"/>
      <c r="D3887" s="366"/>
      <c r="E3887" s="366"/>
      <c r="F3887" s="366"/>
      <c r="G3887" s="366"/>
      <c r="H3887" s="366"/>
      <c r="I3887" s="366"/>
      <c r="J3887" s="366"/>
      <c r="K3887" s="366"/>
      <c r="L3887" s="366"/>
      <c r="M3887" s="366"/>
      <c r="N3887" s="366"/>
      <c r="O3887" s="366"/>
      <c r="P3887" s="366"/>
      <c r="Q3887" s="366"/>
      <c r="R3887" s="366"/>
      <c r="S3887" s="366"/>
      <c r="T3887" s="366"/>
      <c r="U3887" s="366"/>
      <c r="V3887" s="366"/>
      <c r="W3887" s="366"/>
      <c r="X3887" s="366"/>
      <c r="Y3887" s="366"/>
      <c r="Z3887" s="366"/>
      <c r="AA3887" s="366"/>
      <c r="AB3887" s="366"/>
      <c r="AC3887" s="366"/>
      <c r="AD3887" s="366"/>
      <c r="AE3887" s="366"/>
      <c r="AF3887" s="366"/>
      <c r="AG3887" s="366"/>
      <c r="AH3887" s="366"/>
    </row>
    <row r="3899" spans="3:34">
      <c r="C3899" s="366"/>
      <c r="D3899" s="366"/>
      <c r="E3899" s="366"/>
      <c r="F3899" s="366"/>
      <c r="G3899" s="366"/>
      <c r="H3899" s="366"/>
      <c r="I3899" s="366"/>
      <c r="J3899" s="366"/>
      <c r="K3899" s="366"/>
      <c r="L3899" s="366"/>
      <c r="M3899" s="366"/>
      <c r="N3899" s="366"/>
      <c r="O3899" s="366"/>
      <c r="P3899" s="366"/>
      <c r="Q3899" s="366"/>
      <c r="R3899" s="366"/>
      <c r="S3899" s="366"/>
      <c r="T3899" s="366"/>
      <c r="U3899" s="366"/>
      <c r="V3899" s="366"/>
      <c r="W3899" s="366"/>
      <c r="X3899" s="366"/>
      <c r="Y3899" s="366"/>
      <c r="Z3899" s="366"/>
      <c r="AA3899" s="366"/>
      <c r="AB3899" s="366"/>
      <c r="AC3899" s="366"/>
      <c r="AD3899" s="366"/>
      <c r="AE3899" s="366"/>
      <c r="AF3899" s="366"/>
      <c r="AG3899" s="366"/>
      <c r="AH3899" s="366"/>
    </row>
    <row r="3900" spans="3:34">
      <c r="C3900" s="366"/>
      <c r="D3900" s="366"/>
      <c r="E3900" s="366"/>
      <c r="F3900" s="366"/>
      <c r="G3900" s="366"/>
      <c r="H3900" s="366"/>
      <c r="I3900" s="366"/>
      <c r="J3900" s="366"/>
      <c r="K3900" s="366"/>
      <c r="L3900" s="366"/>
      <c r="M3900" s="366"/>
      <c r="N3900" s="366"/>
      <c r="O3900" s="366"/>
      <c r="P3900" s="366"/>
      <c r="Q3900" s="366"/>
      <c r="R3900" s="366"/>
      <c r="S3900" s="366"/>
      <c r="T3900" s="366"/>
      <c r="U3900" s="366"/>
      <c r="V3900" s="366"/>
      <c r="W3900" s="366"/>
      <c r="X3900" s="366"/>
      <c r="Y3900" s="366"/>
      <c r="Z3900" s="366"/>
      <c r="AA3900" s="366"/>
      <c r="AB3900" s="366"/>
      <c r="AC3900" s="366"/>
      <c r="AD3900" s="366"/>
      <c r="AE3900" s="366"/>
      <c r="AF3900" s="366"/>
      <c r="AG3900" s="366"/>
      <c r="AH3900" s="366"/>
    </row>
    <row r="3901" spans="3:34">
      <c r="C3901" s="366"/>
      <c r="D3901" s="366"/>
      <c r="E3901" s="366"/>
      <c r="F3901" s="366"/>
      <c r="G3901" s="366"/>
      <c r="H3901" s="366"/>
      <c r="I3901" s="366"/>
      <c r="J3901" s="366"/>
      <c r="K3901" s="366"/>
      <c r="L3901" s="366"/>
      <c r="M3901" s="366"/>
      <c r="N3901" s="366"/>
      <c r="O3901" s="366"/>
      <c r="P3901" s="366"/>
      <c r="Q3901" s="366"/>
      <c r="R3901" s="366"/>
      <c r="S3901" s="366"/>
      <c r="T3901" s="366"/>
      <c r="U3901" s="366"/>
      <c r="V3901" s="366"/>
      <c r="W3901" s="366"/>
      <c r="X3901" s="366"/>
      <c r="Y3901" s="366"/>
      <c r="Z3901" s="366"/>
      <c r="AA3901" s="366"/>
      <c r="AB3901" s="366"/>
      <c r="AC3901" s="366"/>
      <c r="AD3901" s="366"/>
      <c r="AE3901" s="366"/>
      <c r="AF3901" s="366"/>
      <c r="AG3901" s="366"/>
      <c r="AH3901" s="366"/>
    </row>
    <row r="3902" spans="3:34">
      <c r="C3902" s="366"/>
      <c r="D3902" s="366"/>
      <c r="E3902" s="366"/>
      <c r="F3902" s="366"/>
      <c r="G3902" s="366"/>
      <c r="H3902" s="366"/>
      <c r="I3902" s="366"/>
      <c r="J3902" s="366"/>
      <c r="K3902" s="366"/>
      <c r="L3902" s="366"/>
      <c r="M3902" s="366"/>
      <c r="N3902" s="366"/>
      <c r="O3902" s="366"/>
      <c r="P3902" s="366"/>
      <c r="Q3902" s="366"/>
      <c r="R3902" s="366"/>
      <c r="S3902" s="366"/>
      <c r="T3902" s="366"/>
      <c r="U3902" s="366"/>
      <c r="V3902" s="366"/>
      <c r="W3902" s="366"/>
      <c r="X3902" s="366"/>
      <c r="Y3902" s="366"/>
      <c r="Z3902" s="366"/>
      <c r="AA3902" s="366"/>
      <c r="AB3902" s="366"/>
      <c r="AC3902" s="366"/>
      <c r="AD3902" s="366"/>
      <c r="AE3902" s="366"/>
      <c r="AF3902" s="366"/>
      <c r="AG3902" s="366"/>
      <c r="AH3902" s="366"/>
    </row>
    <row r="3903" spans="3:34">
      <c r="C3903" s="366"/>
      <c r="D3903" s="366"/>
      <c r="E3903" s="366"/>
      <c r="F3903" s="366"/>
      <c r="G3903" s="366"/>
      <c r="H3903" s="366"/>
      <c r="I3903" s="366"/>
      <c r="J3903" s="366"/>
      <c r="K3903" s="366"/>
      <c r="L3903" s="366"/>
      <c r="M3903" s="366"/>
      <c r="N3903" s="366"/>
      <c r="O3903" s="366"/>
      <c r="P3903" s="366"/>
      <c r="Q3903" s="366"/>
      <c r="R3903" s="366"/>
      <c r="S3903" s="366"/>
      <c r="T3903" s="366"/>
      <c r="U3903" s="366"/>
      <c r="V3903" s="366"/>
      <c r="W3903" s="366"/>
      <c r="X3903" s="366"/>
      <c r="Y3903" s="366"/>
      <c r="Z3903" s="366"/>
      <c r="AA3903" s="366"/>
      <c r="AB3903" s="366"/>
      <c r="AC3903" s="366"/>
      <c r="AD3903" s="366"/>
      <c r="AE3903" s="366"/>
      <c r="AF3903" s="366"/>
      <c r="AG3903" s="366"/>
      <c r="AH3903" s="366"/>
    </row>
    <row r="3904" spans="3:34">
      <c r="C3904" s="366"/>
      <c r="D3904" s="366"/>
      <c r="E3904" s="366"/>
      <c r="F3904" s="366"/>
      <c r="G3904" s="366"/>
      <c r="H3904" s="366"/>
      <c r="I3904" s="366"/>
      <c r="J3904" s="366"/>
      <c r="K3904" s="366"/>
      <c r="L3904" s="366"/>
      <c r="M3904" s="366"/>
      <c r="N3904" s="366"/>
      <c r="O3904" s="366"/>
      <c r="P3904" s="366"/>
      <c r="Q3904" s="366"/>
      <c r="R3904" s="366"/>
      <c r="S3904" s="366"/>
      <c r="T3904" s="366"/>
      <c r="U3904" s="366"/>
      <c r="V3904" s="366"/>
      <c r="W3904" s="366"/>
      <c r="X3904" s="366"/>
      <c r="Y3904" s="366"/>
      <c r="Z3904" s="366"/>
      <c r="AA3904" s="366"/>
      <c r="AB3904" s="366"/>
      <c r="AC3904" s="366"/>
      <c r="AD3904" s="366"/>
      <c r="AE3904" s="366"/>
      <c r="AF3904" s="366"/>
      <c r="AG3904" s="366"/>
      <c r="AH3904" s="366"/>
    </row>
    <row r="3908" spans="3:34">
      <c r="C3908" s="366"/>
      <c r="D3908" s="366"/>
      <c r="E3908" s="366"/>
      <c r="F3908" s="366"/>
      <c r="G3908" s="366"/>
      <c r="H3908" s="366"/>
      <c r="I3908" s="366"/>
      <c r="J3908" s="366"/>
      <c r="K3908" s="366"/>
      <c r="L3908" s="366"/>
      <c r="M3908" s="366"/>
      <c r="N3908" s="366"/>
      <c r="O3908" s="366"/>
      <c r="P3908" s="366"/>
      <c r="Q3908" s="366"/>
      <c r="R3908" s="366"/>
      <c r="S3908" s="366"/>
      <c r="T3908" s="366"/>
      <c r="U3908" s="366"/>
      <c r="V3908" s="366"/>
      <c r="W3908" s="366"/>
      <c r="X3908" s="366"/>
      <c r="Y3908" s="366"/>
      <c r="Z3908" s="366"/>
      <c r="AA3908" s="366"/>
      <c r="AB3908" s="366"/>
      <c r="AC3908" s="366"/>
      <c r="AD3908" s="366"/>
      <c r="AE3908" s="366"/>
      <c r="AF3908" s="366"/>
      <c r="AG3908" s="366"/>
      <c r="AH3908" s="366"/>
    </row>
    <row r="3947" spans="3:34">
      <c r="C3947" s="366"/>
      <c r="D3947" s="366"/>
      <c r="E3947" s="366"/>
      <c r="F3947" s="366"/>
      <c r="G3947" s="366"/>
      <c r="H3947" s="366"/>
      <c r="I3947" s="366"/>
      <c r="J3947" s="366"/>
      <c r="K3947" s="366"/>
      <c r="L3947" s="366"/>
      <c r="M3947" s="366"/>
      <c r="N3947" s="366"/>
      <c r="O3947" s="366"/>
      <c r="P3947" s="366"/>
      <c r="Q3947" s="366"/>
      <c r="R3947" s="366"/>
      <c r="S3947" s="366"/>
      <c r="T3947" s="366"/>
      <c r="U3947" s="366"/>
      <c r="V3947" s="366"/>
      <c r="W3947" s="366"/>
      <c r="X3947" s="366"/>
      <c r="Y3947" s="366"/>
      <c r="Z3947" s="366"/>
      <c r="AA3947" s="366"/>
      <c r="AB3947" s="366"/>
      <c r="AC3947" s="366"/>
      <c r="AD3947" s="366"/>
      <c r="AE3947" s="366"/>
      <c r="AF3947" s="366"/>
      <c r="AG3947" s="366"/>
      <c r="AH3947" s="366"/>
    </row>
    <row r="3948" spans="3:34">
      <c r="C3948" s="366"/>
      <c r="D3948" s="366"/>
      <c r="E3948" s="366"/>
      <c r="F3948" s="366"/>
      <c r="G3948" s="366"/>
      <c r="H3948" s="366"/>
      <c r="I3948" s="366"/>
      <c r="J3948" s="366"/>
      <c r="K3948" s="366"/>
      <c r="L3948" s="366"/>
      <c r="M3948" s="366"/>
      <c r="N3948" s="366"/>
      <c r="O3948" s="366"/>
      <c r="P3948" s="366"/>
      <c r="Q3948" s="366"/>
      <c r="R3948" s="366"/>
      <c r="S3948" s="366"/>
      <c r="T3948" s="366"/>
      <c r="U3948" s="366"/>
      <c r="V3948" s="366"/>
      <c r="W3948" s="366"/>
      <c r="X3948" s="366"/>
      <c r="Y3948" s="366"/>
      <c r="Z3948" s="366"/>
      <c r="AA3948" s="366"/>
      <c r="AB3948" s="366"/>
      <c r="AC3948" s="366"/>
      <c r="AD3948" s="366"/>
      <c r="AE3948" s="366"/>
      <c r="AF3948" s="366"/>
      <c r="AG3948" s="366"/>
      <c r="AH3948" s="366"/>
    </row>
    <row r="3949" spans="3:34">
      <c r="C3949" s="366"/>
      <c r="D3949" s="366"/>
      <c r="E3949" s="366"/>
      <c r="F3949" s="366"/>
      <c r="G3949" s="366"/>
      <c r="H3949" s="366"/>
      <c r="I3949" s="366"/>
      <c r="J3949" s="366"/>
      <c r="K3949" s="366"/>
      <c r="L3949" s="366"/>
      <c r="M3949" s="366"/>
      <c r="N3949" s="366"/>
      <c r="O3949" s="366"/>
      <c r="P3949" s="366"/>
      <c r="Q3949" s="366"/>
      <c r="R3949" s="366"/>
      <c r="S3949" s="366"/>
      <c r="T3949" s="366"/>
      <c r="U3949" s="366"/>
      <c r="V3949" s="366"/>
      <c r="W3949" s="366"/>
      <c r="X3949" s="366"/>
      <c r="Y3949" s="366"/>
      <c r="Z3949" s="366"/>
      <c r="AA3949" s="366"/>
      <c r="AB3949" s="366"/>
      <c r="AC3949" s="366"/>
      <c r="AD3949" s="366"/>
      <c r="AE3949" s="366"/>
      <c r="AF3949" s="366"/>
      <c r="AG3949" s="366"/>
      <c r="AH3949" s="366"/>
    </row>
    <row r="3950" spans="3:34">
      <c r="C3950" s="366"/>
      <c r="D3950" s="366"/>
      <c r="E3950" s="366"/>
      <c r="F3950" s="366"/>
      <c r="G3950" s="366"/>
      <c r="H3950" s="366"/>
      <c r="I3950" s="366"/>
      <c r="J3950" s="366"/>
      <c r="K3950" s="366"/>
      <c r="L3950" s="366"/>
      <c r="M3950" s="366"/>
      <c r="N3950" s="366"/>
      <c r="O3950" s="366"/>
      <c r="P3950" s="366"/>
      <c r="Q3950" s="366"/>
      <c r="R3950" s="366"/>
      <c r="S3950" s="366"/>
      <c r="T3950" s="366"/>
      <c r="U3950" s="366"/>
      <c r="V3950" s="366"/>
      <c r="W3950" s="366"/>
      <c r="X3950" s="366"/>
      <c r="Y3950" s="366"/>
      <c r="Z3950" s="366"/>
      <c r="AA3950" s="366"/>
      <c r="AB3950" s="366"/>
      <c r="AC3950" s="366"/>
      <c r="AD3950" s="366"/>
      <c r="AE3950" s="366"/>
      <c r="AF3950" s="366"/>
      <c r="AG3950" s="366"/>
      <c r="AH3950" s="366"/>
    </row>
    <row r="3951" spans="3:34">
      <c r="C3951" s="366"/>
      <c r="D3951" s="366"/>
      <c r="E3951" s="366"/>
      <c r="F3951" s="366"/>
      <c r="G3951" s="366"/>
      <c r="H3951" s="366"/>
      <c r="I3951" s="366"/>
      <c r="J3951" s="366"/>
      <c r="K3951" s="366"/>
      <c r="L3951" s="366"/>
      <c r="M3951" s="366"/>
      <c r="N3951" s="366"/>
      <c r="O3951" s="366"/>
      <c r="P3951" s="366"/>
      <c r="Q3951" s="366"/>
      <c r="R3951" s="366"/>
      <c r="S3951" s="366"/>
      <c r="T3951" s="366"/>
      <c r="U3951" s="366"/>
      <c r="V3951" s="366"/>
      <c r="W3951" s="366"/>
      <c r="X3951" s="366"/>
      <c r="Y3951" s="366"/>
      <c r="Z3951" s="366"/>
      <c r="AA3951" s="366"/>
      <c r="AB3951" s="366"/>
      <c r="AC3951" s="366"/>
      <c r="AD3951" s="366"/>
      <c r="AE3951" s="366"/>
      <c r="AF3951" s="366"/>
      <c r="AG3951" s="366"/>
      <c r="AH3951" s="366"/>
    </row>
    <row r="3952" spans="3:34">
      <c r="C3952" s="366"/>
      <c r="D3952" s="366"/>
      <c r="E3952" s="366"/>
      <c r="F3952" s="366"/>
      <c r="G3952" s="366"/>
      <c r="H3952" s="366"/>
      <c r="I3952" s="366"/>
      <c r="J3952" s="366"/>
      <c r="K3952" s="366"/>
      <c r="L3952" s="366"/>
      <c r="M3952" s="366"/>
      <c r="N3952" s="366"/>
      <c r="O3952" s="366"/>
      <c r="P3952" s="366"/>
      <c r="Q3952" s="366"/>
      <c r="R3952" s="366"/>
      <c r="S3952" s="366"/>
      <c r="T3952" s="366"/>
      <c r="U3952" s="366"/>
      <c r="V3952" s="366"/>
      <c r="W3952" s="366"/>
      <c r="X3952" s="366"/>
      <c r="Y3952" s="366"/>
      <c r="Z3952" s="366"/>
      <c r="AA3952" s="366"/>
      <c r="AB3952" s="366"/>
      <c r="AC3952" s="366"/>
      <c r="AD3952" s="366"/>
      <c r="AE3952" s="366"/>
      <c r="AF3952" s="366"/>
      <c r="AG3952" s="366"/>
      <c r="AH3952" s="366"/>
    </row>
    <row r="3955" spans="3:34">
      <c r="E3955" s="366"/>
      <c r="F3955" s="366"/>
      <c r="G3955" s="366"/>
      <c r="H3955" s="366"/>
      <c r="I3955" s="366"/>
      <c r="J3955" s="366"/>
      <c r="K3955" s="366"/>
      <c r="L3955" s="366"/>
      <c r="M3955" s="366"/>
      <c r="N3955" s="366"/>
      <c r="O3955" s="366"/>
      <c r="P3955" s="366"/>
      <c r="Q3955" s="366"/>
      <c r="R3955" s="366"/>
      <c r="S3955" s="366"/>
      <c r="T3955" s="366"/>
      <c r="U3955" s="366"/>
      <c r="V3955" s="366"/>
      <c r="W3955" s="366"/>
      <c r="X3955" s="366"/>
      <c r="Y3955" s="366"/>
      <c r="Z3955" s="366"/>
      <c r="AA3955" s="366"/>
      <c r="AB3955" s="366"/>
      <c r="AC3955" s="366"/>
      <c r="AD3955" s="366"/>
      <c r="AE3955" s="366"/>
      <c r="AF3955" s="366"/>
      <c r="AG3955" s="366"/>
      <c r="AH3955" s="366"/>
    </row>
    <row r="3956" spans="3:34">
      <c r="C3956" s="366"/>
      <c r="D3956" s="366"/>
      <c r="E3956" s="366"/>
      <c r="F3956" s="366"/>
      <c r="G3956" s="366"/>
      <c r="H3956" s="366"/>
      <c r="I3956" s="366"/>
      <c r="J3956" s="366"/>
      <c r="K3956" s="366"/>
      <c r="L3956" s="366"/>
      <c r="M3956" s="366"/>
      <c r="N3956" s="366"/>
      <c r="O3956" s="366"/>
      <c r="P3956" s="366"/>
      <c r="Q3956" s="366"/>
      <c r="R3956" s="366"/>
      <c r="S3956" s="366"/>
      <c r="T3956" s="366"/>
      <c r="U3956" s="366"/>
      <c r="V3956" s="366"/>
      <c r="W3956" s="366"/>
      <c r="X3956" s="366"/>
      <c r="Y3956" s="366"/>
      <c r="Z3956" s="366"/>
      <c r="AA3956" s="366"/>
      <c r="AB3956" s="366"/>
      <c r="AC3956" s="366"/>
      <c r="AD3956" s="366"/>
      <c r="AE3956" s="366"/>
      <c r="AF3956" s="366"/>
      <c r="AG3956" s="366"/>
      <c r="AH3956" s="366"/>
    </row>
    <row r="4055" spans="3:34">
      <c r="C4055" s="366"/>
      <c r="D4055" s="366"/>
      <c r="E4055" s="366"/>
      <c r="F4055" s="366"/>
      <c r="G4055" s="366"/>
      <c r="H4055" s="366"/>
      <c r="I4055" s="366"/>
      <c r="J4055" s="366"/>
      <c r="K4055" s="366"/>
      <c r="L4055" s="366"/>
      <c r="M4055" s="366"/>
      <c r="N4055" s="366"/>
      <c r="O4055" s="366"/>
      <c r="P4055" s="366"/>
      <c r="Q4055" s="366"/>
      <c r="R4055" s="366"/>
      <c r="S4055" s="366"/>
      <c r="T4055" s="366"/>
      <c r="U4055" s="366"/>
      <c r="V4055" s="366"/>
      <c r="W4055" s="366"/>
      <c r="X4055" s="366"/>
      <c r="Y4055" s="366"/>
      <c r="Z4055" s="366"/>
      <c r="AA4055" s="366"/>
      <c r="AB4055" s="366"/>
      <c r="AC4055" s="366"/>
      <c r="AD4055" s="366"/>
      <c r="AE4055" s="366"/>
      <c r="AF4055" s="366"/>
      <c r="AG4055" s="366"/>
      <c r="AH4055" s="366"/>
    </row>
    <row r="4056" spans="3:34">
      <c r="C4056" s="366"/>
      <c r="D4056" s="366"/>
      <c r="E4056" s="366"/>
      <c r="F4056" s="366"/>
      <c r="G4056" s="366"/>
      <c r="H4056" s="366"/>
      <c r="I4056" s="366"/>
      <c r="J4056" s="366"/>
      <c r="K4056" s="366"/>
      <c r="L4056" s="366"/>
      <c r="M4056" s="366"/>
      <c r="N4056" s="366"/>
      <c r="O4056" s="366"/>
      <c r="P4056" s="366"/>
      <c r="Q4056" s="366"/>
      <c r="R4056" s="366"/>
      <c r="S4056" s="366"/>
      <c r="T4056" s="366"/>
      <c r="U4056" s="366"/>
      <c r="V4056" s="366"/>
      <c r="W4056" s="366"/>
      <c r="X4056" s="366"/>
      <c r="Y4056" s="366"/>
      <c r="Z4056" s="366"/>
      <c r="AA4056" s="366"/>
      <c r="AB4056" s="366"/>
      <c r="AC4056" s="366"/>
      <c r="AD4056" s="366"/>
      <c r="AE4056" s="366"/>
      <c r="AF4056" s="366"/>
      <c r="AG4056" s="366"/>
      <c r="AH4056" s="366"/>
    </row>
    <row r="4064" spans="3:34">
      <c r="C4064" s="366"/>
      <c r="D4064" s="366"/>
      <c r="E4064" s="366"/>
      <c r="F4064" s="366"/>
      <c r="G4064" s="366"/>
      <c r="H4064" s="366"/>
      <c r="I4064" s="366"/>
      <c r="J4064" s="366"/>
      <c r="K4064" s="366"/>
      <c r="L4064" s="366"/>
      <c r="M4064" s="366"/>
      <c r="N4064" s="366"/>
      <c r="O4064" s="366"/>
      <c r="P4064" s="366"/>
      <c r="Q4064" s="366"/>
      <c r="R4064" s="366"/>
      <c r="S4064" s="366"/>
      <c r="T4064" s="366"/>
      <c r="U4064" s="366"/>
      <c r="V4064" s="366"/>
      <c r="W4064" s="366"/>
      <c r="X4064" s="366"/>
      <c r="Y4064" s="366"/>
      <c r="Z4064" s="366"/>
      <c r="AA4064" s="366"/>
      <c r="AB4064" s="366"/>
      <c r="AC4064" s="366"/>
      <c r="AD4064" s="366"/>
      <c r="AE4064" s="366"/>
      <c r="AF4064" s="366"/>
      <c r="AG4064" s="366"/>
      <c r="AH4064" s="366"/>
    </row>
    <row r="4065" spans="3:34">
      <c r="C4065" s="366"/>
      <c r="D4065" s="366"/>
      <c r="E4065" s="366"/>
      <c r="F4065" s="366"/>
      <c r="G4065" s="366"/>
      <c r="H4065" s="366"/>
      <c r="I4065" s="366"/>
      <c r="J4065" s="366"/>
      <c r="K4065" s="366"/>
      <c r="L4065" s="366"/>
      <c r="M4065" s="366"/>
      <c r="N4065" s="366"/>
      <c r="O4065" s="366"/>
      <c r="P4065" s="366"/>
      <c r="Q4065" s="366"/>
      <c r="R4065" s="366"/>
      <c r="S4065" s="366"/>
      <c r="T4065" s="366"/>
      <c r="U4065" s="366"/>
      <c r="V4065" s="366"/>
      <c r="W4065" s="366"/>
      <c r="X4065" s="366"/>
      <c r="Y4065" s="366"/>
      <c r="Z4065" s="366"/>
      <c r="AA4065" s="366"/>
      <c r="AB4065" s="366"/>
      <c r="AC4065" s="366"/>
      <c r="AD4065" s="366"/>
      <c r="AE4065" s="366"/>
      <c r="AF4065" s="366"/>
      <c r="AG4065" s="366"/>
      <c r="AH4065" s="366"/>
    </row>
    <row r="4070" spans="3:34">
      <c r="C4070" s="366"/>
      <c r="D4070" s="366"/>
      <c r="E4070" s="366"/>
      <c r="F4070" s="366"/>
      <c r="G4070" s="366"/>
      <c r="H4070" s="366"/>
      <c r="I4070" s="366"/>
      <c r="J4070" s="366"/>
      <c r="K4070" s="366"/>
      <c r="L4070" s="366"/>
      <c r="M4070" s="366"/>
      <c r="N4070" s="366"/>
      <c r="O4070" s="366"/>
      <c r="P4070" s="366"/>
      <c r="Q4070" s="366"/>
      <c r="R4070" s="366"/>
      <c r="S4070" s="366"/>
      <c r="T4070" s="366"/>
      <c r="U4070" s="366"/>
      <c r="V4070" s="366"/>
      <c r="W4070" s="366"/>
      <c r="X4070" s="366"/>
      <c r="Y4070" s="366"/>
      <c r="Z4070" s="366"/>
      <c r="AA4070" s="366"/>
      <c r="AB4070" s="366"/>
      <c r="AC4070" s="366"/>
      <c r="AD4070" s="366"/>
      <c r="AE4070" s="366"/>
      <c r="AF4070" s="366"/>
      <c r="AG4070" s="366"/>
      <c r="AH4070" s="366"/>
    </row>
    <row r="4071" spans="3:34">
      <c r="C4071" s="366"/>
      <c r="D4071" s="366"/>
      <c r="E4071" s="366"/>
      <c r="F4071" s="366"/>
      <c r="G4071" s="366"/>
      <c r="H4071" s="366"/>
      <c r="I4071" s="366"/>
      <c r="J4071" s="366"/>
      <c r="K4071" s="366"/>
      <c r="L4071" s="366"/>
      <c r="M4071" s="366"/>
      <c r="N4071" s="366"/>
      <c r="O4071" s="366"/>
      <c r="P4071" s="366"/>
      <c r="Q4071" s="366"/>
      <c r="R4071" s="366"/>
      <c r="S4071" s="366"/>
      <c r="T4071" s="366"/>
      <c r="U4071" s="366"/>
      <c r="V4071" s="366"/>
      <c r="W4071" s="366"/>
      <c r="X4071" s="366"/>
      <c r="Y4071" s="366"/>
      <c r="Z4071" s="366"/>
      <c r="AA4071" s="366"/>
      <c r="AB4071" s="366"/>
      <c r="AC4071" s="366"/>
      <c r="AD4071" s="366"/>
      <c r="AE4071" s="366"/>
      <c r="AF4071" s="366"/>
      <c r="AG4071" s="366"/>
      <c r="AH4071" s="366"/>
    </row>
    <row r="4072" spans="3:34">
      <c r="C4072" s="366"/>
      <c r="D4072" s="366"/>
      <c r="E4072" s="366"/>
      <c r="F4072" s="366"/>
      <c r="G4072" s="366"/>
      <c r="H4072" s="366"/>
      <c r="I4072" s="366"/>
      <c r="J4072" s="366"/>
      <c r="K4072" s="366"/>
      <c r="L4072" s="366"/>
      <c r="M4072" s="366"/>
      <c r="N4072" s="366"/>
      <c r="O4072" s="366"/>
      <c r="P4072" s="366"/>
      <c r="Q4072" s="366"/>
      <c r="R4072" s="366"/>
      <c r="S4072" s="366"/>
      <c r="T4072" s="366"/>
      <c r="U4072" s="366"/>
      <c r="V4072" s="366"/>
      <c r="W4072" s="366"/>
      <c r="X4072" s="366"/>
      <c r="Y4072" s="366"/>
      <c r="Z4072" s="366"/>
      <c r="AA4072" s="366"/>
      <c r="AB4072" s="366"/>
      <c r="AC4072" s="366"/>
      <c r="AD4072" s="366"/>
      <c r="AE4072" s="366"/>
      <c r="AF4072" s="366"/>
      <c r="AG4072" s="366"/>
      <c r="AH4072" s="366"/>
    </row>
    <row r="4078" spans="3:34">
      <c r="C4078" s="366"/>
      <c r="D4078" s="366"/>
      <c r="E4078" s="366"/>
      <c r="F4078" s="366"/>
      <c r="G4078" s="366"/>
      <c r="H4078" s="366"/>
      <c r="I4078" s="366"/>
      <c r="J4078" s="366"/>
      <c r="K4078" s="366"/>
      <c r="L4078" s="366"/>
      <c r="M4078" s="366"/>
      <c r="N4078" s="366"/>
      <c r="O4078" s="366"/>
      <c r="P4078" s="366"/>
      <c r="Q4078" s="366"/>
      <c r="R4078" s="366"/>
      <c r="S4078" s="366"/>
      <c r="T4078" s="366"/>
      <c r="U4078" s="366"/>
      <c r="V4078" s="366"/>
      <c r="W4078" s="366"/>
      <c r="X4078" s="366"/>
      <c r="Y4078" s="366"/>
      <c r="Z4078" s="366"/>
      <c r="AA4078" s="366"/>
      <c r="AB4078" s="366"/>
      <c r="AC4078" s="366"/>
      <c r="AD4078" s="366"/>
      <c r="AE4078" s="366"/>
      <c r="AF4078" s="366"/>
      <c r="AG4078" s="366"/>
      <c r="AH4078" s="366"/>
    </row>
    <row r="4080" spans="3:34">
      <c r="C4080" s="366"/>
      <c r="D4080" s="366"/>
      <c r="E4080" s="366"/>
      <c r="F4080" s="366"/>
      <c r="G4080" s="366"/>
      <c r="H4080" s="366"/>
      <c r="I4080" s="366"/>
      <c r="J4080" s="366"/>
      <c r="K4080" s="366"/>
      <c r="L4080" s="366"/>
      <c r="M4080" s="366"/>
      <c r="N4080" s="366"/>
      <c r="O4080" s="366"/>
      <c r="P4080" s="366"/>
      <c r="Q4080" s="366"/>
      <c r="R4080" s="366"/>
      <c r="S4080" s="366"/>
      <c r="T4080" s="366"/>
      <c r="U4080" s="366"/>
      <c r="V4080" s="366"/>
      <c r="W4080" s="366"/>
      <c r="X4080" s="366"/>
      <c r="Y4080" s="366"/>
      <c r="Z4080" s="366"/>
      <c r="AA4080" s="366"/>
      <c r="AB4080" s="366"/>
      <c r="AC4080" s="366"/>
      <c r="AD4080" s="366"/>
      <c r="AE4080" s="366"/>
      <c r="AF4080" s="366"/>
      <c r="AG4080" s="366"/>
      <c r="AH4080" s="366"/>
    </row>
    <row r="4081" spans="3:34">
      <c r="C4081" s="366"/>
      <c r="D4081" s="366"/>
      <c r="E4081" s="366"/>
      <c r="F4081" s="366"/>
      <c r="G4081" s="366"/>
      <c r="H4081" s="366"/>
      <c r="I4081" s="366"/>
      <c r="J4081" s="366"/>
      <c r="K4081" s="366"/>
      <c r="L4081" s="366"/>
      <c r="M4081" s="366"/>
      <c r="N4081" s="366"/>
      <c r="O4081" s="366"/>
      <c r="P4081" s="366"/>
      <c r="Q4081" s="366"/>
      <c r="R4081" s="366"/>
      <c r="S4081" s="366"/>
      <c r="T4081" s="366"/>
      <c r="U4081" s="366"/>
      <c r="V4081" s="366"/>
      <c r="W4081" s="366"/>
      <c r="X4081" s="366"/>
      <c r="Y4081" s="366"/>
      <c r="Z4081" s="366"/>
      <c r="AA4081" s="366"/>
      <c r="AB4081" s="366"/>
      <c r="AC4081" s="366"/>
      <c r="AD4081" s="366"/>
      <c r="AE4081" s="366"/>
      <c r="AF4081" s="366"/>
      <c r="AG4081" s="366"/>
      <c r="AH4081" s="366"/>
    </row>
    <row r="4086" spans="3:34">
      <c r="C4086" s="366"/>
      <c r="D4086" s="366"/>
      <c r="E4086" s="366"/>
      <c r="F4086" s="366"/>
      <c r="G4086" s="366"/>
      <c r="H4086" s="366"/>
      <c r="I4086" s="366"/>
      <c r="J4086" s="366"/>
      <c r="K4086" s="366"/>
      <c r="L4086" s="366"/>
      <c r="M4086" s="366"/>
      <c r="N4086" s="366"/>
      <c r="O4086" s="366"/>
      <c r="P4086" s="366"/>
      <c r="Q4086" s="366"/>
      <c r="R4086" s="366"/>
      <c r="S4086" s="366"/>
      <c r="T4086" s="366"/>
      <c r="U4086" s="366"/>
      <c r="V4086" s="366"/>
      <c r="W4086" s="366"/>
      <c r="X4086" s="366"/>
      <c r="Y4086" s="366"/>
      <c r="Z4086" s="366"/>
      <c r="AA4086" s="366"/>
      <c r="AB4086" s="366"/>
      <c r="AC4086" s="366"/>
      <c r="AD4086" s="366"/>
      <c r="AE4086" s="366"/>
      <c r="AF4086" s="366"/>
      <c r="AG4086" s="366"/>
      <c r="AH4086" s="366"/>
    </row>
    <row r="4087" spans="3:34">
      <c r="C4087" s="366"/>
      <c r="D4087" s="366"/>
      <c r="E4087" s="366"/>
      <c r="F4087" s="366"/>
      <c r="G4087" s="366"/>
      <c r="H4087" s="366"/>
      <c r="I4087" s="366"/>
      <c r="J4087" s="366"/>
      <c r="K4087" s="366"/>
      <c r="L4087" s="366"/>
      <c r="M4087" s="366"/>
      <c r="N4087" s="366"/>
      <c r="O4087" s="366"/>
      <c r="P4087" s="366"/>
      <c r="Q4087" s="366"/>
      <c r="R4087" s="366"/>
      <c r="S4087" s="366"/>
      <c r="T4087" s="366"/>
      <c r="U4087" s="366"/>
      <c r="V4087" s="366"/>
      <c r="W4087" s="366"/>
      <c r="X4087" s="366"/>
      <c r="Y4087" s="366"/>
      <c r="Z4087" s="366"/>
      <c r="AA4087" s="366"/>
      <c r="AB4087" s="366"/>
      <c r="AC4087" s="366"/>
      <c r="AD4087" s="366"/>
      <c r="AE4087" s="366"/>
      <c r="AF4087" s="366"/>
      <c r="AG4087" s="366"/>
      <c r="AH4087" s="366"/>
    </row>
    <row r="4088" spans="3:34">
      <c r="C4088" s="366"/>
      <c r="D4088" s="366"/>
      <c r="E4088" s="366"/>
      <c r="F4088" s="366"/>
      <c r="G4088" s="366"/>
      <c r="H4088" s="366"/>
      <c r="I4088" s="366"/>
      <c r="J4088" s="366"/>
      <c r="K4088" s="366"/>
      <c r="L4088" s="366"/>
      <c r="M4088" s="366"/>
      <c r="N4088" s="366"/>
      <c r="O4088" s="366"/>
      <c r="P4088" s="366"/>
      <c r="Q4088" s="366"/>
      <c r="R4088" s="366"/>
      <c r="S4088" s="366"/>
      <c r="T4088" s="366"/>
      <c r="U4088" s="366"/>
      <c r="V4088" s="366"/>
      <c r="W4088" s="366"/>
      <c r="X4088" s="366"/>
      <c r="Y4088" s="366"/>
      <c r="Z4088" s="366"/>
      <c r="AA4088" s="366"/>
      <c r="AB4088" s="366"/>
      <c r="AC4088" s="366"/>
      <c r="AD4088" s="366"/>
      <c r="AE4088" s="366"/>
      <c r="AF4088" s="366"/>
      <c r="AG4088" s="366"/>
      <c r="AH4088" s="366"/>
    </row>
    <row r="4094" spans="3:34">
      <c r="C4094" s="366"/>
      <c r="D4094" s="366"/>
      <c r="E4094" s="366"/>
      <c r="F4094" s="366"/>
      <c r="G4094" s="366"/>
      <c r="H4094" s="366"/>
      <c r="I4094" s="366"/>
      <c r="J4094" s="366"/>
      <c r="K4094" s="366"/>
      <c r="L4094" s="366"/>
      <c r="M4094" s="366"/>
      <c r="N4094" s="366"/>
      <c r="O4094" s="366"/>
      <c r="P4094" s="366"/>
      <c r="Q4094" s="366"/>
      <c r="R4094" s="366"/>
      <c r="S4094" s="366"/>
      <c r="T4094" s="366"/>
      <c r="U4094" s="366"/>
      <c r="V4094" s="366"/>
      <c r="W4094" s="366"/>
      <c r="X4094" s="366"/>
      <c r="Y4094" s="366"/>
      <c r="Z4094" s="366"/>
      <c r="AA4094" s="366"/>
      <c r="AB4094" s="366"/>
      <c r="AC4094" s="366"/>
      <c r="AD4094" s="366"/>
      <c r="AE4094" s="366"/>
      <c r="AF4094" s="366"/>
      <c r="AG4094" s="366"/>
      <c r="AH4094" s="366"/>
    </row>
    <row r="4096" spans="3:34">
      <c r="C4096" s="366"/>
      <c r="D4096" s="366"/>
      <c r="E4096" s="366"/>
      <c r="F4096" s="366"/>
      <c r="G4096" s="366"/>
      <c r="H4096" s="366"/>
      <c r="I4096" s="366"/>
      <c r="J4096" s="366"/>
      <c r="K4096" s="366"/>
      <c r="L4096" s="366"/>
      <c r="M4096" s="366"/>
      <c r="N4096" s="366"/>
      <c r="O4096" s="366"/>
      <c r="P4096" s="366"/>
      <c r="Q4096" s="366"/>
      <c r="R4096" s="366"/>
      <c r="S4096" s="366"/>
      <c r="T4096" s="366"/>
      <c r="U4096" s="366"/>
      <c r="V4096" s="366"/>
      <c r="W4096" s="366"/>
      <c r="X4096" s="366"/>
      <c r="Y4096" s="366"/>
      <c r="Z4096" s="366"/>
      <c r="AA4096" s="366"/>
      <c r="AB4096" s="366"/>
      <c r="AC4096" s="366"/>
      <c r="AD4096" s="366"/>
      <c r="AE4096" s="366"/>
      <c r="AF4096" s="366"/>
      <c r="AG4096" s="366"/>
      <c r="AH4096" s="366"/>
    </row>
    <row r="4097" spans="3:34">
      <c r="C4097" s="366"/>
      <c r="D4097" s="366"/>
      <c r="E4097" s="366"/>
      <c r="F4097" s="366"/>
      <c r="G4097" s="366"/>
      <c r="H4097" s="366"/>
      <c r="I4097" s="366"/>
      <c r="J4097" s="366"/>
      <c r="K4097" s="366"/>
      <c r="L4097" s="366"/>
      <c r="M4097" s="366"/>
      <c r="N4097" s="366"/>
      <c r="O4097" s="366"/>
      <c r="P4097" s="366"/>
      <c r="Q4097" s="366"/>
      <c r="R4097" s="366"/>
      <c r="S4097" s="366"/>
      <c r="T4097" s="366"/>
      <c r="U4097" s="366"/>
      <c r="V4097" s="366"/>
      <c r="W4097" s="366"/>
      <c r="X4097" s="366"/>
      <c r="Y4097" s="366"/>
      <c r="Z4097" s="366"/>
      <c r="AA4097" s="366"/>
      <c r="AB4097" s="366"/>
      <c r="AC4097" s="366"/>
      <c r="AD4097" s="366"/>
      <c r="AE4097" s="366"/>
      <c r="AF4097" s="366"/>
      <c r="AG4097" s="366"/>
      <c r="AH4097" s="366"/>
    </row>
    <row r="4102" spans="3:34">
      <c r="C4102" s="366"/>
      <c r="D4102" s="366"/>
      <c r="E4102" s="366"/>
      <c r="F4102" s="366"/>
      <c r="G4102" s="366"/>
      <c r="H4102" s="366"/>
      <c r="I4102" s="366"/>
      <c r="J4102" s="366"/>
      <c r="K4102" s="366"/>
      <c r="L4102" s="366"/>
      <c r="M4102" s="366"/>
      <c r="N4102" s="366"/>
      <c r="O4102" s="366"/>
      <c r="P4102" s="366"/>
      <c r="Q4102" s="366"/>
      <c r="R4102" s="366"/>
      <c r="S4102" s="366"/>
      <c r="T4102" s="366"/>
      <c r="U4102" s="366"/>
      <c r="V4102" s="366"/>
      <c r="W4102" s="366"/>
      <c r="X4102" s="366"/>
      <c r="Y4102" s="366"/>
      <c r="Z4102" s="366"/>
      <c r="AA4102" s="366"/>
      <c r="AB4102" s="366"/>
      <c r="AC4102" s="366"/>
      <c r="AD4102" s="366"/>
      <c r="AE4102" s="366"/>
      <c r="AF4102" s="366"/>
      <c r="AG4102" s="366"/>
      <c r="AH4102" s="366"/>
    </row>
    <row r="4103" spans="3:34">
      <c r="C4103" s="366"/>
      <c r="D4103" s="366"/>
      <c r="E4103" s="366"/>
      <c r="F4103" s="366"/>
      <c r="G4103" s="366"/>
      <c r="H4103" s="366"/>
      <c r="I4103" s="366"/>
      <c r="J4103" s="366"/>
      <c r="K4103" s="366"/>
      <c r="L4103" s="366"/>
      <c r="M4103" s="366"/>
      <c r="N4103" s="366"/>
      <c r="O4103" s="366"/>
      <c r="P4103" s="366"/>
      <c r="Q4103" s="366"/>
      <c r="R4103" s="366"/>
      <c r="S4103" s="366"/>
      <c r="T4103" s="366"/>
      <c r="U4103" s="366"/>
      <c r="V4103" s="366"/>
      <c r="W4103" s="366"/>
      <c r="X4103" s="366"/>
      <c r="Y4103" s="366"/>
      <c r="Z4103" s="366"/>
      <c r="AA4103" s="366"/>
      <c r="AB4103" s="366"/>
      <c r="AC4103" s="366"/>
      <c r="AD4103" s="366"/>
      <c r="AE4103" s="366"/>
      <c r="AF4103" s="366"/>
      <c r="AG4103" s="366"/>
      <c r="AH4103" s="366"/>
    </row>
    <row r="4104" spans="3:34">
      <c r="C4104" s="366"/>
      <c r="D4104" s="366"/>
      <c r="E4104" s="366"/>
      <c r="F4104" s="366"/>
      <c r="G4104" s="366"/>
      <c r="H4104" s="366"/>
      <c r="I4104" s="366"/>
      <c r="J4104" s="366"/>
      <c r="K4104" s="366"/>
      <c r="L4104" s="366"/>
      <c r="M4104" s="366"/>
      <c r="N4104" s="366"/>
      <c r="O4104" s="366"/>
      <c r="P4104" s="366"/>
      <c r="Q4104" s="366"/>
      <c r="R4104" s="366"/>
      <c r="S4104" s="366"/>
      <c r="T4104" s="366"/>
      <c r="U4104" s="366"/>
      <c r="V4104" s="366"/>
      <c r="W4104" s="366"/>
      <c r="X4104" s="366"/>
      <c r="Y4104" s="366"/>
      <c r="Z4104" s="366"/>
      <c r="AA4104" s="366"/>
      <c r="AB4104" s="366"/>
      <c r="AC4104" s="366"/>
      <c r="AD4104" s="366"/>
      <c r="AE4104" s="366"/>
      <c r="AF4104" s="366"/>
      <c r="AG4104" s="366"/>
      <c r="AH4104" s="366"/>
    </row>
    <row r="4110" spans="3:34">
      <c r="C4110" s="366"/>
      <c r="D4110" s="366"/>
      <c r="E4110" s="366"/>
      <c r="F4110" s="366"/>
      <c r="G4110" s="366"/>
      <c r="H4110" s="366"/>
      <c r="I4110" s="366"/>
      <c r="J4110" s="366"/>
      <c r="K4110" s="366"/>
      <c r="L4110" s="366"/>
      <c r="M4110" s="366"/>
      <c r="N4110" s="366"/>
      <c r="O4110" s="366"/>
      <c r="P4110" s="366"/>
      <c r="Q4110" s="366"/>
      <c r="R4110" s="366"/>
      <c r="S4110" s="366"/>
      <c r="T4110" s="366"/>
      <c r="U4110" s="366"/>
      <c r="V4110" s="366"/>
      <c r="W4110" s="366"/>
      <c r="X4110" s="366"/>
      <c r="Y4110" s="366"/>
      <c r="Z4110" s="366"/>
      <c r="AA4110" s="366"/>
      <c r="AB4110" s="366"/>
      <c r="AC4110" s="366"/>
      <c r="AD4110" s="366"/>
      <c r="AE4110" s="366"/>
      <c r="AF4110" s="366"/>
      <c r="AG4110" s="366"/>
      <c r="AH4110" s="366"/>
    </row>
    <row r="4112" spans="3:34">
      <c r="C4112" s="366"/>
      <c r="D4112" s="366"/>
      <c r="E4112" s="366"/>
      <c r="F4112" s="366"/>
      <c r="G4112" s="366"/>
      <c r="H4112" s="366"/>
      <c r="I4112" s="366"/>
      <c r="J4112" s="366"/>
      <c r="K4112" s="366"/>
      <c r="L4112" s="366"/>
      <c r="M4112" s="366"/>
      <c r="N4112" s="366"/>
      <c r="O4112" s="366"/>
      <c r="P4112" s="366"/>
      <c r="Q4112" s="366"/>
      <c r="R4112" s="366"/>
      <c r="S4112" s="366"/>
      <c r="T4112" s="366"/>
      <c r="U4112" s="366"/>
      <c r="V4112" s="366"/>
      <c r="W4112" s="366"/>
      <c r="X4112" s="366"/>
      <c r="Y4112" s="366"/>
      <c r="Z4112" s="366"/>
      <c r="AA4112" s="366"/>
      <c r="AB4112" s="366"/>
      <c r="AC4112" s="366"/>
      <c r="AD4112" s="366"/>
      <c r="AE4112" s="366"/>
      <c r="AF4112" s="366"/>
      <c r="AG4112" s="366"/>
      <c r="AH4112" s="366"/>
    </row>
    <row r="4113" spans="3:34">
      <c r="C4113" s="366"/>
      <c r="D4113" s="366"/>
      <c r="E4113" s="366"/>
      <c r="F4113" s="366"/>
      <c r="G4113" s="366"/>
      <c r="H4113" s="366"/>
      <c r="I4113" s="366"/>
      <c r="J4113" s="366"/>
      <c r="K4113" s="366"/>
      <c r="L4113" s="366"/>
      <c r="M4113" s="366"/>
      <c r="N4113" s="366"/>
      <c r="O4113" s="366"/>
      <c r="P4113" s="366"/>
      <c r="Q4113" s="366"/>
      <c r="R4113" s="366"/>
      <c r="S4113" s="366"/>
      <c r="T4113" s="366"/>
      <c r="U4113" s="366"/>
      <c r="V4113" s="366"/>
      <c r="W4113" s="366"/>
      <c r="X4113" s="366"/>
      <c r="Y4113" s="366"/>
      <c r="Z4113" s="366"/>
      <c r="AA4113" s="366"/>
      <c r="AB4113" s="366"/>
      <c r="AC4113" s="366"/>
      <c r="AD4113" s="366"/>
      <c r="AE4113" s="366"/>
      <c r="AF4113" s="366"/>
      <c r="AG4113" s="366"/>
      <c r="AH4113" s="366"/>
    </row>
    <row r="4118" spans="3:34">
      <c r="C4118" s="366"/>
      <c r="D4118" s="366"/>
      <c r="E4118" s="366"/>
      <c r="F4118" s="366"/>
      <c r="G4118" s="366"/>
      <c r="H4118" s="366"/>
      <c r="I4118" s="366"/>
      <c r="J4118" s="366"/>
      <c r="K4118" s="366"/>
      <c r="L4118" s="366"/>
      <c r="M4118" s="366"/>
      <c r="N4118" s="366"/>
      <c r="O4118" s="366"/>
      <c r="P4118" s="366"/>
      <c r="Q4118" s="366"/>
      <c r="R4118" s="366"/>
      <c r="S4118" s="366"/>
      <c r="T4118" s="366"/>
      <c r="U4118" s="366"/>
      <c r="V4118" s="366"/>
      <c r="W4118" s="366"/>
      <c r="X4118" s="366"/>
      <c r="Y4118" s="366"/>
      <c r="Z4118" s="366"/>
      <c r="AA4118" s="366"/>
      <c r="AB4118" s="366"/>
      <c r="AC4118" s="366"/>
      <c r="AD4118" s="366"/>
      <c r="AE4118" s="366"/>
      <c r="AF4118" s="366"/>
      <c r="AG4118" s="366"/>
      <c r="AH4118" s="366"/>
    </row>
    <row r="4119" spans="3:34">
      <c r="C4119" s="366"/>
      <c r="D4119" s="366"/>
      <c r="E4119" s="366"/>
      <c r="F4119" s="366"/>
      <c r="G4119" s="366"/>
      <c r="H4119" s="366"/>
      <c r="I4119" s="366"/>
      <c r="J4119" s="366"/>
      <c r="K4119" s="366"/>
      <c r="L4119" s="366"/>
      <c r="M4119" s="366"/>
      <c r="N4119" s="366"/>
      <c r="O4119" s="366"/>
      <c r="P4119" s="366"/>
      <c r="Q4119" s="366"/>
      <c r="R4119" s="366"/>
      <c r="S4119" s="366"/>
      <c r="T4119" s="366"/>
      <c r="U4119" s="366"/>
      <c r="V4119" s="366"/>
      <c r="W4119" s="366"/>
      <c r="X4119" s="366"/>
      <c r="Y4119" s="366"/>
      <c r="Z4119" s="366"/>
      <c r="AA4119" s="366"/>
      <c r="AB4119" s="366"/>
      <c r="AC4119" s="366"/>
      <c r="AD4119" s="366"/>
      <c r="AE4119" s="366"/>
      <c r="AF4119" s="366"/>
      <c r="AG4119" s="366"/>
      <c r="AH4119" s="366"/>
    </row>
    <row r="4120" spans="3:34">
      <c r="C4120" s="366"/>
      <c r="D4120" s="366"/>
      <c r="E4120" s="366"/>
      <c r="F4120" s="366"/>
      <c r="G4120" s="366"/>
      <c r="H4120" s="366"/>
      <c r="I4120" s="366"/>
      <c r="J4120" s="366"/>
      <c r="K4120" s="366"/>
      <c r="L4120" s="366"/>
      <c r="M4120" s="366"/>
      <c r="N4120" s="366"/>
      <c r="O4120" s="366"/>
      <c r="P4120" s="366"/>
      <c r="Q4120" s="366"/>
      <c r="R4120" s="366"/>
      <c r="S4120" s="366"/>
      <c r="T4120" s="366"/>
      <c r="U4120" s="366"/>
      <c r="V4120" s="366"/>
      <c r="W4120" s="366"/>
      <c r="X4120" s="366"/>
      <c r="Y4120" s="366"/>
      <c r="Z4120" s="366"/>
      <c r="AA4120" s="366"/>
      <c r="AB4120" s="366"/>
      <c r="AC4120" s="366"/>
      <c r="AD4120" s="366"/>
      <c r="AE4120" s="366"/>
      <c r="AF4120" s="366"/>
      <c r="AG4120" s="366"/>
      <c r="AH4120" s="366"/>
    </row>
    <row r="4126" spans="3:34">
      <c r="C4126" s="366"/>
      <c r="D4126" s="366"/>
      <c r="E4126" s="366"/>
      <c r="F4126" s="366"/>
      <c r="G4126" s="366"/>
      <c r="H4126" s="366"/>
      <c r="I4126" s="366"/>
      <c r="J4126" s="366"/>
      <c r="K4126" s="366"/>
      <c r="L4126" s="366"/>
      <c r="M4126" s="366"/>
      <c r="N4126" s="366"/>
      <c r="O4126" s="366"/>
      <c r="P4126" s="366"/>
      <c r="Q4126" s="366"/>
      <c r="R4126" s="366"/>
      <c r="S4126" s="366"/>
      <c r="T4126" s="366"/>
      <c r="U4126" s="366"/>
      <c r="V4126" s="366"/>
      <c r="W4126" s="366"/>
      <c r="X4126" s="366"/>
      <c r="Y4126" s="366"/>
      <c r="Z4126" s="366"/>
      <c r="AA4126" s="366"/>
      <c r="AB4126" s="366"/>
      <c r="AC4126" s="366"/>
      <c r="AD4126" s="366"/>
      <c r="AE4126" s="366"/>
      <c r="AF4126" s="366"/>
      <c r="AG4126" s="366"/>
      <c r="AH4126" s="366"/>
    </row>
    <row r="4128" spans="3:34">
      <c r="C4128" s="366"/>
      <c r="D4128" s="366"/>
      <c r="E4128" s="366"/>
      <c r="F4128" s="366"/>
      <c r="G4128" s="366"/>
      <c r="H4128" s="366"/>
      <c r="I4128" s="366"/>
      <c r="J4128" s="366"/>
      <c r="K4128" s="366"/>
      <c r="L4128" s="366"/>
      <c r="M4128" s="366"/>
      <c r="N4128" s="366"/>
      <c r="O4128" s="366"/>
      <c r="P4128" s="366"/>
      <c r="Q4128" s="366"/>
      <c r="R4128" s="366"/>
      <c r="S4128" s="366"/>
      <c r="T4128" s="366"/>
      <c r="U4128" s="366"/>
      <c r="V4128" s="366"/>
      <c r="W4128" s="366"/>
      <c r="X4128" s="366"/>
      <c r="Y4128" s="366"/>
      <c r="Z4128" s="366"/>
      <c r="AA4128" s="366"/>
      <c r="AB4128" s="366"/>
      <c r="AC4128" s="366"/>
      <c r="AD4128" s="366"/>
      <c r="AE4128" s="366"/>
      <c r="AF4128" s="366"/>
      <c r="AG4128" s="366"/>
      <c r="AH4128" s="366"/>
    </row>
    <row r="4129" spans="3:34">
      <c r="C4129" s="366"/>
      <c r="D4129" s="366"/>
      <c r="E4129" s="366"/>
      <c r="F4129" s="366"/>
      <c r="G4129" s="366"/>
      <c r="H4129" s="366"/>
      <c r="I4129" s="366"/>
      <c r="J4129" s="366"/>
      <c r="K4129" s="366"/>
      <c r="L4129" s="366"/>
      <c r="M4129" s="366"/>
      <c r="N4129" s="366"/>
      <c r="O4129" s="366"/>
      <c r="P4129" s="366"/>
      <c r="Q4129" s="366"/>
      <c r="R4129" s="366"/>
      <c r="S4129" s="366"/>
      <c r="T4129" s="366"/>
      <c r="U4129" s="366"/>
      <c r="V4129" s="366"/>
      <c r="W4129" s="366"/>
      <c r="X4129" s="366"/>
      <c r="Y4129" s="366"/>
      <c r="Z4129" s="366"/>
      <c r="AA4129" s="366"/>
      <c r="AB4129" s="366"/>
      <c r="AC4129" s="366"/>
      <c r="AD4129" s="366"/>
      <c r="AE4129" s="366"/>
      <c r="AF4129" s="366"/>
      <c r="AG4129" s="366"/>
      <c r="AH4129" s="366"/>
    </row>
    <row r="4134" spans="3:34">
      <c r="C4134" s="366"/>
      <c r="D4134" s="366"/>
      <c r="E4134" s="366"/>
      <c r="F4134" s="366"/>
      <c r="G4134" s="366"/>
      <c r="H4134" s="366"/>
      <c r="I4134" s="366"/>
      <c r="J4134" s="366"/>
      <c r="K4134" s="366"/>
      <c r="L4134" s="366"/>
      <c r="M4134" s="366"/>
      <c r="N4134" s="366"/>
      <c r="O4134" s="366"/>
      <c r="P4134" s="366"/>
      <c r="Q4134" s="366"/>
      <c r="R4134" s="366"/>
      <c r="S4134" s="366"/>
      <c r="T4134" s="366"/>
      <c r="U4134" s="366"/>
      <c r="V4134" s="366"/>
      <c r="W4134" s="366"/>
      <c r="X4134" s="366"/>
      <c r="Y4134" s="366"/>
      <c r="Z4134" s="366"/>
      <c r="AA4134" s="366"/>
      <c r="AB4134" s="366"/>
      <c r="AC4134" s="366"/>
      <c r="AD4134" s="366"/>
      <c r="AE4134" s="366"/>
      <c r="AF4134" s="366"/>
      <c r="AG4134" s="366"/>
      <c r="AH4134" s="366"/>
    </row>
    <row r="4135" spans="3:34">
      <c r="C4135" s="366"/>
      <c r="D4135" s="366"/>
      <c r="E4135" s="366"/>
      <c r="F4135" s="366"/>
      <c r="G4135" s="366"/>
      <c r="H4135" s="366"/>
      <c r="I4135" s="366"/>
      <c r="J4135" s="366"/>
      <c r="K4135" s="366"/>
      <c r="L4135" s="366"/>
      <c r="M4135" s="366"/>
      <c r="N4135" s="366"/>
      <c r="O4135" s="366"/>
      <c r="P4135" s="366"/>
      <c r="Q4135" s="366"/>
      <c r="R4135" s="366"/>
      <c r="S4135" s="366"/>
      <c r="T4135" s="366"/>
      <c r="U4135" s="366"/>
      <c r="V4135" s="366"/>
      <c r="W4135" s="366"/>
      <c r="X4135" s="366"/>
      <c r="Y4135" s="366"/>
      <c r="Z4135" s="366"/>
      <c r="AA4135" s="366"/>
      <c r="AB4135" s="366"/>
      <c r="AC4135" s="366"/>
      <c r="AD4135" s="366"/>
      <c r="AE4135" s="366"/>
      <c r="AF4135" s="366"/>
      <c r="AG4135" s="366"/>
      <c r="AH4135" s="366"/>
    </row>
    <row r="4136" spans="3:34">
      <c r="C4136" s="366"/>
      <c r="D4136" s="366"/>
      <c r="E4136" s="366"/>
      <c r="F4136" s="366"/>
      <c r="G4136" s="366"/>
      <c r="H4136" s="366"/>
      <c r="I4136" s="366"/>
      <c r="J4136" s="366"/>
      <c r="K4136" s="366"/>
      <c r="L4136" s="366"/>
      <c r="M4136" s="366"/>
      <c r="N4136" s="366"/>
      <c r="O4136" s="366"/>
      <c r="P4136" s="366"/>
      <c r="Q4136" s="366"/>
      <c r="R4136" s="366"/>
      <c r="S4136" s="366"/>
      <c r="T4136" s="366"/>
      <c r="U4136" s="366"/>
      <c r="V4136" s="366"/>
      <c r="W4136" s="366"/>
      <c r="X4136" s="366"/>
      <c r="Y4136" s="366"/>
      <c r="Z4136" s="366"/>
      <c r="AA4136" s="366"/>
      <c r="AB4136" s="366"/>
      <c r="AC4136" s="366"/>
      <c r="AD4136" s="366"/>
      <c r="AE4136" s="366"/>
      <c r="AF4136" s="366"/>
      <c r="AG4136" s="366"/>
      <c r="AH4136" s="366"/>
    </row>
    <row r="4142" spans="3:34">
      <c r="C4142" s="366"/>
      <c r="D4142" s="366"/>
      <c r="E4142" s="366"/>
      <c r="F4142" s="366"/>
      <c r="G4142" s="366"/>
      <c r="H4142" s="366"/>
      <c r="I4142" s="366"/>
      <c r="J4142" s="366"/>
      <c r="K4142" s="366"/>
      <c r="L4142" s="366"/>
      <c r="M4142" s="366"/>
      <c r="N4142" s="366"/>
      <c r="O4142" s="366"/>
      <c r="P4142" s="366"/>
      <c r="Q4142" s="366"/>
      <c r="R4142" s="366"/>
      <c r="S4142" s="366"/>
      <c r="T4142" s="366"/>
      <c r="U4142" s="366"/>
      <c r="V4142" s="366"/>
      <c r="W4142" s="366"/>
      <c r="X4142" s="366"/>
      <c r="Y4142" s="366"/>
      <c r="Z4142" s="366"/>
      <c r="AA4142" s="366"/>
      <c r="AB4142" s="366"/>
      <c r="AC4142" s="366"/>
      <c r="AD4142" s="366"/>
      <c r="AE4142" s="366"/>
      <c r="AF4142" s="366"/>
      <c r="AG4142" s="366"/>
      <c r="AH4142" s="366"/>
    </row>
    <row r="4144" spans="3:34">
      <c r="C4144" s="366"/>
      <c r="D4144" s="366"/>
      <c r="E4144" s="366"/>
      <c r="F4144" s="366"/>
      <c r="G4144" s="366"/>
      <c r="H4144" s="366"/>
      <c r="I4144" s="366"/>
      <c r="J4144" s="366"/>
      <c r="K4144" s="366"/>
      <c r="L4144" s="366"/>
      <c r="M4144" s="366"/>
      <c r="N4144" s="366"/>
      <c r="O4144" s="366"/>
      <c r="P4144" s="366"/>
      <c r="Q4144" s="366"/>
      <c r="R4144" s="366"/>
      <c r="S4144" s="366"/>
      <c r="T4144" s="366"/>
      <c r="U4144" s="366"/>
      <c r="V4144" s="366"/>
      <c r="W4144" s="366"/>
      <c r="X4144" s="366"/>
      <c r="Y4144" s="366"/>
      <c r="Z4144" s="366"/>
      <c r="AA4144" s="366"/>
      <c r="AB4144" s="366"/>
      <c r="AC4144" s="366"/>
      <c r="AD4144" s="366"/>
      <c r="AE4144" s="366"/>
      <c r="AF4144" s="366"/>
      <c r="AG4144" s="366"/>
      <c r="AH4144" s="366"/>
    </row>
    <row r="4145" spans="3:34">
      <c r="C4145" s="366"/>
      <c r="D4145" s="366"/>
      <c r="E4145" s="366"/>
      <c r="F4145" s="366"/>
      <c r="G4145" s="366"/>
      <c r="H4145" s="366"/>
      <c r="I4145" s="366"/>
      <c r="J4145" s="366"/>
      <c r="K4145" s="366"/>
      <c r="L4145" s="366"/>
      <c r="M4145" s="366"/>
      <c r="N4145" s="366"/>
      <c r="O4145" s="366"/>
      <c r="P4145" s="366"/>
      <c r="Q4145" s="366"/>
      <c r="R4145" s="366"/>
      <c r="S4145" s="366"/>
      <c r="T4145" s="366"/>
      <c r="U4145" s="366"/>
      <c r="V4145" s="366"/>
      <c r="W4145" s="366"/>
      <c r="X4145" s="366"/>
      <c r="Y4145" s="366"/>
      <c r="Z4145" s="366"/>
      <c r="AA4145" s="366"/>
      <c r="AB4145" s="366"/>
      <c r="AC4145" s="366"/>
      <c r="AD4145" s="366"/>
      <c r="AE4145" s="366"/>
      <c r="AF4145" s="366"/>
      <c r="AG4145" s="366"/>
      <c r="AH4145" s="366"/>
    </row>
    <row r="4150" spans="3:34">
      <c r="C4150" s="366"/>
      <c r="D4150" s="366"/>
      <c r="E4150" s="366"/>
      <c r="F4150" s="366"/>
      <c r="G4150" s="366"/>
      <c r="H4150" s="366"/>
      <c r="I4150" s="366"/>
      <c r="J4150" s="366"/>
      <c r="K4150" s="366"/>
      <c r="L4150" s="366"/>
      <c r="M4150" s="366"/>
      <c r="N4150" s="366"/>
      <c r="O4150" s="366"/>
      <c r="P4150" s="366"/>
      <c r="Q4150" s="366"/>
      <c r="R4150" s="366"/>
      <c r="S4150" s="366"/>
      <c r="T4150" s="366"/>
      <c r="U4150" s="366"/>
      <c r="V4150" s="366"/>
      <c r="W4150" s="366"/>
      <c r="X4150" s="366"/>
      <c r="Y4150" s="366"/>
      <c r="Z4150" s="366"/>
      <c r="AA4150" s="366"/>
      <c r="AB4150" s="366"/>
      <c r="AC4150" s="366"/>
      <c r="AD4150" s="366"/>
      <c r="AE4150" s="366"/>
      <c r="AF4150" s="366"/>
      <c r="AG4150" s="366"/>
      <c r="AH4150" s="366"/>
    </row>
    <row r="4151" spans="3:34">
      <c r="C4151" s="366"/>
      <c r="D4151" s="366"/>
      <c r="E4151" s="366"/>
      <c r="F4151" s="366"/>
      <c r="G4151" s="366"/>
      <c r="H4151" s="366"/>
      <c r="I4151" s="366"/>
      <c r="J4151" s="366"/>
      <c r="K4151" s="366"/>
      <c r="L4151" s="366"/>
      <c r="M4151" s="366"/>
      <c r="N4151" s="366"/>
      <c r="O4151" s="366"/>
      <c r="P4151" s="366"/>
      <c r="Q4151" s="366"/>
      <c r="R4151" s="366"/>
      <c r="S4151" s="366"/>
      <c r="T4151" s="366"/>
      <c r="U4151" s="366"/>
      <c r="V4151" s="366"/>
      <c r="W4151" s="366"/>
      <c r="X4151" s="366"/>
      <c r="Y4151" s="366"/>
      <c r="Z4151" s="366"/>
      <c r="AA4151" s="366"/>
      <c r="AB4151" s="366"/>
      <c r="AC4151" s="366"/>
      <c r="AD4151" s="366"/>
      <c r="AE4151" s="366"/>
      <c r="AF4151" s="366"/>
      <c r="AG4151" s="366"/>
      <c r="AH4151" s="366"/>
    </row>
    <row r="4152" spans="3:34">
      <c r="C4152" s="366"/>
      <c r="D4152" s="366"/>
      <c r="E4152" s="366"/>
      <c r="F4152" s="366"/>
      <c r="G4152" s="366"/>
      <c r="H4152" s="366"/>
      <c r="I4152" s="366"/>
      <c r="J4152" s="366"/>
      <c r="K4152" s="366"/>
      <c r="L4152" s="366"/>
      <c r="M4152" s="366"/>
      <c r="N4152" s="366"/>
      <c r="O4152" s="366"/>
      <c r="P4152" s="366"/>
      <c r="Q4152" s="366"/>
      <c r="R4152" s="366"/>
      <c r="S4152" s="366"/>
      <c r="T4152" s="366"/>
      <c r="U4152" s="366"/>
      <c r="V4152" s="366"/>
      <c r="W4152" s="366"/>
      <c r="X4152" s="366"/>
      <c r="Y4152" s="366"/>
      <c r="Z4152" s="366"/>
      <c r="AA4152" s="366"/>
      <c r="AB4152" s="366"/>
      <c r="AC4152" s="366"/>
      <c r="AD4152" s="366"/>
      <c r="AE4152" s="366"/>
      <c r="AF4152" s="366"/>
      <c r="AG4152" s="366"/>
      <c r="AH4152" s="366"/>
    </row>
    <row r="4160" spans="3:34">
      <c r="C4160" s="366"/>
      <c r="D4160" s="366"/>
      <c r="E4160" s="366"/>
      <c r="F4160" s="366"/>
      <c r="G4160" s="366"/>
      <c r="H4160" s="366"/>
      <c r="I4160" s="366"/>
      <c r="J4160" s="366"/>
      <c r="K4160" s="366"/>
      <c r="L4160" s="366"/>
      <c r="M4160" s="366"/>
      <c r="N4160" s="366"/>
      <c r="O4160" s="366"/>
      <c r="P4160" s="366"/>
      <c r="Q4160" s="366"/>
      <c r="R4160" s="366"/>
      <c r="S4160" s="366"/>
      <c r="T4160" s="366"/>
      <c r="U4160" s="366"/>
      <c r="V4160" s="366"/>
      <c r="W4160" s="366"/>
      <c r="X4160" s="366"/>
      <c r="Y4160" s="366"/>
      <c r="Z4160" s="366"/>
      <c r="AA4160" s="366"/>
      <c r="AB4160" s="366"/>
      <c r="AC4160" s="366"/>
      <c r="AD4160" s="366"/>
      <c r="AE4160" s="366"/>
      <c r="AF4160" s="366"/>
      <c r="AG4160" s="366"/>
      <c r="AH4160" s="366"/>
    </row>
    <row r="4161" spans="3:34">
      <c r="C4161" s="366"/>
      <c r="D4161" s="366"/>
      <c r="E4161" s="366"/>
      <c r="F4161" s="366"/>
      <c r="G4161" s="366"/>
      <c r="H4161" s="366"/>
      <c r="I4161" s="366"/>
      <c r="J4161" s="366"/>
      <c r="K4161" s="366"/>
      <c r="L4161" s="366"/>
      <c r="M4161" s="366"/>
      <c r="N4161" s="366"/>
      <c r="O4161" s="366"/>
      <c r="P4161" s="366"/>
      <c r="Q4161" s="366"/>
      <c r="R4161" s="366"/>
      <c r="S4161" s="366"/>
      <c r="T4161" s="366"/>
      <c r="U4161" s="366"/>
      <c r="V4161" s="366"/>
      <c r="W4161" s="366"/>
      <c r="X4161" s="366"/>
      <c r="Y4161" s="366"/>
      <c r="Z4161" s="366"/>
      <c r="AA4161" s="366"/>
      <c r="AB4161" s="366"/>
      <c r="AC4161" s="366"/>
      <c r="AD4161" s="366"/>
      <c r="AE4161" s="366"/>
      <c r="AF4161" s="366"/>
      <c r="AG4161" s="366"/>
      <c r="AH4161" s="366"/>
    </row>
    <row r="4167" spans="3:34">
      <c r="C4167" s="366"/>
      <c r="D4167" s="366"/>
      <c r="E4167" s="366"/>
      <c r="F4167" s="366"/>
      <c r="G4167" s="366"/>
      <c r="H4167" s="366"/>
      <c r="I4167" s="366"/>
      <c r="J4167" s="366"/>
      <c r="K4167" s="366"/>
      <c r="L4167" s="366"/>
      <c r="M4167" s="366"/>
      <c r="N4167" s="366"/>
      <c r="O4167" s="366"/>
      <c r="P4167" s="366"/>
      <c r="Q4167" s="366"/>
      <c r="R4167" s="366"/>
      <c r="S4167" s="366"/>
      <c r="T4167" s="366"/>
      <c r="U4167" s="366"/>
      <c r="V4167" s="366"/>
      <c r="W4167" s="366"/>
      <c r="X4167" s="366"/>
      <c r="Y4167" s="366"/>
      <c r="Z4167" s="366"/>
      <c r="AA4167" s="366"/>
      <c r="AB4167" s="366"/>
      <c r="AC4167" s="366"/>
      <c r="AD4167" s="366"/>
      <c r="AE4167" s="366"/>
      <c r="AF4167" s="366"/>
      <c r="AG4167" s="366"/>
      <c r="AH4167" s="366"/>
    </row>
    <row r="4168" spans="3:34">
      <c r="C4168" s="366"/>
      <c r="D4168" s="366"/>
      <c r="E4168" s="366"/>
      <c r="F4168" s="366"/>
      <c r="G4168" s="366"/>
      <c r="H4168" s="366"/>
      <c r="I4168" s="366"/>
      <c r="J4168" s="366"/>
      <c r="K4168" s="366"/>
      <c r="L4168" s="366"/>
      <c r="M4168" s="366"/>
      <c r="N4168" s="366"/>
      <c r="O4168" s="366"/>
      <c r="P4168" s="366"/>
      <c r="Q4168" s="366"/>
      <c r="R4168" s="366"/>
      <c r="S4168" s="366"/>
      <c r="T4168" s="366"/>
      <c r="U4168" s="366"/>
      <c r="V4168" s="366"/>
      <c r="W4168" s="366"/>
      <c r="X4168" s="366"/>
      <c r="Y4168" s="366"/>
      <c r="Z4168" s="366"/>
      <c r="AA4168" s="366"/>
      <c r="AB4168" s="366"/>
      <c r="AC4168" s="366"/>
      <c r="AD4168" s="366"/>
      <c r="AE4168" s="366"/>
      <c r="AF4168" s="366"/>
      <c r="AG4168" s="366"/>
      <c r="AH4168" s="366"/>
    </row>
    <row r="4174" spans="3:34">
      <c r="C4174" s="366"/>
      <c r="D4174" s="366"/>
      <c r="E4174" s="366"/>
      <c r="F4174" s="366"/>
      <c r="G4174" s="366"/>
      <c r="H4174" s="366"/>
      <c r="I4174" s="366"/>
      <c r="J4174" s="366"/>
      <c r="K4174" s="366"/>
      <c r="L4174" s="366"/>
      <c r="M4174" s="366"/>
      <c r="N4174" s="366"/>
      <c r="O4174" s="366"/>
      <c r="P4174" s="366"/>
      <c r="Q4174" s="366"/>
      <c r="R4174" s="366"/>
      <c r="S4174" s="366"/>
      <c r="T4174" s="366"/>
      <c r="U4174" s="366"/>
      <c r="V4174" s="366"/>
      <c r="W4174" s="366"/>
      <c r="X4174" s="366"/>
      <c r="Y4174" s="366"/>
      <c r="Z4174" s="366"/>
      <c r="AA4174" s="366"/>
      <c r="AB4174" s="366"/>
      <c r="AC4174" s="366"/>
      <c r="AD4174" s="366"/>
      <c r="AE4174" s="366"/>
      <c r="AF4174" s="366"/>
      <c r="AG4174" s="366"/>
      <c r="AH4174" s="366"/>
    </row>
    <row r="4176" spans="3:34">
      <c r="C4176" s="366"/>
      <c r="D4176" s="366"/>
      <c r="E4176" s="366"/>
      <c r="F4176" s="366"/>
      <c r="G4176" s="366"/>
      <c r="H4176" s="366"/>
      <c r="I4176" s="366"/>
      <c r="J4176" s="366"/>
      <c r="K4176" s="366"/>
      <c r="L4176" s="366"/>
      <c r="M4176" s="366"/>
      <c r="N4176" s="366"/>
      <c r="O4176" s="366"/>
      <c r="P4176" s="366"/>
      <c r="Q4176" s="366"/>
      <c r="R4176" s="366"/>
      <c r="S4176" s="366"/>
      <c r="T4176" s="366"/>
      <c r="U4176" s="366"/>
      <c r="V4176" s="366"/>
      <c r="W4176" s="366"/>
      <c r="X4176" s="366"/>
      <c r="Y4176" s="366"/>
      <c r="Z4176" s="366"/>
      <c r="AA4176" s="366"/>
      <c r="AB4176" s="366"/>
      <c r="AC4176" s="366"/>
      <c r="AD4176" s="366"/>
      <c r="AE4176" s="366"/>
      <c r="AF4176" s="366"/>
      <c r="AG4176" s="366"/>
      <c r="AH4176" s="366"/>
    </row>
    <row r="4177" spans="3:34">
      <c r="C4177" s="366"/>
      <c r="D4177" s="366"/>
      <c r="E4177" s="366"/>
      <c r="F4177" s="366"/>
      <c r="G4177" s="366"/>
      <c r="H4177" s="366"/>
      <c r="I4177" s="366"/>
      <c r="J4177" s="366"/>
      <c r="K4177" s="366"/>
      <c r="L4177" s="366"/>
      <c r="M4177" s="366"/>
      <c r="N4177" s="366"/>
      <c r="O4177" s="366"/>
      <c r="P4177" s="366"/>
      <c r="Q4177" s="366"/>
      <c r="R4177" s="366"/>
      <c r="S4177" s="366"/>
      <c r="T4177" s="366"/>
      <c r="U4177" s="366"/>
      <c r="V4177" s="366"/>
      <c r="W4177" s="366"/>
      <c r="X4177" s="366"/>
      <c r="Y4177" s="366"/>
      <c r="Z4177" s="366"/>
      <c r="AA4177" s="366"/>
      <c r="AB4177" s="366"/>
      <c r="AC4177" s="366"/>
      <c r="AD4177" s="366"/>
      <c r="AE4177" s="366"/>
      <c r="AF4177" s="366"/>
      <c r="AG4177" s="366"/>
      <c r="AH4177" s="366"/>
    </row>
    <row r="4182" spans="3:34">
      <c r="C4182" s="366"/>
      <c r="D4182" s="366"/>
      <c r="E4182" s="366"/>
      <c r="F4182" s="366"/>
      <c r="G4182" s="366"/>
      <c r="H4182" s="366"/>
      <c r="I4182" s="366"/>
      <c r="J4182" s="366"/>
      <c r="K4182" s="366"/>
      <c r="L4182" s="366"/>
      <c r="M4182" s="366"/>
      <c r="N4182" s="366"/>
      <c r="O4182" s="366"/>
      <c r="P4182" s="366"/>
      <c r="Q4182" s="366"/>
      <c r="R4182" s="366"/>
      <c r="S4182" s="366"/>
      <c r="T4182" s="366"/>
      <c r="U4182" s="366"/>
      <c r="V4182" s="366"/>
      <c r="W4182" s="366"/>
      <c r="X4182" s="366"/>
      <c r="Y4182" s="366"/>
      <c r="Z4182" s="366"/>
      <c r="AA4182" s="366"/>
      <c r="AB4182" s="366"/>
      <c r="AC4182" s="366"/>
      <c r="AD4182" s="366"/>
      <c r="AE4182" s="366"/>
      <c r="AF4182" s="366"/>
      <c r="AG4182" s="366"/>
      <c r="AH4182" s="366"/>
    </row>
    <row r="4183" spans="3:34">
      <c r="C4183" s="366"/>
      <c r="D4183" s="366"/>
      <c r="E4183" s="366"/>
      <c r="F4183" s="366"/>
      <c r="G4183" s="366"/>
      <c r="H4183" s="366"/>
      <c r="I4183" s="366"/>
      <c r="J4183" s="366"/>
      <c r="K4183" s="366"/>
      <c r="L4183" s="366"/>
      <c r="M4183" s="366"/>
      <c r="N4183" s="366"/>
      <c r="O4183" s="366"/>
      <c r="P4183" s="366"/>
      <c r="Q4183" s="366"/>
      <c r="R4183" s="366"/>
      <c r="S4183" s="366"/>
      <c r="T4183" s="366"/>
      <c r="U4183" s="366"/>
      <c r="V4183" s="366"/>
      <c r="W4183" s="366"/>
      <c r="X4183" s="366"/>
      <c r="Y4183" s="366"/>
      <c r="Z4183" s="366"/>
      <c r="AA4183" s="366"/>
      <c r="AB4183" s="366"/>
      <c r="AC4183" s="366"/>
      <c r="AD4183" s="366"/>
      <c r="AE4183" s="366"/>
      <c r="AF4183" s="366"/>
      <c r="AG4183" s="366"/>
      <c r="AH4183" s="366"/>
    </row>
    <row r="4184" spans="3:34">
      <c r="C4184" s="366"/>
      <c r="D4184" s="366"/>
      <c r="E4184" s="366"/>
      <c r="F4184" s="366"/>
      <c r="G4184" s="366"/>
      <c r="H4184" s="366"/>
      <c r="I4184" s="366"/>
      <c r="J4184" s="366"/>
      <c r="K4184" s="366"/>
      <c r="L4184" s="366"/>
      <c r="M4184" s="366"/>
      <c r="N4184" s="366"/>
      <c r="O4184" s="366"/>
      <c r="P4184" s="366"/>
      <c r="Q4184" s="366"/>
      <c r="R4184" s="366"/>
      <c r="S4184" s="366"/>
      <c r="T4184" s="366"/>
      <c r="U4184" s="366"/>
      <c r="V4184" s="366"/>
      <c r="W4184" s="366"/>
      <c r="X4184" s="366"/>
      <c r="Y4184" s="366"/>
      <c r="Z4184" s="366"/>
      <c r="AA4184" s="366"/>
      <c r="AB4184" s="366"/>
      <c r="AC4184" s="366"/>
      <c r="AD4184" s="366"/>
      <c r="AE4184" s="366"/>
      <c r="AF4184" s="366"/>
      <c r="AG4184" s="366"/>
      <c r="AH4184" s="366"/>
    </row>
    <row r="4190" spans="3:34">
      <c r="C4190" s="366"/>
      <c r="D4190" s="366"/>
      <c r="E4190" s="366"/>
      <c r="F4190" s="366"/>
      <c r="G4190" s="366"/>
      <c r="H4190" s="366"/>
      <c r="I4190" s="366"/>
      <c r="J4190" s="366"/>
      <c r="K4190" s="366"/>
      <c r="L4190" s="366"/>
      <c r="M4190" s="366"/>
      <c r="N4190" s="366"/>
      <c r="O4190" s="366"/>
      <c r="P4190" s="366"/>
      <c r="Q4190" s="366"/>
      <c r="R4190" s="366"/>
      <c r="S4190" s="366"/>
      <c r="T4190" s="366"/>
      <c r="U4190" s="366"/>
      <c r="V4190" s="366"/>
      <c r="W4190" s="366"/>
      <c r="X4190" s="366"/>
      <c r="Y4190" s="366"/>
      <c r="Z4190" s="366"/>
      <c r="AA4190" s="366"/>
      <c r="AB4190" s="366"/>
      <c r="AC4190" s="366"/>
      <c r="AD4190" s="366"/>
      <c r="AE4190" s="366"/>
      <c r="AF4190" s="366"/>
      <c r="AG4190" s="366"/>
      <c r="AH4190" s="366"/>
    </row>
    <row r="4192" spans="3:34">
      <c r="C4192" s="366"/>
      <c r="D4192" s="366"/>
      <c r="E4192" s="366"/>
      <c r="F4192" s="366"/>
    </row>
    <row r="4193" spans="3:34">
      <c r="C4193" s="366"/>
      <c r="D4193" s="366"/>
      <c r="E4193" s="366"/>
      <c r="F4193" s="366"/>
      <c r="G4193" s="366"/>
      <c r="H4193" s="366"/>
      <c r="I4193" s="366"/>
      <c r="J4193" s="366"/>
      <c r="K4193" s="366"/>
      <c r="L4193" s="366"/>
      <c r="M4193" s="366"/>
      <c r="N4193" s="366"/>
      <c r="O4193" s="366"/>
      <c r="P4193" s="366"/>
      <c r="Q4193" s="366"/>
      <c r="R4193" s="366"/>
      <c r="S4193" s="366"/>
      <c r="T4193" s="366"/>
      <c r="U4193" s="366"/>
      <c r="V4193" s="366"/>
      <c r="W4193" s="366"/>
      <c r="X4193" s="366"/>
      <c r="Y4193" s="366"/>
      <c r="Z4193" s="366"/>
      <c r="AA4193" s="366"/>
      <c r="AB4193" s="366"/>
      <c r="AC4193" s="366"/>
      <c r="AD4193" s="366"/>
      <c r="AE4193" s="366"/>
      <c r="AF4193" s="366"/>
      <c r="AG4193" s="366"/>
      <c r="AH4193" s="366"/>
    </row>
    <row r="4198" spans="3:34">
      <c r="C4198" s="366"/>
      <c r="D4198" s="366"/>
      <c r="E4198" s="366"/>
      <c r="F4198" s="366"/>
      <c r="G4198" s="366"/>
      <c r="H4198" s="366"/>
      <c r="I4198" s="366"/>
      <c r="J4198" s="366"/>
      <c r="K4198" s="366"/>
      <c r="L4198" s="366"/>
      <c r="M4198" s="366"/>
      <c r="N4198" s="366"/>
      <c r="O4198" s="366"/>
      <c r="P4198" s="366"/>
      <c r="Q4198" s="366"/>
      <c r="R4198" s="366"/>
      <c r="S4198" s="366"/>
      <c r="T4198" s="366"/>
      <c r="U4198" s="366"/>
      <c r="V4198" s="366"/>
      <c r="W4198" s="366"/>
      <c r="X4198" s="366"/>
      <c r="Y4198" s="366"/>
      <c r="Z4198" s="366"/>
      <c r="AA4198" s="366"/>
      <c r="AB4198" s="366"/>
      <c r="AC4198" s="366"/>
      <c r="AD4198" s="366"/>
      <c r="AE4198" s="366"/>
      <c r="AF4198" s="366"/>
      <c r="AG4198" s="366"/>
      <c r="AH4198" s="366"/>
    </row>
    <row r="4199" spans="3:34">
      <c r="C4199" s="366"/>
      <c r="D4199" s="366"/>
      <c r="E4199" s="366"/>
      <c r="F4199" s="366"/>
      <c r="G4199" s="366"/>
      <c r="H4199" s="366"/>
      <c r="I4199" s="366"/>
      <c r="J4199" s="366"/>
      <c r="K4199" s="366"/>
      <c r="L4199" s="366"/>
      <c r="M4199" s="366"/>
      <c r="N4199" s="366"/>
      <c r="O4199" s="366"/>
      <c r="P4199" s="366"/>
      <c r="Q4199" s="366"/>
      <c r="R4199" s="366"/>
      <c r="S4199" s="366"/>
      <c r="T4199" s="366"/>
      <c r="U4199" s="366"/>
      <c r="V4199" s="366"/>
      <c r="W4199" s="366"/>
      <c r="X4199" s="366"/>
      <c r="Y4199" s="366"/>
      <c r="Z4199" s="366"/>
      <c r="AA4199" s="366"/>
      <c r="AB4199" s="366"/>
      <c r="AC4199" s="366"/>
      <c r="AD4199" s="366"/>
      <c r="AE4199" s="366"/>
      <c r="AF4199" s="366"/>
      <c r="AG4199" s="366"/>
      <c r="AH4199" s="366"/>
    </row>
    <row r="4200" spans="3:34">
      <c r="C4200" s="366"/>
      <c r="D4200" s="366"/>
      <c r="E4200" s="366"/>
      <c r="F4200" s="366"/>
      <c r="G4200" s="366"/>
      <c r="H4200" s="366"/>
      <c r="I4200" s="366"/>
      <c r="J4200" s="366"/>
      <c r="K4200" s="366"/>
      <c r="L4200" s="366"/>
      <c r="M4200" s="366"/>
      <c r="N4200" s="366"/>
      <c r="O4200" s="366"/>
      <c r="P4200" s="366"/>
      <c r="Q4200" s="366"/>
      <c r="R4200" s="366"/>
      <c r="S4200" s="366"/>
      <c r="T4200" s="366"/>
      <c r="U4200" s="366"/>
      <c r="V4200" s="366"/>
      <c r="W4200" s="366"/>
      <c r="X4200" s="366"/>
      <c r="Y4200" s="366"/>
      <c r="Z4200" s="366"/>
      <c r="AA4200" s="366"/>
      <c r="AB4200" s="366"/>
      <c r="AC4200" s="366"/>
      <c r="AD4200" s="366"/>
      <c r="AE4200" s="366"/>
      <c r="AF4200" s="366"/>
      <c r="AG4200" s="366"/>
      <c r="AH4200" s="366"/>
    </row>
    <row r="4208" spans="3:34">
      <c r="C4208" s="366"/>
      <c r="D4208" s="366"/>
      <c r="E4208" s="366"/>
      <c r="F4208" s="366"/>
      <c r="G4208" s="366"/>
      <c r="H4208" s="366"/>
      <c r="I4208" s="366"/>
      <c r="J4208" s="366"/>
      <c r="K4208" s="366"/>
      <c r="L4208" s="366"/>
      <c r="M4208" s="366"/>
      <c r="N4208" s="366"/>
      <c r="O4208" s="366"/>
      <c r="P4208" s="366"/>
      <c r="Q4208" s="366"/>
      <c r="R4208" s="366"/>
      <c r="S4208" s="366"/>
      <c r="T4208" s="366"/>
      <c r="U4208" s="366"/>
      <c r="V4208" s="366"/>
      <c r="W4208" s="366"/>
      <c r="X4208" s="366"/>
      <c r="Y4208" s="366"/>
      <c r="Z4208" s="366"/>
      <c r="AA4208" s="366"/>
      <c r="AB4208" s="366"/>
      <c r="AC4208" s="366"/>
      <c r="AD4208" s="366"/>
      <c r="AE4208" s="366"/>
      <c r="AF4208" s="366"/>
      <c r="AG4208" s="366"/>
      <c r="AH4208" s="366"/>
    </row>
    <row r="4209" spans="3:34">
      <c r="C4209" s="366"/>
      <c r="D4209" s="366"/>
      <c r="E4209" s="366"/>
      <c r="F4209" s="366"/>
      <c r="G4209" s="366"/>
      <c r="H4209" s="366"/>
      <c r="I4209" s="366"/>
      <c r="J4209" s="366"/>
      <c r="K4209" s="366"/>
      <c r="L4209" s="366"/>
      <c r="M4209" s="366"/>
      <c r="N4209" s="366"/>
      <c r="O4209" s="366"/>
      <c r="P4209" s="366"/>
      <c r="Q4209" s="366"/>
      <c r="R4209" s="366"/>
      <c r="S4209" s="366"/>
      <c r="T4209" s="366"/>
      <c r="U4209" s="366"/>
      <c r="V4209" s="366"/>
      <c r="W4209" s="366"/>
      <c r="X4209" s="366"/>
      <c r="Y4209" s="366"/>
      <c r="Z4209" s="366"/>
      <c r="AA4209" s="366"/>
      <c r="AB4209" s="366"/>
      <c r="AC4209" s="366"/>
      <c r="AD4209" s="366"/>
      <c r="AE4209" s="366"/>
      <c r="AF4209" s="366"/>
      <c r="AG4209" s="366"/>
      <c r="AH4209" s="366"/>
    </row>
    <row r="4214" spans="3:34">
      <c r="C4214" s="366"/>
      <c r="D4214" s="366"/>
      <c r="E4214" s="366"/>
      <c r="F4214" s="366"/>
      <c r="G4214" s="366"/>
      <c r="H4214" s="366"/>
      <c r="I4214" s="366"/>
      <c r="J4214" s="366"/>
      <c r="K4214" s="366"/>
      <c r="L4214" s="366"/>
      <c r="M4214" s="366"/>
      <c r="N4214" s="366"/>
      <c r="O4214" s="366"/>
      <c r="P4214" s="366"/>
      <c r="Q4214" s="366"/>
      <c r="R4214" s="366"/>
      <c r="S4214" s="366"/>
      <c r="T4214" s="366"/>
      <c r="U4214" s="366"/>
      <c r="V4214" s="366"/>
      <c r="W4214" s="366"/>
      <c r="X4214" s="366"/>
      <c r="Y4214" s="366"/>
      <c r="Z4214" s="366"/>
      <c r="AA4214" s="366"/>
      <c r="AB4214" s="366"/>
      <c r="AC4214" s="366"/>
      <c r="AD4214" s="366"/>
      <c r="AE4214" s="366"/>
      <c r="AF4214" s="366"/>
      <c r="AG4214" s="366"/>
      <c r="AH4214" s="366"/>
    </row>
    <row r="4215" spans="3:34">
      <c r="C4215" s="366"/>
      <c r="D4215" s="366"/>
      <c r="E4215" s="366"/>
      <c r="F4215" s="366"/>
      <c r="G4215" s="366"/>
      <c r="H4215" s="366"/>
      <c r="I4215" s="366"/>
      <c r="J4215" s="366"/>
      <c r="K4215" s="366"/>
      <c r="L4215" s="366"/>
      <c r="M4215" s="366"/>
      <c r="N4215" s="366"/>
      <c r="O4215" s="366"/>
      <c r="P4215" s="366"/>
      <c r="Q4215" s="366"/>
      <c r="R4215" s="366"/>
      <c r="S4215" s="366"/>
      <c r="T4215" s="366"/>
      <c r="U4215" s="366"/>
      <c r="V4215" s="366"/>
      <c r="W4215" s="366"/>
      <c r="X4215" s="366"/>
      <c r="Y4215" s="366"/>
      <c r="Z4215" s="366"/>
      <c r="AA4215" s="366"/>
      <c r="AB4215" s="366"/>
      <c r="AC4215" s="366"/>
      <c r="AD4215" s="366"/>
      <c r="AE4215" s="366"/>
      <c r="AF4215" s="366"/>
      <c r="AG4215" s="366"/>
      <c r="AH4215" s="366"/>
    </row>
    <row r="4216" spans="3:34">
      <c r="C4216" s="366"/>
      <c r="D4216" s="366"/>
      <c r="E4216" s="366"/>
      <c r="F4216" s="366"/>
      <c r="G4216" s="366"/>
      <c r="H4216" s="366"/>
      <c r="I4216" s="366"/>
      <c r="J4216" s="366"/>
      <c r="K4216" s="366"/>
      <c r="L4216" s="366"/>
      <c r="M4216" s="366"/>
      <c r="N4216" s="366"/>
      <c r="O4216" s="366"/>
      <c r="P4216" s="366"/>
      <c r="Q4216" s="366"/>
      <c r="R4216" s="366"/>
      <c r="S4216" s="366"/>
      <c r="T4216" s="366"/>
      <c r="U4216" s="366"/>
      <c r="V4216" s="366"/>
      <c r="W4216" s="366"/>
      <c r="X4216" s="366"/>
      <c r="Y4216" s="366"/>
      <c r="Z4216" s="366"/>
      <c r="AA4216" s="366"/>
      <c r="AB4216" s="366"/>
      <c r="AC4216" s="366"/>
      <c r="AD4216" s="366"/>
      <c r="AE4216" s="366"/>
      <c r="AF4216" s="366"/>
      <c r="AG4216" s="366"/>
      <c r="AH4216" s="366"/>
    </row>
    <row r="4224" spans="3:34">
      <c r="C4224" s="366"/>
      <c r="D4224" s="366"/>
      <c r="E4224" s="366"/>
      <c r="F4224" s="366"/>
      <c r="G4224" s="366"/>
      <c r="H4224" s="366"/>
      <c r="I4224" s="366"/>
      <c r="J4224" s="366"/>
      <c r="K4224" s="366"/>
      <c r="L4224" s="366"/>
      <c r="M4224" s="366"/>
      <c r="N4224" s="366"/>
      <c r="O4224" s="366"/>
      <c r="P4224" s="366"/>
      <c r="Q4224" s="366"/>
      <c r="R4224" s="366"/>
      <c r="S4224" s="366"/>
      <c r="T4224" s="366"/>
      <c r="U4224" s="366"/>
      <c r="V4224" s="366"/>
      <c r="W4224" s="366"/>
      <c r="X4224" s="366"/>
      <c r="Y4224" s="366"/>
      <c r="Z4224" s="366"/>
      <c r="AA4224" s="366"/>
      <c r="AB4224" s="366"/>
      <c r="AC4224" s="366"/>
      <c r="AD4224" s="366"/>
      <c r="AE4224" s="366"/>
      <c r="AF4224" s="366"/>
      <c r="AG4224" s="366"/>
      <c r="AH4224" s="366"/>
    </row>
    <row r="4225" spans="3:34">
      <c r="C4225" s="366"/>
      <c r="D4225" s="366"/>
      <c r="E4225" s="366"/>
      <c r="F4225" s="366"/>
      <c r="G4225" s="366"/>
      <c r="H4225" s="366"/>
      <c r="I4225" s="366"/>
      <c r="J4225" s="366"/>
      <c r="K4225" s="366"/>
      <c r="L4225" s="366"/>
      <c r="M4225" s="366"/>
      <c r="N4225" s="366"/>
      <c r="O4225" s="366"/>
      <c r="P4225" s="366"/>
      <c r="Q4225" s="366"/>
      <c r="R4225" s="366"/>
      <c r="S4225" s="366"/>
      <c r="T4225" s="366"/>
      <c r="U4225" s="366"/>
      <c r="V4225" s="366"/>
      <c r="W4225" s="366"/>
      <c r="X4225" s="366"/>
      <c r="Y4225" s="366"/>
      <c r="Z4225" s="366"/>
      <c r="AA4225" s="366"/>
      <c r="AB4225" s="366"/>
      <c r="AC4225" s="366"/>
      <c r="AD4225" s="366"/>
      <c r="AE4225" s="366"/>
      <c r="AF4225" s="366"/>
      <c r="AG4225" s="366"/>
      <c r="AH4225" s="366"/>
    </row>
    <row r="4230" spans="3:34">
      <c r="C4230" s="366"/>
      <c r="D4230" s="366"/>
      <c r="E4230" s="366"/>
      <c r="F4230" s="366"/>
      <c r="G4230" s="366"/>
      <c r="H4230" s="366"/>
      <c r="I4230" s="366"/>
      <c r="J4230" s="366"/>
      <c r="K4230" s="366"/>
      <c r="L4230" s="366"/>
      <c r="M4230" s="366"/>
      <c r="N4230" s="366"/>
      <c r="O4230" s="366"/>
      <c r="P4230" s="366"/>
      <c r="Q4230" s="366"/>
      <c r="R4230" s="366"/>
      <c r="S4230" s="366"/>
      <c r="T4230" s="366"/>
      <c r="U4230" s="366"/>
      <c r="V4230" s="366"/>
      <c r="W4230" s="366"/>
      <c r="X4230" s="366"/>
      <c r="Y4230" s="366"/>
      <c r="Z4230" s="366"/>
      <c r="AA4230" s="366"/>
      <c r="AB4230" s="366"/>
      <c r="AC4230" s="366"/>
      <c r="AD4230" s="366"/>
      <c r="AE4230" s="366"/>
      <c r="AF4230" s="366"/>
      <c r="AG4230" s="366"/>
      <c r="AH4230" s="366"/>
    </row>
    <row r="4247" spans="3:34">
      <c r="C4247" s="366"/>
      <c r="D4247" s="366"/>
      <c r="E4247" s="366"/>
      <c r="F4247" s="366"/>
      <c r="G4247" s="366"/>
      <c r="H4247" s="366"/>
      <c r="I4247" s="366"/>
      <c r="J4247" s="366"/>
      <c r="K4247" s="366"/>
      <c r="L4247" s="366"/>
      <c r="M4247" s="366"/>
      <c r="N4247" s="366"/>
      <c r="O4247" s="366"/>
      <c r="P4247" s="366"/>
      <c r="Q4247" s="366"/>
      <c r="R4247" s="366"/>
      <c r="S4247" s="366"/>
      <c r="T4247" s="366"/>
      <c r="U4247" s="366"/>
      <c r="V4247" s="366"/>
      <c r="W4247" s="366"/>
      <c r="X4247" s="366"/>
      <c r="Y4247" s="366"/>
      <c r="Z4247" s="366"/>
      <c r="AA4247" s="366"/>
      <c r="AB4247" s="366"/>
      <c r="AC4247" s="366"/>
      <c r="AD4247" s="366"/>
      <c r="AE4247" s="366"/>
      <c r="AF4247" s="366"/>
      <c r="AG4247" s="366"/>
      <c r="AH4247" s="366"/>
    </row>
    <row r="4248" spans="3:34">
      <c r="C4248" s="366"/>
      <c r="D4248" s="366"/>
      <c r="E4248" s="366"/>
      <c r="F4248" s="366"/>
      <c r="G4248" s="366"/>
      <c r="H4248" s="366"/>
      <c r="I4248" s="366"/>
      <c r="J4248" s="366"/>
      <c r="K4248" s="366"/>
      <c r="L4248" s="366"/>
      <c r="M4248" s="366"/>
      <c r="N4248" s="366"/>
      <c r="O4248" s="366"/>
      <c r="P4248" s="366"/>
      <c r="Q4248" s="366"/>
      <c r="R4248" s="366"/>
      <c r="S4248" s="366"/>
      <c r="T4248" s="366"/>
      <c r="U4248" s="366"/>
      <c r="V4248" s="366"/>
      <c r="W4248" s="366"/>
      <c r="X4248" s="366"/>
      <c r="Y4248" s="366"/>
      <c r="Z4248" s="366"/>
      <c r="AA4248" s="366"/>
      <c r="AB4248" s="366"/>
      <c r="AC4248" s="366"/>
      <c r="AD4248" s="366"/>
      <c r="AE4248" s="366"/>
      <c r="AF4248" s="366"/>
      <c r="AG4248" s="366"/>
      <c r="AH4248" s="366"/>
    </row>
    <row r="4250" spans="3:34">
      <c r="C4250" s="366"/>
      <c r="D4250" s="366"/>
      <c r="E4250" s="366"/>
      <c r="F4250" s="366"/>
      <c r="G4250" s="366"/>
      <c r="H4250" s="366"/>
      <c r="I4250" s="366"/>
      <c r="J4250" s="366"/>
      <c r="K4250" s="366"/>
      <c r="L4250" s="366"/>
      <c r="M4250" s="366"/>
      <c r="N4250" s="366"/>
      <c r="O4250" s="366"/>
      <c r="P4250" s="366"/>
      <c r="Q4250" s="366"/>
      <c r="R4250" s="366"/>
      <c r="S4250" s="366"/>
      <c r="T4250" s="366"/>
      <c r="U4250" s="366"/>
      <c r="V4250" s="366"/>
      <c r="W4250" s="366"/>
      <c r="X4250" s="366"/>
      <c r="Y4250" s="366"/>
      <c r="Z4250" s="366"/>
      <c r="AA4250" s="366"/>
      <c r="AB4250" s="366"/>
      <c r="AC4250" s="366"/>
      <c r="AD4250" s="366"/>
      <c r="AE4250" s="366"/>
      <c r="AF4250" s="366"/>
      <c r="AG4250" s="366"/>
      <c r="AH4250" s="366"/>
    </row>
    <row r="4251" spans="3:34">
      <c r="C4251" s="366"/>
      <c r="D4251" s="366"/>
      <c r="E4251" s="366"/>
      <c r="F4251" s="366"/>
      <c r="G4251" s="366"/>
      <c r="H4251" s="366"/>
      <c r="I4251" s="366"/>
      <c r="J4251" s="366"/>
      <c r="K4251" s="366"/>
      <c r="L4251" s="366"/>
      <c r="M4251" s="366"/>
      <c r="N4251" s="366"/>
      <c r="O4251" s="366"/>
      <c r="P4251" s="366"/>
      <c r="Q4251" s="366"/>
      <c r="R4251" s="366"/>
      <c r="S4251" s="366"/>
      <c r="T4251" s="366"/>
      <c r="U4251" s="366"/>
      <c r="V4251" s="366"/>
      <c r="W4251" s="366"/>
      <c r="X4251" s="366"/>
      <c r="Y4251" s="366"/>
      <c r="Z4251" s="366"/>
      <c r="AA4251" s="366"/>
      <c r="AB4251" s="366"/>
      <c r="AC4251" s="366"/>
      <c r="AD4251" s="366"/>
      <c r="AE4251" s="366"/>
      <c r="AF4251" s="366"/>
      <c r="AG4251" s="366"/>
      <c r="AH4251" s="366"/>
    </row>
    <row r="4252" spans="3:34">
      <c r="C4252" s="366"/>
      <c r="D4252" s="366"/>
      <c r="E4252" s="366"/>
      <c r="F4252" s="366"/>
      <c r="G4252" s="366"/>
      <c r="H4252" s="366"/>
      <c r="I4252" s="366"/>
      <c r="J4252" s="366"/>
      <c r="K4252" s="366"/>
      <c r="L4252" s="366"/>
      <c r="M4252" s="366"/>
      <c r="N4252" s="366"/>
      <c r="O4252" s="366"/>
      <c r="P4252" s="366"/>
      <c r="Q4252" s="366"/>
      <c r="R4252" s="366"/>
      <c r="S4252" s="366"/>
      <c r="T4252" s="366"/>
      <c r="U4252" s="366"/>
      <c r="V4252" s="366"/>
      <c r="W4252" s="366"/>
      <c r="X4252" s="366"/>
      <c r="Y4252" s="366"/>
      <c r="Z4252" s="366"/>
      <c r="AA4252" s="366"/>
      <c r="AB4252" s="366"/>
      <c r="AC4252" s="366"/>
      <c r="AD4252" s="366"/>
      <c r="AE4252" s="366"/>
      <c r="AF4252" s="366"/>
      <c r="AG4252" s="366"/>
      <c r="AH4252" s="366"/>
    </row>
    <row r="4253" spans="3:34">
      <c r="C4253" s="366"/>
      <c r="D4253" s="366"/>
      <c r="E4253" s="366"/>
      <c r="F4253" s="366"/>
      <c r="G4253" s="366"/>
      <c r="H4253" s="366"/>
      <c r="I4253" s="366"/>
      <c r="J4253" s="366"/>
      <c r="K4253" s="366"/>
      <c r="L4253" s="366"/>
      <c r="M4253" s="366"/>
      <c r="N4253" s="366"/>
      <c r="O4253" s="366"/>
      <c r="P4253" s="366"/>
      <c r="Q4253" s="366"/>
      <c r="R4253" s="366"/>
      <c r="S4253" s="366"/>
      <c r="T4253" s="366"/>
      <c r="U4253" s="366"/>
      <c r="V4253" s="366"/>
      <c r="W4253" s="366"/>
      <c r="X4253" s="366"/>
      <c r="Y4253" s="366"/>
      <c r="Z4253" s="366"/>
      <c r="AA4253" s="366"/>
      <c r="AB4253" s="366"/>
      <c r="AC4253" s="366"/>
      <c r="AD4253" s="366"/>
      <c r="AE4253" s="366"/>
      <c r="AF4253" s="366"/>
      <c r="AG4253" s="366"/>
      <c r="AH4253" s="366"/>
    </row>
    <row r="4259" spans="3:34">
      <c r="C4259" s="366"/>
      <c r="D4259" s="366"/>
      <c r="E4259" s="366"/>
      <c r="F4259" s="366"/>
      <c r="G4259" s="366"/>
      <c r="H4259" s="366"/>
      <c r="I4259" s="366"/>
      <c r="J4259" s="366"/>
      <c r="K4259" s="366"/>
      <c r="L4259" s="366"/>
      <c r="M4259" s="366"/>
      <c r="N4259" s="366"/>
      <c r="O4259" s="366"/>
      <c r="P4259" s="366"/>
      <c r="Q4259" s="366"/>
      <c r="R4259" s="366"/>
      <c r="S4259" s="366"/>
      <c r="T4259" s="366"/>
      <c r="U4259" s="366"/>
      <c r="V4259" s="366"/>
      <c r="W4259" s="366"/>
      <c r="X4259" s="366"/>
      <c r="Y4259" s="366"/>
      <c r="Z4259" s="366"/>
      <c r="AA4259" s="366"/>
      <c r="AB4259" s="366"/>
      <c r="AC4259" s="366"/>
      <c r="AD4259" s="366"/>
      <c r="AE4259" s="366"/>
      <c r="AF4259" s="366"/>
      <c r="AG4259" s="366"/>
      <c r="AH4259" s="366"/>
    </row>
    <row r="4260" spans="3:34">
      <c r="C4260" s="366"/>
      <c r="D4260" s="366"/>
      <c r="E4260" s="366"/>
      <c r="F4260" s="366"/>
      <c r="G4260" s="366"/>
      <c r="H4260" s="366"/>
      <c r="I4260" s="366"/>
      <c r="J4260" s="366"/>
      <c r="K4260" s="366"/>
      <c r="L4260" s="366"/>
      <c r="M4260" s="366"/>
      <c r="N4260" s="366"/>
      <c r="O4260" s="366"/>
      <c r="P4260" s="366"/>
      <c r="Q4260" s="366"/>
      <c r="R4260" s="366"/>
      <c r="S4260" s="366"/>
      <c r="T4260" s="366"/>
      <c r="U4260" s="366"/>
      <c r="V4260" s="366"/>
      <c r="W4260" s="366"/>
      <c r="X4260" s="366"/>
      <c r="Y4260" s="366"/>
      <c r="Z4260" s="366"/>
      <c r="AA4260" s="366"/>
      <c r="AB4260" s="366"/>
      <c r="AC4260" s="366"/>
      <c r="AD4260" s="366"/>
      <c r="AE4260" s="366"/>
      <c r="AF4260" s="366"/>
      <c r="AG4260" s="366"/>
      <c r="AH4260" s="366"/>
    </row>
    <row r="4263" spans="3:34">
      <c r="C4263" s="366"/>
      <c r="D4263" s="366"/>
      <c r="E4263" s="366"/>
      <c r="F4263" s="366"/>
      <c r="G4263" s="366"/>
      <c r="H4263" s="366"/>
      <c r="I4263" s="366"/>
      <c r="J4263" s="366"/>
      <c r="K4263" s="366"/>
      <c r="L4263" s="366"/>
      <c r="M4263" s="366"/>
      <c r="N4263" s="366"/>
      <c r="O4263" s="366"/>
      <c r="P4263" s="366"/>
      <c r="Q4263" s="366"/>
      <c r="R4263" s="366"/>
      <c r="S4263" s="366"/>
      <c r="T4263" s="366"/>
      <c r="U4263" s="366"/>
      <c r="V4263" s="366"/>
      <c r="W4263" s="366"/>
      <c r="X4263" s="366"/>
      <c r="Y4263" s="366"/>
      <c r="Z4263" s="366"/>
      <c r="AA4263" s="366"/>
      <c r="AB4263" s="366"/>
      <c r="AC4263" s="366"/>
      <c r="AD4263" s="366"/>
      <c r="AE4263" s="366"/>
      <c r="AF4263" s="366"/>
      <c r="AG4263" s="366"/>
      <c r="AH4263" s="366"/>
    </row>
    <row r="4265" spans="3:34">
      <c r="C4265" s="366"/>
      <c r="D4265" s="366"/>
      <c r="E4265" s="366"/>
      <c r="F4265" s="366"/>
      <c r="G4265" s="366"/>
      <c r="H4265" s="366"/>
      <c r="I4265" s="366"/>
      <c r="J4265" s="366"/>
      <c r="K4265" s="366"/>
      <c r="L4265" s="366"/>
      <c r="M4265" s="366"/>
      <c r="N4265" s="366"/>
      <c r="O4265" s="366"/>
      <c r="P4265" s="366"/>
      <c r="Q4265" s="366"/>
      <c r="R4265" s="366"/>
      <c r="S4265" s="366"/>
      <c r="T4265" s="366"/>
      <c r="U4265" s="366"/>
      <c r="V4265" s="366"/>
      <c r="W4265" s="366"/>
      <c r="X4265" s="366"/>
      <c r="Y4265" s="366"/>
      <c r="Z4265" s="366"/>
      <c r="AA4265" s="366"/>
      <c r="AB4265" s="366"/>
      <c r="AC4265" s="366"/>
      <c r="AD4265" s="366"/>
      <c r="AE4265" s="366"/>
      <c r="AF4265" s="366"/>
      <c r="AG4265" s="366"/>
      <c r="AH4265" s="366"/>
    </row>
    <row r="4277" spans="3:34">
      <c r="C4277" s="366"/>
      <c r="D4277" s="366"/>
      <c r="E4277" s="366"/>
      <c r="F4277" s="366"/>
      <c r="G4277" s="366"/>
      <c r="H4277" s="366"/>
      <c r="I4277" s="366"/>
      <c r="J4277" s="366"/>
      <c r="K4277" s="366"/>
      <c r="L4277" s="366"/>
      <c r="M4277" s="366"/>
      <c r="N4277" s="366"/>
      <c r="O4277" s="366"/>
      <c r="P4277" s="366"/>
      <c r="Q4277" s="366"/>
      <c r="R4277" s="366"/>
      <c r="S4277" s="366"/>
      <c r="T4277" s="366"/>
      <c r="U4277" s="366"/>
      <c r="V4277" s="366"/>
      <c r="W4277" s="366"/>
      <c r="X4277" s="366"/>
      <c r="Y4277" s="366"/>
      <c r="Z4277" s="366"/>
      <c r="AA4277" s="366"/>
      <c r="AB4277" s="366"/>
      <c r="AC4277" s="366"/>
      <c r="AD4277" s="366"/>
      <c r="AE4277" s="366"/>
      <c r="AF4277" s="366"/>
      <c r="AG4277" s="366"/>
      <c r="AH4277" s="366"/>
    </row>
    <row r="4283" spans="3:34">
      <c r="C4283" s="366"/>
      <c r="D4283" s="366"/>
      <c r="E4283" s="366"/>
      <c r="F4283" s="366"/>
      <c r="G4283" s="366"/>
      <c r="H4283" s="366"/>
      <c r="I4283" s="366"/>
      <c r="J4283" s="366"/>
      <c r="K4283" s="366"/>
      <c r="L4283" s="366"/>
      <c r="M4283" s="366"/>
      <c r="N4283" s="366"/>
      <c r="O4283" s="366"/>
      <c r="P4283" s="366"/>
      <c r="Q4283" s="366"/>
      <c r="R4283" s="366"/>
      <c r="S4283" s="366"/>
      <c r="T4283" s="366"/>
      <c r="U4283" s="366"/>
      <c r="V4283" s="366"/>
      <c r="W4283" s="366"/>
      <c r="X4283" s="366"/>
      <c r="Y4283" s="366"/>
      <c r="Z4283" s="366"/>
      <c r="AA4283" s="366"/>
      <c r="AB4283" s="366"/>
      <c r="AC4283" s="366"/>
      <c r="AD4283" s="366"/>
      <c r="AE4283" s="366"/>
      <c r="AF4283" s="366"/>
      <c r="AG4283" s="366"/>
      <c r="AH4283" s="366"/>
    </row>
    <row r="4295" spans="3:34">
      <c r="C4295" s="366"/>
      <c r="D4295" s="366"/>
      <c r="E4295" s="366"/>
      <c r="F4295" s="366"/>
      <c r="G4295" s="366"/>
      <c r="H4295" s="366"/>
      <c r="I4295" s="366"/>
      <c r="J4295" s="366"/>
      <c r="K4295" s="366"/>
      <c r="L4295" s="366"/>
      <c r="M4295" s="366"/>
      <c r="N4295" s="366"/>
      <c r="O4295" s="366"/>
      <c r="P4295" s="366"/>
      <c r="Q4295" s="366"/>
      <c r="R4295" s="366"/>
      <c r="S4295" s="366"/>
      <c r="T4295" s="366"/>
      <c r="U4295" s="366"/>
      <c r="V4295" s="366"/>
      <c r="W4295" s="366"/>
      <c r="X4295" s="366"/>
      <c r="Y4295" s="366"/>
      <c r="Z4295" s="366"/>
      <c r="AA4295" s="366"/>
      <c r="AB4295" s="366"/>
      <c r="AC4295" s="366"/>
      <c r="AD4295" s="366"/>
      <c r="AE4295" s="366"/>
      <c r="AF4295" s="366"/>
      <c r="AG4295" s="366"/>
      <c r="AH4295" s="366"/>
    </row>
    <row r="4299" spans="3:34">
      <c r="C4299" s="366"/>
      <c r="D4299" s="366"/>
      <c r="E4299" s="366"/>
      <c r="F4299" s="366"/>
      <c r="G4299" s="366"/>
      <c r="H4299" s="366"/>
      <c r="I4299" s="366"/>
      <c r="J4299" s="366"/>
      <c r="K4299" s="366"/>
      <c r="L4299" s="366"/>
      <c r="M4299" s="366"/>
      <c r="N4299" s="366"/>
      <c r="O4299" s="366"/>
      <c r="P4299" s="366"/>
      <c r="Q4299" s="366"/>
      <c r="R4299" s="366"/>
      <c r="S4299" s="366"/>
      <c r="T4299" s="366"/>
      <c r="U4299" s="366"/>
      <c r="V4299" s="366"/>
      <c r="W4299" s="366"/>
      <c r="X4299" s="366"/>
      <c r="Y4299" s="366"/>
      <c r="Z4299" s="366"/>
      <c r="AA4299" s="366"/>
      <c r="AB4299" s="366"/>
      <c r="AC4299" s="366"/>
      <c r="AD4299" s="366"/>
      <c r="AE4299" s="366"/>
      <c r="AF4299" s="366"/>
      <c r="AG4299" s="366"/>
      <c r="AH4299" s="366"/>
    </row>
    <row r="4307" spans="3:34">
      <c r="C4307" s="366"/>
      <c r="D4307" s="366"/>
      <c r="E4307" s="366"/>
      <c r="F4307" s="366"/>
      <c r="G4307" s="366"/>
      <c r="H4307" s="366"/>
      <c r="I4307" s="366"/>
      <c r="J4307" s="366"/>
      <c r="K4307" s="366"/>
      <c r="L4307" s="366"/>
      <c r="M4307" s="366"/>
      <c r="N4307" s="366"/>
      <c r="O4307" s="366"/>
      <c r="P4307" s="366"/>
      <c r="Q4307" s="366"/>
      <c r="R4307" s="366"/>
      <c r="S4307" s="366"/>
      <c r="T4307" s="366"/>
      <c r="U4307" s="366"/>
      <c r="V4307" s="366"/>
      <c r="W4307" s="366"/>
      <c r="X4307" s="366"/>
      <c r="Y4307" s="366"/>
      <c r="Z4307" s="366"/>
      <c r="AA4307" s="366"/>
      <c r="AB4307" s="366"/>
      <c r="AC4307" s="366"/>
      <c r="AD4307" s="366"/>
      <c r="AE4307" s="366"/>
      <c r="AF4307" s="366"/>
      <c r="AG4307" s="366"/>
      <c r="AH4307" s="366"/>
    </row>
    <row r="4308" spans="3:34">
      <c r="C4308" s="366"/>
      <c r="D4308" s="366"/>
      <c r="E4308" s="366"/>
      <c r="F4308" s="366"/>
      <c r="G4308" s="366"/>
      <c r="H4308" s="366"/>
      <c r="I4308" s="366"/>
      <c r="J4308" s="366"/>
      <c r="K4308" s="366"/>
      <c r="L4308" s="366"/>
      <c r="M4308" s="366"/>
      <c r="N4308" s="366"/>
      <c r="O4308" s="366"/>
      <c r="P4308" s="366"/>
      <c r="Q4308" s="366"/>
      <c r="R4308" s="366"/>
      <c r="S4308" s="366"/>
      <c r="T4308" s="366"/>
      <c r="U4308" s="366"/>
      <c r="V4308" s="366"/>
      <c r="W4308" s="366"/>
      <c r="X4308" s="366"/>
      <c r="Y4308" s="366"/>
      <c r="Z4308" s="366"/>
      <c r="AA4308" s="366"/>
      <c r="AB4308" s="366"/>
      <c r="AC4308" s="366"/>
      <c r="AD4308" s="366"/>
      <c r="AE4308" s="366"/>
      <c r="AF4308" s="366"/>
      <c r="AG4308" s="366"/>
      <c r="AH4308" s="366"/>
    </row>
    <row r="4310" spans="3:34">
      <c r="C4310" s="366"/>
      <c r="D4310" s="366"/>
      <c r="E4310" s="366"/>
      <c r="F4310" s="366"/>
      <c r="G4310" s="366"/>
      <c r="H4310" s="366"/>
      <c r="I4310" s="366"/>
      <c r="J4310" s="366"/>
      <c r="K4310" s="366"/>
      <c r="L4310" s="366"/>
      <c r="M4310" s="366"/>
      <c r="N4310" s="366"/>
      <c r="O4310" s="366"/>
      <c r="P4310" s="366"/>
      <c r="Q4310" s="366"/>
      <c r="R4310" s="366"/>
      <c r="S4310" s="366"/>
      <c r="T4310" s="366"/>
      <c r="U4310" s="366"/>
      <c r="V4310" s="366"/>
      <c r="W4310" s="366"/>
      <c r="X4310" s="366"/>
      <c r="Y4310" s="366"/>
      <c r="Z4310" s="366"/>
      <c r="AA4310" s="366"/>
      <c r="AB4310" s="366"/>
      <c r="AC4310" s="366"/>
      <c r="AD4310" s="366"/>
      <c r="AE4310" s="366"/>
      <c r="AF4310" s="366"/>
      <c r="AG4310" s="366"/>
      <c r="AH4310" s="366"/>
    </row>
    <row r="4311" spans="3:34">
      <c r="C4311" s="366"/>
      <c r="D4311" s="366"/>
      <c r="E4311" s="366"/>
      <c r="F4311" s="366"/>
      <c r="G4311" s="366"/>
      <c r="H4311" s="366"/>
      <c r="I4311" s="366"/>
      <c r="J4311" s="366"/>
      <c r="K4311" s="366"/>
      <c r="L4311" s="366"/>
      <c r="M4311" s="366"/>
      <c r="N4311" s="366"/>
      <c r="O4311" s="366"/>
      <c r="P4311" s="366"/>
      <c r="Q4311" s="366"/>
      <c r="R4311" s="366"/>
      <c r="S4311" s="366"/>
      <c r="T4311" s="366"/>
      <c r="U4311" s="366"/>
      <c r="V4311" s="366"/>
      <c r="W4311" s="366"/>
      <c r="X4311" s="366"/>
      <c r="Y4311" s="366"/>
      <c r="Z4311" s="366"/>
      <c r="AA4311" s="366"/>
      <c r="AB4311" s="366"/>
      <c r="AC4311" s="366"/>
      <c r="AD4311" s="366"/>
      <c r="AE4311" s="366"/>
      <c r="AF4311" s="366"/>
      <c r="AG4311" s="366"/>
      <c r="AH4311" s="366"/>
    </row>
    <row r="4312" spans="3:34">
      <c r="C4312" s="366"/>
      <c r="D4312" s="366"/>
      <c r="E4312" s="366"/>
      <c r="F4312" s="366"/>
      <c r="G4312" s="366"/>
      <c r="H4312" s="366"/>
      <c r="I4312" s="366"/>
      <c r="J4312" s="366"/>
      <c r="K4312" s="366"/>
      <c r="L4312" s="366"/>
      <c r="M4312" s="366"/>
      <c r="N4312" s="366"/>
      <c r="O4312" s="366"/>
      <c r="P4312" s="366"/>
      <c r="Q4312" s="366"/>
      <c r="R4312" s="366"/>
      <c r="S4312" s="366"/>
      <c r="T4312" s="366"/>
      <c r="U4312" s="366"/>
      <c r="V4312" s="366"/>
      <c r="W4312" s="366"/>
      <c r="X4312" s="366"/>
      <c r="Y4312" s="366"/>
      <c r="Z4312" s="366"/>
      <c r="AA4312" s="366"/>
      <c r="AB4312" s="366"/>
      <c r="AC4312" s="366"/>
      <c r="AD4312" s="366"/>
      <c r="AE4312" s="366"/>
      <c r="AF4312" s="366"/>
      <c r="AG4312" s="366"/>
      <c r="AH4312" s="366"/>
    </row>
    <row r="4313" spans="3:34">
      <c r="C4313" s="366"/>
      <c r="D4313" s="366"/>
      <c r="E4313" s="366"/>
      <c r="F4313" s="366"/>
      <c r="G4313" s="366"/>
      <c r="H4313" s="366"/>
      <c r="I4313" s="366"/>
      <c r="J4313" s="366"/>
      <c r="K4313" s="366"/>
      <c r="L4313" s="366"/>
      <c r="M4313" s="366"/>
      <c r="N4313" s="366"/>
      <c r="O4313" s="366"/>
      <c r="P4313" s="366"/>
      <c r="Q4313" s="366"/>
      <c r="R4313" s="366"/>
      <c r="S4313" s="366"/>
      <c r="T4313" s="366"/>
      <c r="U4313" s="366"/>
      <c r="V4313" s="366"/>
      <c r="W4313" s="366"/>
      <c r="X4313" s="366"/>
      <c r="Y4313" s="366"/>
      <c r="Z4313" s="366"/>
      <c r="AA4313" s="366"/>
      <c r="AB4313" s="366"/>
      <c r="AC4313" s="366"/>
      <c r="AD4313" s="366"/>
      <c r="AE4313" s="366"/>
      <c r="AF4313" s="366"/>
      <c r="AG4313" s="366"/>
      <c r="AH4313" s="366"/>
    </row>
    <row r="4319" spans="3:34">
      <c r="C4319" s="366"/>
      <c r="D4319" s="366"/>
      <c r="E4319" s="366"/>
      <c r="F4319" s="366"/>
      <c r="G4319" s="366"/>
      <c r="H4319" s="366"/>
      <c r="I4319" s="366"/>
      <c r="J4319" s="366"/>
      <c r="K4319" s="366"/>
      <c r="L4319" s="366"/>
      <c r="M4319" s="366"/>
      <c r="N4319" s="366"/>
      <c r="O4319" s="366"/>
      <c r="P4319" s="366"/>
      <c r="Q4319" s="366"/>
      <c r="R4319" s="366"/>
      <c r="S4319" s="366"/>
      <c r="T4319" s="366"/>
      <c r="U4319" s="366"/>
      <c r="V4319" s="366"/>
      <c r="W4319" s="366"/>
      <c r="X4319" s="366"/>
      <c r="Y4319" s="366"/>
      <c r="Z4319" s="366"/>
      <c r="AA4319" s="366"/>
      <c r="AB4319" s="366"/>
      <c r="AC4319" s="366"/>
      <c r="AD4319" s="366"/>
      <c r="AE4319" s="366"/>
      <c r="AF4319" s="366"/>
      <c r="AG4319" s="366"/>
      <c r="AH4319" s="366"/>
    </row>
    <row r="4320" spans="3:34">
      <c r="C4320" s="366"/>
      <c r="D4320" s="366"/>
      <c r="E4320" s="366"/>
      <c r="F4320" s="366"/>
      <c r="G4320" s="366"/>
      <c r="H4320" s="366"/>
      <c r="I4320" s="366"/>
      <c r="J4320" s="366"/>
      <c r="K4320" s="366"/>
      <c r="L4320" s="366"/>
      <c r="M4320" s="366"/>
      <c r="N4320" s="366"/>
      <c r="O4320" s="366"/>
      <c r="P4320" s="366"/>
      <c r="Q4320" s="366"/>
      <c r="R4320" s="366"/>
      <c r="S4320" s="366"/>
      <c r="T4320" s="366"/>
      <c r="U4320" s="366"/>
      <c r="V4320" s="366"/>
      <c r="W4320" s="366"/>
      <c r="X4320" s="366"/>
      <c r="Y4320" s="366"/>
      <c r="Z4320" s="366"/>
      <c r="AA4320" s="366"/>
      <c r="AB4320" s="366"/>
      <c r="AC4320" s="366"/>
      <c r="AD4320" s="366"/>
      <c r="AE4320" s="366"/>
      <c r="AF4320" s="366"/>
      <c r="AG4320" s="366"/>
      <c r="AH4320" s="366"/>
    </row>
    <row r="4323" spans="3:34">
      <c r="C4323" s="366"/>
      <c r="D4323" s="366"/>
      <c r="E4323" s="366"/>
      <c r="F4323" s="366"/>
      <c r="G4323" s="366"/>
      <c r="H4323" s="366"/>
      <c r="I4323" s="366"/>
      <c r="J4323" s="366"/>
      <c r="K4323" s="366"/>
      <c r="L4323" s="366"/>
      <c r="M4323" s="366"/>
      <c r="N4323" s="366"/>
      <c r="O4323" s="366"/>
      <c r="P4323" s="366"/>
      <c r="Q4323" s="366"/>
      <c r="R4323" s="366"/>
      <c r="S4323" s="366"/>
      <c r="T4323" s="366"/>
      <c r="U4323" s="366"/>
      <c r="V4323" s="366"/>
      <c r="W4323" s="366"/>
      <c r="X4323" s="366"/>
      <c r="Y4323" s="366"/>
      <c r="Z4323" s="366"/>
      <c r="AA4323" s="366"/>
      <c r="AB4323" s="366"/>
      <c r="AC4323" s="366"/>
      <c r="AD4323" s="366"/>
      <c r="AE4323" s="366"/>
      <c r="AF4323" s="366"/>
      <c r="AG4323" s="366"/>
      <c r="AH4323" s="366"/>
    </row>
    <row r="4325" spans="3:34">
      <c r="C4325" s="366"/>
      <c r="D4325" s="366"/>
      <c r="E4325" s="366"/>
      <c r="F4325" s="366"/>
      <c r="G4325" s="366"/>
      <c r="H4325" s="366"/>
      <c r="I4325" s="366"/>
      <c r="J4325" s="366"/>
      <c r="K4325" s="366"/>
      <c r="L4325" s="366"/>
      <c r="M4325" s="366"/>
      <c r="N4325" s="366"/>
      <c r="O4325" s="366"/>
      <c r="P4325" s="366"/>
      <c r="Q4325" s="366"/>
      <c r="R4325" s="366"/>
      <c r="S4325" s="366"/>
      <c r="T4325" s="366"/>
      <c r="U4325" s="366"/>
      <c r="V4325" s="366"/>
      <c r="W4325" s="366"/>
      <c r="X4325" s="366"/>
      <c r="Y4325" s="366"/>
      <c r="Z4325" s="366"/>
      <c r="AA4325" s="366"/>
      <c r="AB4325" s="366"/>
      <c r="AC4325" s="366"/>
      <c r="AD4325" s="366"/>
      <c r="AE4325" s="366"/>
      <c r="AF4325" s="366"/>
      <c r="AG4325" s="366"/>
      <c r="AH4325" s="366"/>
    </row>
    <row r="4337" spans="3:34">
      <c r="C4337" s="366"/>
      <c r="D4337" s="366"/>
      <c r="E4337" s="366"/>
      <c r="F4337" s="366"/>
      <c r="G4337" s="366"/>
      <c r="H4337" s="366"/>
      <c r="I4337" s="366"/>
      <c r="J4337" s="366"/>
      <c r="K4337" s="366"/>
      <c r="L4337" s="366"/>
      <c r="M4337" s="366"/>
      <c r="N4337" s="366"/>
      <c r="O4337" s="366"/>
      <c r="P4337" s="366"/>
      <c r="Q4337" s="366"/>
      <c r="R4337" s="366"/>
      <c r="S4337" s="366"/>
      <c r="T4337" s="366"/>
      <c r="U4337" s="366"/>
      <c r="V4337" s="366"/>
      <c r="W4337" s="366"/>
      <c r="X4337" s="366"/>
      <c r="Y4337" s="366"/>
      <c r="Z4337" s="366"/>
      <c r="AA4337" s="366"/>
      <c r="AB4337" s="366"/>
      <c r="AC4337" s="366"/>
      <c r="AD4337" s="366"/>
      <c r="AE4337" s="366"/>
      <c r="AF4337" s="366"/>
      <c r="AG4337" s="366"/>
      <c r="AH4337" s="366"/>
    </row>
    <row r="4343" spans="3:34">
      <c r="C4343" s="366"/>
      <c r="D4343" s="366"/>
      <c r="E4343" s="366"/>
      <c r="F4343" s="366"/>
      <c r="G4343" s="366"/>
      <c r="H4343" s="366"/>
      <c r="I4343" s="366"/>
      <c r="J4343" s="366"/>
      <c r="K4343" s="366"/>
      <c r="L4343" s="366"/>
      <c r="M4343" s="366"/>
      <c r="N4343" s="366"/>
      <c r="O4343" s="366"/>
      <c r="P4343" s="366"/>
      <c r="Q4343" s="366"/>
      <c r="R4343" s="366"/>
      <c r="S4343" s="366"/>
      <c r="T4343" s="366"/>
      <c r="U4343" s="366"/>
      <c r="V4343" s="366"/>
      <c r="W4343" s="366"/>
      <c r="X4343" s="366"/>
      <c r="Y4343" s="366"/>
      <c r="Z4343" s="366"/>
      <c r="AA4343" s="366"/>
      <c r="AB4343" s="366"/>
      <c r="AC4343" s="366"/>
      <c r="AD4343" s="366"/>
      <c r="AE4343" s="366"/>
      <c r="AF4343" s="366"/>
      <c r="AG4343" s="366"/>
      <c r="AH4343" s="366"/>
    </row>
    <row r="4355" spans="3:34">
      <c r="C4355" s="366"/>
      <c r="D4355" s="366"/>
      <c r="E4355" s="366"/>
      <c r="F4355" s="366"/>
      <c r="G4355" s="366"/>
      <c r="H4355" s="366"/>
      <c r="I4355" s="366"/>
      <c r="J4355" s="366"/>
      <c r="K4355" s="366"/>
      <c r="L4355" s="366"/>
      <c r="M4355" s="366"/>
      <c r="N4355" s="366"/>
      <c r="O4355" s="366"/>
      <c r="P4355" s="366"/>
      <c r="Q4355" s="366"/>
      <c r="R4355" s="366"/>
      <c r="S4355" s="366"/>
      <c r="T4355" s="366"/>
      <c r="U4355" s="366"/>
      <c r="V4355" s="366"/>
      <c r="W4355" s="366"/>
      <c r="X4355" s="366"/>
      <c r="Y4355" s="366"/>
      <c r="Z4355" s="366"/>
      <c r="AA4355" s="366"/>
      <c r="AB4355" s="366"/>
      <c r="AC4355" s="366"/>
      <c r="AD4355" s="366"/>
      <c r="AE4355" s="366"/>
      <c r="AF4355" s="366"/>
      <c r="AG4355" s="366"/>
      <c r="AH4355" s="366"/>
    </row>
    <row r="4359" spans="3:34">
      <c r="C4359" s="366"/>
      <c r="D4359" s="366"/>
      <c r="E4359" s="366"/>
      <c r="F4359" s="366"/>
      <c r="G4359" s="366"/>
      <c r="H4359" s="366"/>
      <c r="I4359" s="366"/>
      <c r="J4359" s="366"/>
      <c r="K4359" s="366"/>
      <c r="L4359" s="366"/>
      <c r="M4359" s="366"/>
      <c r="N4359" s="366"/>
      <c r="O4359" s="366"/>
      <c r="P4359" s="366"/>
      <c r="Q4359" s="366"/>
      <c r="R4359" s="366"/>
      <c r="S4359" s="366"/>
      <c r="T4359" s="366"/>
      <c r="U4359" s="366"/>
      <c r="V4359" s="366"/>
      <c r="W4359" s="366"/>
      <c r="X4359" s="366"/>
      <c r="Y4359" s="366"/>
      <c r="Z4359" s="366"/>
      <c r="AA4359" s="366"/>
      <c r="AB4359" s="366"/>
      <c r="AC4359" s="366"/>
      <c r="AD4359" s="366"/>
      <c r="AE4359" s="366"/>
      <c r="AF4359" s="366"/>
      <c r="AG4359" s="366"/>
      <c r="AH4359" s="366"/>
    </row>
    <row r="4367" spans="3:34">
      <c r="C4367" s="366"/>
      <c r="D4367" s="366"/>
      <c r="E4367" s="366"/>
      <c r="F4367" s="366"/>
      <c r="G4367" s="366"/>
      <c r="H4367" s="366"/>
      <c r="I4367" s="366"/>
      <c r="J4367" s="366"/>
      <c r="K4367" s="366"/>
      <c r="L4367" s="366"/>
      <c r="M4367" s="366"/>
      <c r="N4367" s="366"/>
      <c r="O4367" s="366"/>
      <c r="P4367" s="366"/>
      <c r="Q4367" s="366"/>
      <c r="R4367" s="366"/>
      <c r="S4367" s="366"/>
      <c r="T4367" s="366"/>
      <c r="U4367" s="366"/>
      <c r="V4367" s="366"/>
      <c r="W4367" s="366"/>
      <c r="X4367" s="366"/>
      <c r="Y4367" s="366"/>
      <c r="Z4367" s="366"/>
      <c r="AA4367" s="366"/>
      <c r="AB4367" s="366"/>
      <c r="AC4367" s="366"/>
      <c r="AD4367" s="366"/>
      <c r="AE4367" s="366"/>
      <c r="AF4367" s="366"/>
      <c r="AG4367" s="366"/>
      <c r="AH4367" s="366"/>
    </row>
    <row r="4368" spans="3:34">
      <c r="C4368" s="366"/>
      <c r="D4368" s="366"/>
      <c r="E4368" s="366"/>
      <c r="F4368" s="366"/>
      <c r="G4368" s="366"/>
      <c r="H4368" s="366"/>
      <c r="I4368" s="366"/>
      <c r="J4368" s="366"/>
      <c r="K4368" s="366"/>
      <c r="L4368" s="366"/>
      <c r="M4368" s="366"/>
      <c r="N4368" s="366"/>
      <c r="O4368" s="366"/>
      <c r="P4368" s="366"/>
      <c r="Q4368" s="366"/>
      <c r="R4368" s="366"/>
      <c r="S4368" s="366"/>
      <c r="T4368" s="366"/>
      <c r="U4368" s="366"/>
      <c r="V4368" s="366"/>
      <c r="W4368" s="366"/>
      <c r="X4368" s="366"/>
      <c r="Y4368" s="366"/>
      <c r="Z4368" s="366"/>
      <c r="AA4368" s="366"/>
      <c r="AB4368" s="366"/>
      <c r="AC4368" s="366"/>
      <c r="AD4368" s="366"/>
      <c r="AE4368" s="366"/>
      <c r="AF4368" s="366"/>
      <c r="AG4368" s="366"/>
      <c r="AH4368" s="366"/>
    </row>
    <row r="4370" spans="3:34">
      <c r="C4370" s="366"/>
      <c r="D4370" s="366"/>
      <c r="E4370" s="366"/>
      <c r="F4370" s="366"/>
      <c r="G4370" s="366"/>
      <c r="H4370" s="366"/>
      <c r="I4370" s="366"/>
      <c r="J4370" s="366"/>
      <c r="K4370" s="366"/>
      <c r="L4370" s="366"/>
      <c r="M4370" s="366"/>
      <c r="N4370" s="366"/>
      <c r="O4370" s="366"/>
      <c r="P4370" s="366"/>
      <c r="Q4370" s="366"/>
      <c r="R4370" s="366"/>
      <c r="S4370" s="366"/>
      <c r="T4370" s="366"/>
      <c r="U4370" s="366"/>
      <c r="V4370" s="366"/>
      <c r="W4370" s="366"/>
      <c r="X4370" s="366"/>
      <c r="Y4370" s="366"/>
      <c r="Z4370" s="366"/>
      <c r="AA4370" s="366"/>
      <c r="AB4370" s="366"/>
      <c r="AC4370" s="366"/>
      <c r="AD4370" s="366"/>
      <c r="AE4370" s="366"/>
      <c r="AF4370" s="366"/>
      <c r="AG4370" s="366"/>
      <c r="AH4370" s="366"/>
    </row>
    <row r="4371" spans="3:34">
      <c r="C4371" s="366"/>
      <c r="D4371" s="366"/>
      <c r="E4371" s="366"/>
      <c r="F4371" s="366"/>
      <c r="G4371" s="366"/>
      <c r="H4371" s="366"/>
      <c r="I4371" s="366"/>
      <c r="J4371" s="366"/>
      <c r="K4371" s="366"/>
      <c r="L4371" s="366"/>
      <c r="M4371" s="366"/>
      <c r="N4371" s="366"/>
      <c r="O4371" s="366"/>
      <c r="P4371" s="366"/>
      <c r="Q4371" s="366"/>
      <c r="R4371" s="366"/>
      <c r="S4371" s="366"/>
      <c r="T4371" s="366"/>
      <c r="U4371" s="366"/>
      <c r="V4371" s="366"/>
      <c r="W4371" s="366"/>
      <c r="X4371" s="366"/>
      <c r="Y4371" s="366"/>
      <c r="Z4371" s="366"/>
      <c r="AA4371" s="366"/>
      <c r="AB4371" s="366"/>
      <c r="AC4371" s="366"/>
      <c r="AD4371" s="366"/>
      <c r="AE4371" s="366"/>
      <c r="AF4371" s="366"/>
      <c r="AG4371" s="366"/>
      <c r="AH4371" s="366"/>
    </row>
    <row r="4372" spans="3:34">
      <c r="C4372" s="366"/>
      <c r="D4372" s="366"/>
      <c r="E4372" s="366"/>
      <c r="F4372" s="366"/>
      <c r="G4372" s="366"/>
      <c r="H4372" s="366"/>
      <c r="I4372" s="366"/>
      <c r="J4372" s="366"/>
      <c r="K4372" s="366"/>
      <c r="L4372" s="366"/>
      <c r="M4372" s="366"/>
      <c r="N4372" s="366"/>
      <c r="O4372" s="366"/>
      <c r="P4372" s="366"/>
      <c r="Q4372" s="366"/>
      <c r="R4372" s="366"/>
      <c r="S4372" s="366"/>
      <c r="T4372" s="366"/>
      <c r="U4372" s="366"/>
      <c r="V4372" s="366"/>
      <c r="W4372" s="366"/>
      <c r="X4372" s="366"/>
      <c r="Y4372" s="366"/>
      <c r="Z4372" s="366"/>
      <c r="AA4372" s="366"/>
      <c r="AB4372" s="366"/>
      <c r="AC4372" s="366"/>
      <c r="AD4372" s="366"/>
      <c r="AE4372" s="366"/>
      <c r="AF4372" s="366"/>
      <c r="AG4372" s="366"/>
      <c r="AH4372" s="366"/>
    </row>
    <row r="4379" spans="3:34">
      <c r="C4379" s="366"/>
      <c r="D4379" s="366"/>
      <c r="E4379" s="366"/>
      <c r="F4379" s="366"/>
      <c r="G4379" s="366"/>
      <c r="H4379" s="366"/>
      <c r="I4379" s="366"/>
      <c r="J4379" s="366"/>
      <c r="K4379" s="366"/>
      <c r="L4379" s="366"/>
      <c r="M4379" s="366"/>
      <c r="N4379" s="366"/>
      <c r="O4379" s="366"/>
      <c r="P4379" s="366"/>
      <c r="Q4379" s="366"/>
      <c r="R4379" s="366"/>
      <c r="S4379" s="366"/>
      <c r="T4379" s="366"/>
      <c r="U4379" s="366"/>
      <c r="V4379" s="366"/>
      <c r="W4379" s="366"/>
      <c r="X4379" s="366"/>
      <c r="Y4379" s="366"/>
      <c r="Z4379" s="366"/>
      <c r="AA4379" s="366"/>
      <c r="AB4379" s="366"/>
      <c r="AC4379" s="366"/>
      <c r="AD4379" s="366"/>
      <c r="AE4379" s="366"/>
      <c r="AF4379" s="366"/>
      <c r="AG4379" s="366"/>
      <c r="AH4379" s="366"/>
    </row>
    <row r="4380" spans="3:34">
      <c r="C4380" s="366"/>
      <c r="D4380" s="366"/>
      <c r="E4380" s="366"/>
      <c r="F4380" s="366"/>
      <c r="G4380" s="366"/>
      <c r="H4380" s="366"/>
      <c r="I4380" s="366"/>
      <c r="J4380" s="366"/>
      <c r="K4380" s="366"/>
      <c r="L4380" s="366"/>
      <c r="M4380" s="366"/>
      <c r="N4380" s="366"/>
      <c r="O4380" s="366"/>
      <c r="P4380" s="366"/>
      <c r="Q4380" s="366"/>
      <c r="R4380" s="366"/>
      <c r="S4380" s="366"/>
      <c r="T4380" s="366"/>
      <c r="U4380" s="366"/>
      <c r="V4380" s="366"/>
      <c r="W4380" s="366"/>
      <c r="X4380" s="366"/>
      <c r="Y4380" s="366"/>
      <c r="Z4380" s="366"/>
      <c r="AA4380" s="366"/>
      <c r="AB4380" s="366"/>
      <c r="AC4380" s="366"/>
      <c r="AD4380" s="366"/>
      <c r="AE4380" s="366"/>
      <c r="AF4380" s="366"/>
      <c r="AG4380" s="366"/>
      <c r="AH4380" s="366"/>
    </row>
    <row r="4383" spans="3:34">
      <c r="C4383" s="366"/>
      <c r="D4383" s="366"/>
      <c r="E4383" s="366"/>
      <c r="F4383" s="366"/>
      <c r="G4383" s="366"/>
      <c r="H4383" s="366"/>
      <c r="I4383" s="366"/>
      <c r="J4383" s="366"/>
      <c r="K4383" s="366"/>
      <c r="L4383" s="366"/>
      <c r="M4383" s="366"/>
      <c r="N4383" s="366"/>
      <c r="O4383" s="366"/>
      <c r="P4383" s="366"/>
      <c r="Q4383" s="366"/>
      <c r="R4383" s="366"/>
      <c r="S4383" s="366"/>
      <c r="T4383" s="366"/>
      <c r="U4383" s="366"/>
      <c r="V4383" s="366"/>
      <c r="W4383" s="366"/>
      <c r="X4383" s="366"/>
      <c r="Y4383" s="366"/>
      <c r="Z4383" s="366"/>
      <c r="AA4383" s="366"/>
      <c r="AB4383" s="366"/>
      <c r="AC4383" s="366"/>
      <c r="AD4383" s="366"/>
      <c r="AE4383" s="366"/>
      <c r="AF4383" s="366"/>
      <c r="AG4383" s="366"/>
      <c r="AH4383" s="366"/>
    </row>
    <row r="4384" spans="3:34">
      <c r="C4384" s="366"/>
      <c r="D4384" s="366"/>
      <c r="E4384" s="366"/>
      <c r="F4384" s="366"/>
      <c r="G4384" s="366"/>
      <c r="H4384" s="366"/>
      <c r="I4384" s="366"/>
      <c r="J4384" s="366"/>
      <c r="K4384" s="366"/>
      <c r="L4384" s="366"/>
      <c r="M4384" s="366"/>
      <c r="N4384" s="366"/>
      <c r="O4384" s="366"/>
      <c r="P4384" s="366"/>
      <c r="Q4384" s="366"/>
      <c r="R4384" s="366"/>
      <c r="S4384" s="366"/>
      <c r="T4384" s="366"/>
      <c r="U4384" s="366"/>
      <c r="V4384" s="366"/>
      <c r="W4384" s="366"/>
      <c r="X4384" s="366"/>
      <c r="Y4384" s="366"/>
      <c r="Z4384" s="366"/>
      <c r="AA4384" s="366"/>
      <c r="AB4384" s="366"/>
      <c r="AC4384" s="366"/>
      <c r="AD4384" s="366"/>
      <c r="AE4384" s="366"/>
      <c r="AF4384" s="366"/>
      <c r="AG4384" s="366"/>
      <c r="AH4384" s="366"/>
    </row>
    <row r="4385" spans="3:34">
      <c r="C4385" s="366"/>
      <c r="D4385" s="366"/>
      <c r="E4385" s="366"/>
      <c r="F4385" s="366"/>
      <c r="G4385" s="366"/>
      <c r="H4385" s="366"/>
      <c r="I4385" s="366"/>
      <c r="J4385" s="366"/>
      <c r="K4385" s="366"/>
      <c r="L4385" s="366"/>
      <c r="M4385" s="366"/>
      <c r="N4385" s="366"/>
      <c r="O4385" s="366"/>
      <c r="P4385" s="366"/>
      <c r="Q4385" s="366"/>
      <c r="R4385" s="366"/>
      <c r="S4385" s="366"/>
      <c r="T4385" s="366"/>
      <c r="U4385" s="366"/>
      <c r="V4385" s="366"/>
      <c r="W4385" s="366"/>
      <c r="X4385" s="366"/>
      <c r="Y4385" s="366"/>
      <c r="Z4385" s="366"/>
      <c r="AA4385" s="366"/>
      <c r="AB4385" s="366"/>
      <c r="AC4385" s="366"/>
      <c r="AD4385" s="366"/>
      <c r="AE4385" s="366"/>
      <c r="AF4385" s="366"/>
      <c r="AG4385" s="366"/>
      <c r="AH4385" s="366"/>
    </row>
    <row r="4389" spans="3:34">
      <c r="C4389" s="366"/>
      <c r="D4389" s="366"/>
      <c r="E4389" s="366"/>
      <c r="F4389" s="366"/>
      <c r="G4389" s="366"/>
      <c r="H4389" s="366"/>
      <c r="I4389" s="366"/>
      <c r="J4389" s="366"/>
      <c r="K4389" s="366"/>
      <c r="L4389" s="366"/>
      <c r="M4389" s="366"/>
      <c r="N4389" s="366"/>
      <c r="O4389" s="366"/>
      <c r="P4389" s="366"/>
      <c r="Q4389" s="366"/>
      <c r="R4389" s="366"/>
      <c r="S4389" s="366"/>
      <c r="T4389" s="366"/>
      <c r="U4389" s="366"/>
      <c r="V4389" s="366"/>
      <c r="W4389" s="366"/>
      <c r="X4389" s="366"/>
      <c r="Y4389" s="366"/>
      <c r="Z4389" s="366"/>
      <c r="AA4389" s="366"/>
      <c r="AB4389" s="366"/>
      <c r="AC4389" s="366"/>
      <c r="AD4389" s="366"/>
      <c r="AE4389" s="366"/>
      <c r="AF4389" s="366"/>
      <c r="AG4389" s="366"/>
      <c r="AH4389" s="366"/>
    </row>
    <row r="4390" spans="3:34">
      <c r="C4390" s="366"/>
      <c r="D4390" s="366"/>
      <c r="E4390" s="366"/>
      <c r="F4390" s="366"/>
      <c r="G4390" s="366"/>
      <c r="H4390" s="366"/>
      <c r="I4390" s="366"/>
      <c r="J4390" s="366"/>
      <c r="K4390" s="366"/>
      <c r="L4390" s="366"/>
      <c r="M4390" s="366"/>
      <c r="N4390" s="366"/>
      <c r="O4390" s="366"/>
      <c r="P4390" s="366"/>
      <c r="Q4390" s="366"/>
      <c r="R4390" s="366"/>
      <c r="S4390" s="366"/>
      <c r="T4390" s="366"/>
      <c r="U4390" s="366"/>
      <c r="V4390" s="366"/>
      <c r="W4390" s="366"/>
      <c r="X4390" s="366"/>
      <c r="Y4390" s="366"/>
      <c r="Z4390" s="366"/>
      <c r="AA4390" s="366"/>
      <c r="AB4390" s="366"/>
      <c r="AC4390" s="366"/>
      <c r="AD4390" s="366"/>
      <c r="AE4390" s="366"/>
      <c r="AF4390" s="366"/>
      <c r="AG4390" s="366"/>
      <c r="AH4390" s="366"/>
    </row>
    <row r="4391" spans="3:34">
      <c r="C4391" s="366"/>
      <c r="D4391" s="366"/>
      <c r="E4391" s="366"/>
      <c r="F4391" s="366"/>
      <c r="G4391" s="366"/>
      <c r="H4391" s="366"/>
      <c r="I4391" s="366"/>
      <c r="J4391" s="366"/>
      <c r="K4391" s="366"/>
      <c r="L4391" s="366"/>
      <c r="M4391" s="366"/>
      <c r="N4391" s="366"/>
      <c r="O4391" s="366"/>
      <c r="P4391" s="366"/>
      <c r="Q4391" s="366"/>
      <c r="R4391" s="366"/>
      <c r="S4391" s="366"/>
      <c r="T4391" s="366"/>
      <c r="U4391" s="366"/>
      <c r="V4391" s="366"/>
      <c r="W4391" s="366"/>
      <c r="X4391" s="366"/>
      <c r="Y4391" s="366"/>
      <c r="Z4391" s="366"/>
      <c r="AA4391" s="366"/>
      <c r="AB4391" s="366"/>
      <c r="AC4391" s="366"/>
      <c r="AD4391" s="366"/>
      <c r="AE4391" s="366"/>
      <c r="AF4391" s="366"/>
      <c r="AG4391" s="366"/>
      <c r="AH4391" s="366"/>
    </row>
    <row r="4427" spans="1:1">
      <c r="A4427" s="432"/>
    </row>
    <row r="4428" spans="1:1">
      <c r="A4428" s="432"/>
    </row>
    <row r="4429" spans="1:1">
      <c r="A4429" s="432"/>
    </row>
    <row r="4430" spans="1:1">
      <c r="A4430" s="432"/>
    </row>
    <row r="4431" spans="1:1">
      <c r="A4431" s="432"/>
    </row>
    <row r="4432" spans="1:1">
      <c r="A4432" s="432"/>
    </row>
    <row r="4433" spans="1:1">
      <c r="A4433" s="432"/>
    </row>
    <row r="4434" spans="1:1">
      <c r="A4434" s="4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4" t="s">
        <v>3383</v>
      </c>
      <c r="B1" s="365" t="s">
        <v>3382</v>
      </c>
      <c r="C1" s="365" t="s">
        <v>3381</v>
      </c>
      <c r="D1" s="365" t="s">
        <v>3380</v>
      </c>
      <c r="E1" s="364" t="s">
        <v>3379</v>
      </c>
    </row>
    <row r="2" spans="1:8" ht="42.75">
      <c r="A2" s="4" t="s">
        <v>3378</v>
      </c>
      <c r="B2" s="4">
        <v>2025</v>
      </c>
      <c r="C2" s="6">
        <f>(1-0.28)*B142</f>
        <v>4781.9010205531558</v>
      </c>
      <c r="D2" s="6">
        <f>(1-0.26)*B142</f>
        <v>4914.7316044574109</v>
      </c>
      <c r="E2" s="4" t="s">
        <v>3377</v>
      </c>
    </row>
    <row r="3" spans="1:8" ht="14.65" thickBot="1">
      <c r="C3" s="6"/>
      <c r="D3" s="6"/>
    </row>
    <row r="4" spans="1:8" ht="15.4">
      <c r="A4" s="438" t="s">
        <v>535</v>
      </c>
      <c r="B4" s="439"/>
      <c r="C4" s="44"/>
      <c r="D4" s="44"/>
      <c r="E4" s="44"/>
      <c r="F4" s="44"/>
      <c r="G4" s="44"/>
      <c r="H4" s="363" t="s">
        <v>536</v>
      </c>
    </row>
    <row r="5" spans="1:8" ht="15.4">
      <c r="A5" s="45"/>
      <c r="B5" s="46"/>
      <c r="C5" s="46"/>
      <c r="D5" s="46"/>
      <c r="E5" s="46"/>
      <c r="F5" s="46"/>
      <c r="G5" s="46"/>
      <c r="H5" s="363" t="s">
        <v>3375</v>
      </c>
    </row>
    <row r="6" spans="1:8">
      <c r="A6" s="47"/>
      <c r="B6" s="48"/>
      <c r="C6" s="48"/>
      <c r="D6" s="48"/>
      <c r="E6" s="48"/>
      <c r="F6" s="48"/>
      <c r="G6" s="49"/>
      <c r="H6" s="363" t="s">
        <v>537</v>
      </c>
    </row>
    <row r="7" spans="1:8" ht="14.65" thickBot="1">
      <c r="A7" s="50"/>
      <c r="B7" s="51"/>
      <c r="C7" s="51"/>
      <c r="D7" s="51"/>
      <c r="E7" s="51"/>
      <c r="F7" s="51"/>
      <c r="G7" s="51"/>
      <c r="H7" s="52"/>
    </row>
    <row r="8" spans="1:8">
      <c r="A8" s="440" t="s">
        <v>538</v>
      </c>
      <c r="B8" s="53" t="s">
        <v>539</v>
      </c>
      <c r="C8" s="53" t="s">
        <v>540</v>
      </c>
      <c r="D8" s="53" t="s">
        <v>541</v>
      </c>
      <c r="E8" s="53" t="s">
        <v>542</v>
      </c>
      <c r="F8" s="53" t="s">
        <v>543</v>
      </c>
      <c r="G8" s="53" t="s">
        <v>544</v>
      </c>
      <c r="H8" s="54" t="s">
        <v>545</v>
      </c>
    </row>
    <row r="9" spans="1:8" ht="14.65" thickBot="1">
      <c r="A9" s="441"/>
      <c r="B9" s="442" t="s">
        <v>546</v>
      </c>
      <c r="C9" s="443"/>
      <c r="D9" s="443"/>
      <c r="E9" s="443"/>
      <c r="F9" s="443"/>
      <c r="G9" s="443"/>
      <c r="H9" s="444"/>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38" t="s">
        <v>555</v>
      </c>
      <c r="B17" s="439"/>
      <c r="C17" s="62"/>
      <c r="D17" s="62"/>
      <c r="E17" s="62"/>
      <c r="F17" s="62"/>
      <c r="G17" s="62"/>
      <c r="H17" s="62"/>
      <c r="I17" s="62"/>
      <c r="J17" s="357" t="s">
        <v>536</v>
      </c>
    </row>
    <row r="18" spans="1:10" ht="15.4">
      <c r="A18" s="45" t="s">
        <v>556</v>
      </c>
      <c r="B18" s="63"/>
      <c r="C18" s="64"/>
      <c r="D18" s="64"/>
      <c r="E18" s="64"/>
      <c r="F18" s="64"/>
      <c r="G18" s="64"/>
      <c r="H18" s="64"/>
      <c r="I18" s="65"/>
      <c r="J18" s="49" t="s">
        <v>3375</v>
      </c>
    </row>
    <row r="19" spans="1:10" ht="15.4">
      <c r="A19" s="45"/>
      <c r="B19" s="63"/>
      <c r="C19" s="64"/>
      <c r="D19" s="64"/>
      <c r="E19" s="64"/>
      <c r="F19" s="64"/>
      <c r="G19" s="64"/>
      <c r="H19" s="49"/>
      <c r="I19" s="65"/>
      <c r="J19" s="49" t="s">
        <v>537</v>
      </c>
    </row>
    <row r="20" spans="1:10">
      <c r="A20" s="445" t="s">
        <v>538</v>
      </c>
      <c r="B20" s="448" t="s">
        <v>557</v>
      </c>
      <c r="C20" s="449"/>
      <c r="D20" s="448" t="s">
        <v>558</v>
      </c>
      <c r="E20" s="450"/>
      <c r="F20" s="451"/>
      <c r="G20" s="448" t="s">
        <v>559</v>
      </c>
      <c r="H20" s="452"/>
      <c r="I20" s="452"/>
      <c r="J20" s="449"/>
    </row>
    <row r="21" spans="1:10">
      <c r="A21" s="446"/>
      <c r="B21" s="454" t="s">
        <v>560</v>
      </c>
      <c r="C21" s="455"/>
      <c r="D21" s="458" t="s">
        <v>561</v>
      </c>
      <c r="E21" s="460" t="s">
        <v>540</v>
      </c>
      <c r="F21" s="462" t="s">
        <v>541</v>
      </c>
      <c r="G21" s="464" t="s">
        <v>562</v>
      </c>
      <c r="H21" s="458" t="s">
        <v>540</v>
      </c>
      <c r="I21" s="458" t="s">
        <v>541</v>
      </c>
      <c r="J21" s="66" t="s">
        <v>539</v>
      </c>
    </row>
    <row r="22" spans="1:10">
      <c r="A22" s="446"/>
      <c r="B22" s="456"/>
      <c r="C22" s="457"/>
      <c r="D22" s="459"/>
      <c r="E22" s="461"/>
      <c r="F22" s="463"/>
      <c r="G22" s="465"/>
      <c r="H22" s="459"/>
      <c r="I22" s="459"/>
      <c r="J22" s="334" t="s">
        <v>563</v>
      </c>
    </row>
    <row r="23" spans="1:10" ht="14.65" thickBot="1">
      <c r="A23" s="447"/>
      <c r="B23" s="337" t="s">
        <v>564</v>
      </c>
      <c r="C23" s="67" t="s">
        <v>565</v>
      </c>
      <c r="D23" s="67" t="s">
        <v>566</v>
      </c>
      <c r="E23" s="466" t="s">
        <v>567</v>
      </c>
      <c r="F23" s="467"/>
      <c r="G23" s="466" t="s">
        <v>546</v>
      </c>
      <c r="H23" s="468"/>
      <c r="I23" s="468"/>
      <c r="J23" s="469"/>
    </row>
    <row r="24" spans="1:10" ht="14.65" thickTop="1">
      <c r="A24" s="69" t="s">
        <v>581</v>
      </c>
      <c r="B24" s="359">
        <v>27394341.134856895</v>
      </c>
      <c r="C24" s="359" t="s">
        <v>568</v>
      </c>
      <c r="D24" s="58" t="s">
        <v>209</v>
      </c>
      <c r="E24" s="58" t="s">
        <v>209</v>
      </c>
      <c r="F24" s="58" t="s">
        <v>209</v>
      </c>
      <c r="G24" s="359">
        <v>1829433.1446304894</v>
      </c>
      <c r="H24" s="359">
        <v>383.03950989695301</v>
      </c>
      <c r="I24" s="359">
        <v>129.99604594268021</v>
      </c>
    </row>
    <row r="25" spans="1:10">
      <c r="A25" s="68" t="s">
        <v>569</v>
      </c>
      <c r="B25" s="359">
        <v>26390453.040750049</v>
      </c>
      <c r="C25" s="359" t="s">
        <v>568</v>
      </c>
      <c r="D25" s="359">
        <v>68.068449637685873</v>
      </c>
      <c r="E25" s="359">
        <v>9.9076728901350695</v>
      </c>
      <c r="F25" s="359">
        <v>4.9201250303961501</v>
      </c>
      <c r="G25" s="359">
        <v>1796357.223720009</v>
      </c>
      <c r="H25" s="359">
        <v>261.46797615022183</v>
      </c>
      <c r="I25" s="359">
        <v>129.84432856928862</v>
      </c>
    </row>
    <row r="26" spans="1:10">
      <c r="A26" s="68" t="s">
        <v>570</v>
      </c>
      <c r="B26" s="359" t="s">
        <v>552</v>
      </c>
      <c r="C26" s="359" t="s">
        <v>568</v>
      </c>
      <c r="D26" s="359" t="s">
        <v>552</v>
      </c>
      <c r="E26" s="359" t="s">
        <v>552</v>
      </c>
      <c r="F26" s="359" t="s">
        <v>552</v>
      </c>
      <c r="G26" s="359" t="s">
        <v>552</v>
      </c>
      <c r="H26" s="359" t="s">
        <v>552</v>
      </c>
      <c r="I26" s="359" t="s">
        <v>552</v>
      </c>
    </row>
    <row r="27" spans="1:10">
      <c r="A27" s="68" t="s">
        <v>571</v>
      </c>
      <c r="B27" s="359">
        <v>658252.51161717589</v>
      </c>
      <c r="C27" s="359" t="s">
        <v>568</v>
      </c>
      <c r="D27" s="359">
        <v>50.248073994006511</v>
      </c>
      <c r="E27" s="359">
        <v>184.68099587458195</v>
      </c>
      <c r="F27" s="359">
        <v>0.2228129930062</v>
      </c>
      <c r="G27" s="359">
        <v>33075.920910480483</v>
      </c>
      <c r="H27" s="359">
        <v>121.56672938240486</v>
      </c>
      <c r="I27" s="359">
        <v>0.14666721226727</v>
      </c>
    </row>
    <row r="28" spans="1:10">
      <c r="A28" s="68" t="s">
        <v>572</v>
      </c>
      <c r="B28" s="359" t="s">
        <v>580</v>
      </c>
      <c r="C28" s="359" t="s">
        <v>568</v>
      </c>
      <c r="D28" s="359" t="s">
        <v>580</v>
      </c>
      <c r="E28" s="359" t="s">
        <v>3374</v>
      </c>
      <c r="F28" s="359" t="s">
        <v>3374</v>
      </c>
      <c r="G28" s="359" t="s">
        <v>580</v>
      </c>
      <c r="H28" s="359" t="s">
        <v>3374</v>
      </c>
      <c r="I28" s="359" t="s">
        <v>3374</v>
      </c>
    </row>
    <row r="29" spans="1:10" s="362" customFormat="1">
      <c r="A29" s="68" t="s">
        <v>574</v>
      </c>
      <c r="B29" s="359">
        <v>345635.58248966921</v>
      </c>
      <c r="C29" s="359" t="s">
        <v>568</v>
      </c>
      <c r="D29" s="359">
        <v>65.064901324053054</v>
      </c>
      <c r="E29" s="359">
        <v>1.390008601474E-2</v>
      </c>
      <c r="F29" s="359">
        <v>1.4611230383029999E-2</v>
      </c>
      <c r="G29" s="359">
        <v>22488.745068771925</v>
      </c>
      <c r="H29" s="359">
        <v>4.80436432636E-3</v>
      </c>
      <c r="I29" s="359">
        <v>5.0501611243300003E-3</v>
      </c>
    </row>
    <row r="30" spans="1:10" s="358" customFormat="1" ht="13.5">
      <c r="A30" s="70" t="s">
        <v>582</v>
      </c>
      <c r="B30" s="359">
        <v>7080460.6210747715</v>
      </c>
      <c r="C30" s="359" t="s">
        <v>568</v>
      </c>
      <c r="D30" s="58" t="s">
        <v>209</v>
      </c>
      <c r="E30" s="58" t="s">
        <v>209</v>
      </c>
      <c r="F30" s="58" t="s">
        <v>209</v>
      </c>
      <c r="G30" s="359">
        <v>229370.15898622858</v>
      </c>
      <c r="H30" s="359">
        <v>3.65506836193499</v>
      </c>
      <c r="I30" s="359">
        <v>2.5044373837591198</v>
      </c>
      <c r="J30" s="359" t="s">
        <v>573</v>
      </c>
    </row>
    <row r="31" spans="1:10" s="358" customFormat="1" ht="11.65">
      <c r="A31" s="71" t="s">
        <v>583</v>
      </c>
      <c r="B31" s="359">
        <v>6697727.2408746006</v>
      </c>
      <c r="C31" s="359" t="s">
        <v>568</v>
      </c>
      <c r="D31" s="58" t="s">
        <v>209</v>
      </c>
      <c r="E31" s="58" t="s">
        <v>209</v>
      </c>
      <c r="F31" s="58" t="s">
        <v>209</v>
      </c>
      <c r="G31" s="359">
        <v>201804.05749922708</v>
      </c>
      <c r="H31" s="359">
        <v>3.1668015833649901</v>
      </c>
      <c r="I31" s="359">
        <v>1.7228277497608</v>
      </c>
      <c r="J31" s="359" t="s">
        <v>573</v>
      </c>
    </row>
    <row r="32" spans="1:10" s="358" customFormat="1" ht="11.65">
      <c r="A32" s="361" t="s">
        <v>584</v>
      </c>
      <c r="B32" s="359">
        <v>302072.04657817504</v>
      </c>
      <c r="C32" s="359" t="s">
        <v>568</v>
      </c>
      <c r="D32" s="58" t="s">
        <v>209</v>
      </c>
      <c r="E32" s="58" t="s">
        <v>209</v>
      </c>
      <c r="F32" s="58" t="s">
        <v>209</v>
      </c>
      <c r="G32" s="359">
        <v>12468.726392347711</v>
      </c>
      <c r="H32" s="359">
        <v>5.1947039253499999E-3</v>
      </c>
      <c r="I32" s="359">
        <v>1.29867598133739</v>
      </c>
      <c r="J32" s="359" t="s">
        <v>573</v>
      </c>
    </row>
    <row r="33" spans="1:10" s="358" customFormat="1" ht="11.65">
      <c r="A33" s="360" t="s">
        <v>575</v>
      </c>
      <c r="B33" s="57" t="s">
        <v>548</v>
      </c>
      <c r="C33" s="359" t="s">
        <v>568</v>
      </c>
      <c r="D33" s="359" t="s">
        <v>548</v>
      </c>
      <c r="E33" s="359" t="s">
        <v>548</v>
      </c>
      <c r="F33" s="359" t="s">
        <v>548</v>
      </c>
      <c r="G33" s="57" t="s">
        <v>548</v>
      </c>
      <c r="H33" s="57" t="s">
        <v>548</v>
      </c>
      <c r="I33" s="57" t="s">
        <v>548</v>
      </c>
      <c r="J33" s="57" t="s">
        <v>548</v>
      </c>
    </row>
    <row r="34" spans="1:10" s="358" customFormat="1" ht="11.65">
      <c r="A34" s="360" t="s">
        <v>576</v>
      </c>
      <c r="B34" s="57" t="s">
        <v>548</v>
      </c>
      <c r="C34" s="359" t="s">
        <v>568</v>
      </c>
      <c r="D34" s="359" t="s">
        <v>548</v>
      </c>
      <c r="E34" s="359" t="s">
        <v>548</v>
      </c>
      <c r="F34" s="359" t="s">
        <v>548</v>
      </c>
      <c r="G34" s="57" t="s">
        <v>548</v>
      </c>
      <c r="H34" s="57" t="s">
        <v>548</v>
      </c>
      <c r="I34" s="57" t="s">
        <v>548</v>
      </c>
      <c r="J34" s="57" t="s">
        <v>548</v>
      </c>
    </row>
    <row r="35" spans="1:10" s="358" customFormat="1" ht="11.65">
      <c r="A35" s="360" t="s">
        <v>577</v>
      </c>
      <c r="B35" s="57" t="s">
        <v>548</v>
      </c>
      <c r="C35" s="359" t="s">
        <v>568</v>
      </c>
      <c r="D35" s="359" t="s">
        <v>548</v>
      </c>
      <c r="E35" s="359" t="s">
        <v>548</v>
      </c>
      <c r="F35" s="359" t="s">
        <v>548</v>
      </c>
      <c r="G35" s="57" t="s">
        <v>548</v>
      </c>
      <c r="H35" s="57" t="s">
        <v>548</v>
      </c>
      <c r="I35" s="57" t="s">
        <v>548</v>
      </c>
      <c r="J35" s="57" t="s">
        <v>548</v>
      </c>
    </row>
    <row r="36" spans="1:10" s="358" customFormat="1" ht="11.65">
      <c r="A36" s="360" t="s">
        <v>578</v>
      </c>
      <c r="B36" s="57">
        <v>302072.04657817504</v>
      </c>
      <c r="C36" s="359" t="s">
        <v>568</v>
      </c>
      <c r="D36" s="359">
        <v>41.277326166361618</v>
      </c>
      <c r="E36" s="359">
        <v>1.7196903798930002E-2</v>
      </c>
      <c r="F36" s="359">
        <v>4.2992259497314897</v>
      </c>
      <c r="G36" s="57">
        <v>12468.726392347711</v>
      </c>
      <c r="H36" s="57">
        <v>5.1947039253499999E-3</v>
      </c>
      <c r="I36" s="57">
        <v>1.29867598133739</v>
      </c>
      <c r="J36" s="57" t="s">
        <v>548</v>
      </c>
    </row>
    <row r="37" spans="1:10" s="358" customFormat="1" ht="11.65">
      <c r="A37" s="360" t="s">
        <v>579</v>
      </c>
      <c r="B37" s="57" t="s">
        <v>552</v>
      </c>
      <c r="C37" s="359" t="s">
        <v>568</v>
      </c>
      <c r="D37" s="359" t="s">
        <v>552</v>
      </c>
      <c r="E37" s="359" t="s">
        <v>552</v>
      </c>
      <c r="F37" s="359" t="s">
        <v>552</v>
      </c>
      <c r="G37" s="57" t="s">
        <v>552</v>
      </c>
      <c r="H37" s="57" t="s">
        <v>552</v>
      </c>
      <c r="I37" s="57" t="s">
        <v>552</v>
      </c>
      <c r="J37" s="57" t="s">
        <v>552</v>
      </c>
    </row>
    <row r="38" spans="1:10" s="358" customFormat="1" ht="11.65">
      <c r="A38" s="360" t="s">
        <v>99</v>
      </c>
      <c r="B38" s="57" t="s">
        <v>548</v>
      </c>
      <c r="C38" s="359" t="s">
        <v>568</v>
      </c>
      <c r="D38" s="359" t="s">
        <v>548</v>
      </c>
      <c r="E38" s="359" t="s">
        <v>548</v>
      </c>
      <c r="F38" s="359" t="s">
        <v>548</v>
      </c>
      <c r="G38" s="57" t="s">
        <v>548</v>
      </c>
      <c r="H38" s="57" t="s">
        <v>548</v>
      </c>
      <c r="I38" s="57" t="s">
        <v>548</v>
      </c>
      <c r="J38" s="57" t="s">
        <v>548</v>
      </c>
    </row>
    <row r="39" spans="1:10" s="358" customFormat="1" ht="11.65">
      <c r="A39" s="361" t="s">
        <v>585</v>
      </c>
      <c r="B39" s="359">
        <v>713996.48794385535</v>
      </c>
      <c r="C39" s="359" t="s">
        <v>568</v>
      </c>
      <c r="D39" s="58" t="s">
        <v>209</v>
      </c>
      <c r="E39" s="58" t="s">
        <v>209</v>
      </c>
      <c r="F39" s="58" t="s">
        <v>209</v>
      </c>
      <c r="G39" s="359">
        <v>57848.176075132018</v>
      </c>
      <c r="H39" s="359">
        <v>3.1616068794396401</v>
      </c>
      <c r="I39" s="359">
        <v>0.42415176842341001</v>
      </c>
      <c r="J39" s="359" t="s">
        <v>573</v>
      </c>
    </row>
    <row r="40" spans="1:10" s="358" customFormat="1" ht="11.65">
      <c r="A40" s="360" t="s">
        <v>575</v>
      </c>
      <c r="B40" s="57">
        <v>653840.35567843262</v>
      </c>
      <c r="C40" s="359" t="s">
        <v>568</v>
      </c>
      <c r="D40" s="359">
        <v>81.893066415361531</v>
      </c>
      <c r="E40" s="359">
        <v>4.7500000000000098</v>
      </c>
      <c r="F40" s="359">
        <v>0.57000000000001005</v>
      </c>
      <c r="G40" s="57">
        <v>53544.991672617485</v>
      </c>
      <c r="H40" s="57">
        <v>3.10574168947256</v>
      </c>
      <c r="I40" s="57">
        <v>0.37268900273671002</v>
      </c>
      <c r="J40" s="57" t="s">
        <v>548</v>
      </c>
    </row>
    <row r="41" spans="1:10" s="358" customFormat="1" ht="11.65">
      <c r="A41" s="360" t="s">
        <v>576</v>
      </c>
      <c r="B41" s="57">
        <v>34493.418563902516</v>
      </c>
      <c r="C41" s="359" t="s">
        <v>568</v>
      </c>
      <c r="D41" s="359">
        <v>87.369782150481583</v>
      </c>
      <c r="E41" s="359">
        <v>0.95000000000008</v>
      </c>
      <c r="F41" s="359">
        <v>1.4249999999999701</v>
      </c>
      <c r="G41" s="57">
        <v>3013.6824655535402</v>
      </c>
      <c r="H41" s="57">
        <v>3.2768747635709999E-2</v>
      </c>
      <c r="I41" s="57">
        <v>4.9153121453560003E-2</v>
      </c>
      <c r="J41" s="57" t="s">
        <v>548</v>
      </c>
    </row>
    <row r="42" spans="1:10" s="358" customFormat="1" ht="11.65">
      <c r="A42" s="360" t="s">
        <v>577</v>
      </c>
      <c r="B42" s="57">
        <v>25662.713701520213</v>
      </c>
      <c r="C42" s="359" t="s">
        <v>568</v>
      </c>
      <c r="D42" s="359">
        <v>50.248073994006532</v>
      </c>
      <c r="E42" s="359">
        <v>0.90000000000006997</v>
      </c>
      <c r="F42" s="359">
        <v>9.0000000000119998E-2</v>
      </c>
      <c r="G42" s="57">
        <v>1289.5019369609929</v>
      </c>
      <c r="H42" s="57">
        <v>2.3096442331369999E-2</v>
      </c>
      <c r="I42" s="57">
        <v>2.3096442331399999E-3</v>
      </c>
      <c r="J42" s="57" t="s">
        <v>548</v>
      </c>
    </row>
    <row r="43" spans="1:10" s="358" customFormat="1" ht="11.65">
      <c r="A43" s="360" t="s">
        <v>578</v>
      </c>
      <c r="B43" s="57" t="s">
        <v>552</v>
      </c>
      <c r="C43" s="359" t="s">
        <v>568</v>
      </c>
      <c r="D43" s="359" t="s">
        <v>552</v>
      </c>
      <c r="E43" s="359" t="s">
        <v>552</v>
      </c>
      <c r="F43" s="359" t="s">
        <v>552</v>
      </c>
      <c r="G43" s="57" t="s">
        <v>552</v>
      </c>
      <c r="H43" s="57" t="s">
        <v>552</v>
      </c>
      <c r="I43" s="57" t="s">
        <v>552</v>
      </c>
      <c r="J43" s="57" t="s">
        <v>552</v>
      </c>
    </row>
    <row r="44" spans="1:10" s="358" customFormat="1" ht="11.65">
      <c r="A44" s="360" t="s">
        <v>579</v>
      </c>
      <c r="B44" s="57" t="s">
        <v>552</v>
      </c>
      <c r="C44" s="359" t="s">
        <v>568</v>
      </c>
      <c r="D44" s="359" t="s">
        <v>552</v>
      </c>
      <c r="E44" s="359" t="s">
        <v>552</v>
      </c>
      <c r="F44" s="359" t="s">
        <v>552</v>
      </c>
      <c r="G44" s="57" t="s">
        <v>552</v>
      </c>
      <c r="H44" s="57" t="s">
        <v>552</v>
      </c>
      <c r="I44" s="57" t="s">
        <v>552</v>
      </c>
      <c r="J44" s="57" t="s">
        <v>552</v>
      </c>
    </row>
    <row r="45" spans="1:10" s="358" customFormat="1" ht="11.65">
      <c r="A45" s="360" t="s">
        <v>99</v>
      </c>
      <c r="B45" s="57" t="s">
        <v>551</v>
      </c>
      <c r="C45" s="359" t="s">
        <v>568</v>
      </c>
      <c r="D45" s="359" t="s">
        <v>549</v>
      </c>
      <c r="E45" s="359" t="s">
        <v>551</v>
      </c>
      <c r="F45" s="359" t="s">
        <v>551</v>
      </c>
      <c r="G45" s="57" t="s">
        <v>551</v>
      </c>
      <c r="H45" s="57" t="s">
        <v>551</v>
      </c>
      <c r="I45" s="57" t="s">
        <v>551</v>
      </c>
      <c r="J45" s="57" t="s">
        <v>548</v>
      </c>
    </row>
    <row r="46" spans="1:10" s="358" customFormat="1" ht="11.65">
      <c r="A46" s="361" t="s">
        <v>586</v>
      </c>
      <c r="B46" s="359">
        <v>5681658.7063525701</v>
      </c>
      <c r="C46" s="359" t="s">
        <v>568</v>
      </c>
      <c r="D46" s="58" t="s">
        <v>209</v>
      </c>
      <c r="E46" s="58" t="s">
        <v>209</v>
      </c>
      <c r="F46" s="58" t="s">
        <v>209</v>
      </c>
      <c r="G46" s="359">
        <v>131487.15503174736</v>
      </c>
      <c r="H46" s="359" t="s">
        <v>573</v>
      </c>
      <c r="I46" s="359" t="s">
        <v>573</v>
      </c>
      <c r="J46" s="359" t="s">
        <v>573</v>
      </c>
    </row>
    <row r="47" spans="1:10" s="358" customFormat="1" ht="11.65">
      <c r="A47" s="360" t="s">
        <v>575</v>
      </c>
      <c r="B47" s="57">
        <v>5126641.8547047246</v>
      </c>
      <c r="C47" s="359" t="s">
        <v>568</v>
      </c>
      <c r="D47" s="359">
        <v>21.09082226109636</v>
      </c>
      <c r="E47" s="359" t="s">
        <v>548</v>
      </c>
      <c r="F47" s="359" t="s">
        <v>548</v>
      </c>
      <c r="G47" s="57">
        <v>108125.09215387472</v>
      </c>
      <c r="H47" s="57" t="s">
        <v>548</v>
      </c>
      <c r="I47" s="57" t="s">
        <v>548</v>
      </c>
      <c r="J47" s="57" t="s">
        <v>548</v>
      </c>
    </row>
    <row r="48" spans="1:10" s="358" customFormat="1" ht="11.65">
      <c r="A48" s="360" t="s">
        <v>576</v>
      </c>
      <c r="B48" s="57">
        <v>208406.72604343542</v>
      </c>
      <c r="C48" s="359" t="s">
        <v>568</v>
      </c>
      <c r="D48" s="359">
        <v>77.68724108908998</v>
      </c>
      <c r="E48" s="359" t="s">
        <v>548</v>
      </c>
      <c r="F48" s="359" t="s">
        <v>548</v>
      </c>
      <c r="G48" s="57">
        <v>16190.543570724294</v>
      </c>
      <c r="H48" s="57" t="s">
        <v>548</v>
      </c>
      <c r="I48" s="57" t="s">
        <v>548</v>
      </c>
      <c r="J48" s="57" t="s">
        <v>548</v>
      </c>
    </row>
    <row r="49" spans="1:13" s="358" customFormat="1" ht="11.65">
      <c r="A49" s="360" t="s">
        <v>577</v>
      </c>
      <c r="B49" s="57">
        <v>346610.12560441019</v>
      </c>
      <c r="C49" s="359" t="s">
        <v>568</v>
      </c>
      <c r="D49" s="359">
        <v>20.690449520604218</v>
      </c>
      <c r="E49" s="359" t="s">
        <v>548</v>
      </c>
      <c r="F49" s="359" t="s">
        <v>548</v>
      </c>
      <c r="G49" s="57">
        <v>7171.5193071483382</v>
      </c>
      <c r="H49" s="57" t="s">
        <v>548</v>
      </c>
      <c r="I49" s="57" t="s">
        <v>548</v>
      </c>
      <c r="J49" s="57" t="s">
        <v>548</v>
      </c>
    </row>
    <row r="50" spans="1:13" s="358" customFormat="1" ht="11.65">
      <c r="A50" s="360" t="s">
        <v>578</v>
      </c>
      <c r="B50" s="57" t="s">
        <v>552</v>
      </c>
      <c r="C50" s="359" t="s">
        <v>568</v>
      </c>
      <c r="D50" s="359" t="s">
        <v>552</v>
      </c>
      <c r="E50" s="359" t="s">
        <v>552</v>
      </c>
      <c r="F50" s="359" t="s">
        <v>552</v>
      </c>
      <c r="G50" s="57" t="s">
        <v>552</v>
      </c>
      <c r="H50" s="57" t="s">
        <v>552</v>
      </c>
      <c r="I50" s="57" t="s">
        <v>552</v>
      </c>
      <c r="J50" s="57" t="s">
        <v>552</v>
      </c>
    </row>
    <row r="51" spans="1:13" s="358" customFormat="1" ht="11.65">
      <c r="A51" s="360" t="s">
        <v>579</v>
      </c>
      <c r="B51" s="57" t="s">
        <v>552</v>
      </c>
      <c r="C51" s="359" t="s">
        <v>568</v>
      </c>
      <c r="D51" s="359" t="s">
        <v>552</v>
      </c>
      <c r="E51" s="359" t="s">
        <v>552</v>
      </c>
      <c r="F51" s="359" t="s">
        <v>552</v>
      </c>
      <c r="G51" s="57" t="s">
        <v>552</v>
      </c>
      <c r="H51" s="57" t="s">
        <v>552</v>
      </c>
      <c r="I51" s="57" t="s">
        <v>552</v>
      </c>
      <c r="J51" s="57" t="s">
        <v>552</v>
      </c>
    </row>
    <row r="52" spans="1:13" s="358" customFormat="1" ht="11.65">
      <c r="A52" s="360" t="s">
        <v>99</v>
      </c>
      <c r="B52" s="57" t="s">
        <v>548</v>
      </c>
      <c r="C52" s="359" t="s">
        <v>568</v>
      </c>
      <c r="D52" s="359" t="s">
        <v>548</v>
      </c>
      <c r="E52" s="359" t="s">
        <v>548</v>
      </c>
      <c r="F52" s="359" t="s">
        <v>548</v>
      </c>
      <c r="G52" s="57" t="s">
        <v>548</v>
      </c>
      <c r="H52" s="57" t="s">
        <v>548</v>
      </c>
      <c r="I52" s="57" t="s">
        <v>548</v>
      </c>
      <c r="J52" s="57" t="s">
        <v>548</v>
      </c>
    </row>
    <row r="53" spans="1:13" s="358" customFormat="1" ht="11.65">
      <c r="A53" s="71" t="s">
        <v>587</v>
      </c>
      <c r="B53" s="359">
        <v>382733.38020017074</v>
      </c>
      <c r="C53" s="359" t="s">
        <v>568</v>
      </c>
      <c r="D53" s="58" t="s">
        <v>209</v>
      </c>
      <c r="E53" s="58" t="s">
        <v>209</v>
      </c>
      <c r="F53" s="58" t="s">
        <v>209</v>
      </c>
      <c r="G53" s="359">
        <v>27566.101487001506</v>
      </c>
      <c r="H53" s="359">
        <v>0.48826677857</v>
      </c>
      <c r="I53" s="359">
        <v>0.78160963399831995</v>
      </c>
      <c r="J53" s="58" t="s">
        <v>209</v>
      </c>
    </row>
    <row r="54" spans="1:13" s="358" customFormat="1" ht="11.65">
      <c r="A54" s="361" t="s">
        <v>588</v>
      </c>
      <c r="B54" s="359">
        <v>382733.38020017074</v>
      </c>
      <c r="C54" s="359" t="s">
        <v>568</v>
      </c>
      <c r="D54" s="58" t="s">
        <v>209</v>
      </c>
      <c r="E54" s="58" t="s">
        <v>209</v>
      </c>
      <c r="F54" s="58" t="s">
        <v>209</v>
      </c>
      <c r="G54" s="359">
        <v>27566.101487001506</v>
      </c>
      <c r="H54" s="359">
        <v>0.48826677857</v>
      </c>
      <c r="I54" s="359">
        <v>0.78160963399831995</v>
      </c>
      <c r="J54" s="58" t="s">
        <v>209</v>
      </c>
    </row>
    <row r="55" spans="1:13" s="358" customFormat="1" ht="11.65">
      <c r="A55" s="360" t="s">
        <v>575</v>
      </c>
      <c r="B55" s="57">
        <v>382733.38020017074</v>
      </c>
      <c r="C55" s="359" t="s">
        <v>568</v>
      </c>
      <c r="D55" s="359">
        <v>72.024293968256316</v>
      </c>
      <c r="E55" s="359">
        <v>1.27573607066788</v>
      </c>
      <c r="F55" s="359">
        <v>2.0421778565264801</v>
      </c>
      <c r="G55" s="57">
        <v>27566.101487001506</v>
      </c>
      <c r="H55" s="57">
        <v>0.48826677857</v>
      </c>
      <c r="I55" s="57">
        <v>0.78160963399831995</v>
      </c>
      <c r="J55" s="58" t="s">
        <v>209</v>
      </c>
    </row>
    <row r="56" spans="1:13" s="358" customFormat="1" ht="11.65">
      <c r="A56" s="360" t="s">
        <v>576</v>
      </c>
      <c r="B56" s="57" t="s">
        <v>548</v>
      </c>
      <c r="C56" s="359" t="s">
        <v>568</v>
      </c>
      <c r="D56" s="359" t="s">
        <v>548</v>
      </c>
      <c r="E56" s="359" t="s">
        <v>548</v>
      </c>
      <c r="F56" s="359" t="s">
        <v>548</v>
      </c>
      <c r="G56" s="57" t="s">
        <v>548</v>
      </c>
      <c r="H56" s="57" t="s">
        <v>548</v>
      </c>
      <c r="I56" s="57" t="s">
        <v>548</v>
      </c>
      <c r="J56" s="58" t="s">
        <v>209</v>
      </c>
    </row>
    <row r="57" spans="1:13" s="358" customFormat="1" ht="11.65">
      <c r="A57" s="360" t="s">
        <v>577</v>
      </c>
      <c r="B57" s="57" t="s">
        <v>548</v>
      </c>
      <c r="C57" s="359" t="s">
        <v>568</v>
      </c>
      <c r="D57" s="359" t="s">
        <v>548</v>
      </c>
      <c r="E57" s="359" t="s">
        <v>548</v>
      </c>
      <c r="F57" s="359" t="s">
        <v>548</v>
      </c>
      <c r="G57" s="57" t="s">
        <v>548</v>
      </c>
      <c r="H57" s="57" t="s">
        <v>548</v>
      </c>
      <c r="I57" s="57" t="s">
        <v>548</v>
      </c>
      <c r="J57" s="58" t="s">
        <v>209</v>
      </c>
    </row>
    <row r="58" spans="1:13" s="358" customFormat="1" ht="11.65">
      <c r="A58" s="360" t="s">
        <v>578</v>
      </c>
      <c r="B58" s="57" t="s">
        <v>548</v>
      </c>
      <c r="C58" s="359" t="s">
        <v>568</v>
      </c>
      <c r="D58" s="359" t="s">
        <v>548</v>
      </c>
      <c r="E58" s="359" t="s">
        <v>548</v>
      </c>
      <c r="F58" s="359" t="s">
        <v>548</v>
      </c>
      <c r="G58" s="57" t="s">
        <v>548</v>
      </c>
      <c r="H58" s="57" t="s">
        <v>548</v>
      </c>
      <c r="I58" s="57" t="s">
        <v>548</v>
      </c>
      <c r="J58" s="58" t="s">
        <v>209</v>
      </c>
    </row>
    <row r="59" spans="1:13" s="358" customFormat="1" ht="11.65">
      <c r="A59" s="360" t="s">
        <v>99</v>
      </c>
      <c r="B59" s="57" t="s">
        <v>548</v>
      </c>
      <c r="C59" s="359" t="s">
        <v>568</v>
      </c>
      <c r="D59" s="359" t="s">
        <v>548</v>
      </c>
      <c r="E59" s="359" t="s">
        <v>548</v>
      </c>
      <c r="F59" s="359"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70" t="s">
        <v>590</v>
      </c>
      <c r="B63" s="470"/>
      <c r="C63" s="470"/>
      <c r="D63" s="470"/>
      <c r="E63" s="470"/>
      <c r="F63" s="470"/>
      <c r="G63" s="470"/>
      <c r="H63" s="73"/>
      <c r="I63" s="73"/>
      <c r="J63" s="73"/>
      <c r="K63" s="73"/>
      <c r="L63" s="73"/>
      <c r="M63" s="357" t="s">
        <v>536</v>
      </c>
    </row>
    <row r="64" spans="1:13" ht="15.4">
      <c r="A64" s="75"/>
      <c r="B64" s="76"/>
      <c r="C64" s="76"/>
      <c r="D64" s="76"/>
      <c r="E64" s="76"/>
      <c r="F64" s="76"/>
      <c r="G64" s="76"/>
      <c r="H64" s="73"/>
      <c r="I64" s="73"/>
      <c r="J64" s="73"/>
      <c r="K64" s="73"/>
      <c r="L64" s="73"/>
      <c r="M64" s="49" t="s">
        <v>3375</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71" t="s">
        <v>546</v>
      </c>
      <c r="C68" s="471"/>
      <c r="D68" s="472"/>
      <c r="E68" s="473" t="s">
        <v>598</v>
      </c>
      <c r="F68" s="471"/>
      <c r="G68" s="472"/>
      <c r="H68" s="473" t="s">
        <v>546</v>
      </c>
      <c r="I68" s="468"/>
      <c r="J68" s="468"/>
      <c r="K68" s="468"/>
      <c r="L68" s="468"/>
      <c r="M68" s="469"/>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3" t="s">
        <v>601</v>
      </c>
      <c r="B73" s="453"/>
      <c r="C73" s="453"/>
      <c r="D73" s="453"/>
      <c r="E73" s="453"/>
      <c r="F73" s="453"/>
      <c r="G73" s="453"/>
      <c r="H73" s="453"/>
      <c r="I73" s="453"/>
      <c r="J73" s="453"/>
      <c r="K73" s="453"/>
      <c r="L73" s="453"/>
      <c r="M73" s="453"/>
      <c r="N73" s="453"/>
      <c r="O73" s="453"/>
      <c r="P73" s="453"/>
      <c r="Q73" s="453"/>
      <c r="R73" s="88"/>
      <c r="S73" s="88"/>
      <c r="T73" s="88"/>
      <c r="U73" s="88"/>
      <c r="V73" s="88"/>
      <c r="W73" s="88"/>
      <c r="X73" s="88"/>
      <c r="Y73" s="88"/>
      <c r="Z73" s="88"/>
      <c r="AA73" s="88"/>
      <c r="AB73" s="88"/>
      <c r="AC73" s="88"/>
      <c r="AD73" s="88"/>
      <c r="AE73" s="88"/>
      <c r="AF73" s="89"/>
      <c r="AG73" s="88"/>
      <c r="AH73" s="88"/>
      <c r="AI73" s="357"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3375</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81"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82"/>
      <c r="B78" s="473" t="s">
        <v>636</v>
      </c>
      <c r="C78" s="471"/>
      <c r="D78" s="471"/>
      <c r="E78" s="471"/>
      <c r="F78" s="471"/>
      <c r="G78" s="471"/>
      <c r="H78" s="471"/>
      <c r="I78" s="471"/>
      <c r="J78" s="471"/>
      <c r="K78" s="471"/>
      <c r="L78" s="471"/>
      <c r="M78" s="471"/>
      <c r="N78" s="471"/>
      <c r="O78" s="471"/>
      <c r="P78" s="471"/>
      <c r="Q78" s="471"/>
      <c r="R78" s="472"/>
      <c r="S78" s="335"/>
      <c r="T78" s="335"/>
      <c r="U78" s="474" t="s">
        <v>637</v>
      </c>
      <c r="V78" s="475"/>
      <c r="W78" s="473" t="s">
        <v>636</v>
      </c>
      <c r="X78" s="471"/>
      <c r="Y78" s="471"/>
      <c r="Z78" s="471"/>
      <c r="AA78" s="471"/>
      <c r="AB78" s="471"/>
      <c r="AC78" s="472"/>
      <c r="AD78" s="335"/>
      <c r="AE78" s="335"/>
      <c r="AF78" s="474" t="s">
        <v>637</v>
      </c>
      <c r="AG78" s="475"/>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3376</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7" t="s">
        <v>536</v>
      </c>
    </row>
    <row r="85" spans="1:36" ht="15">
      <c r="A85" s="90" t="s">
        <v>641</v>
      </c>
      <c r="B85" s="73"/>
      <c r="C85" s="73"/>
      <c r="D85" s="73"/>
      <c r="E85" s="73"/>
      <c r="F85" s="74"/>
      <c r="G85" s="49" t="s">
        <v>3375</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71" t="s">
        <v>546</v>
      </c>
      <c r="C89" s="471"/>
      <c r="D89" s="471"/>
      <c r="E89" s="471"/>
      <c r="F89" s="471"/>
      <c r="G89" s="472"/>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7" t="s">
        <v>536</v>
      </c>
    </row>
    <row r="96" spans="1:36" ht="15.4">
      <c r="A96" s="75" t="s">
        <v>602</v>
      </c>
      <c r="B96" s="73"/>
      <c r="C96" s="73"/>
      <c r="D96" s="73"/>
      <c r="E96" s="73"/>
      <c r="F96" s="73"/>
      <c r="G96" s="49" t="s">
        <v>3375</v>
      </c>
    </row>
    <row r="97" spans="1:8">
      <c r="A97" s="73"/>
      <c r="B97" s="73"/>
      <c r="C97" s="73"/>
      <c r="D97" s="73"/>
      <c r="E97" s="73"/>
      <c r="F97" s="73"/>
      <c r="G97" s="49" t="s">
        <v>537</v>
      </c>
    </row>
    <row r="98" spans="1:8">
      <c r="A98" s="73"/>
      <c r="B98" s="73"/>
      <c r="C98" s="73"/>
      <c r="D98" s="73"/>
      <c r="E98" s="73"/>
      <c r="F98" s="73"/>
      <c r="G98" s="112"/>
    </row>
    <row r="99" spans="1:8" ht="54" customHeight="1">
      <c r="A99" s="476" t="s">
        <v>538</v>
      </c>
      <c r="B99" s="113" t="s">
        <v>648</v>
      </c>
      <c r="C99" s="113" t="s">
        <v>649</v>
      </c>
      <c r="D99" s="113" t="s">
        <v>650</v>
      </c>
      <c r="E99" s="113" t="s">
        <v>596</v>
      </c>
      <c r="F99" s="113" t="s">
        <v>543</v>
      </c>
      <c r="G99" s="113" t="s">
        <v>544</v>
      </c>
    </row>
    <row r="100" spans="1:8" ht="14.65" thickBot="1">
      <c r="A100" s="477"/>
      <c r="B100" s="478" t="s">
        <v>546</v>
      </c>
      <c r="C100" s="479"/>
      <c r="D100" s="479"/>
      <c r="E100" s="479"/>
      <c r="F100" s="479"/>
      <c r="G100" s="480"/>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83" t="s">
        <v>653</v>
      </c>
      <c r="B106" s="483"/>
      <c r="C106" s="73"/>
      <c r="D106" s="73"/>
      <c r="E106" s="73"/>
      <c r="F106" s="73"/>
      <c r="G106" s="73"/>
      <c r="H106" s="357" t="s">
        <v>536</v>
      </c>
    </row>
    <row r="107" spans="1:8" ht="15.4">
      <c r="A107" s="90" t="s">
        <v>602</v>
      </c>
      <c r="B107" s="76"/>
      <c r="C107" s="73"/>
      <c r="D107" s="73"/>
      <c r="E107" s="73"/>
      <c r="F107" s="73"/>
      <c r="G107" s="73"/>
      <c r="H107" s="49" t="s">
        <v>3375</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84" t="s">
        <v>654</v>
      </c>
      <c r="B110" s="116" t="s">
        <v>655</v>
      </c>
      <c r="C110" s="117" t="s">
        <v>540</v>
      </c>
      <c r="D110" s="117" t="s">
        <v>541</v>
      </c>
      <c r="E110" s="117" t="s">
        <v>596</v>
      </c>
      <c r="F110" s="118" t="s">
        <v>543</v>
      </c>
      <c r="G110" s="119" t="s">
        <v>544</v>
      </c>
      <c r="H110" s="120" t="s">
        <v>597</v>
      </c>
    </row>
    <row r="111" spans="1:8" ht="14.65" thickBot="1">
      <c r="A111" s="485"/>
      <c r="B111" s="486" t="s">
        <v>546</v>
      </c>
      <c r="C111" s="487"/>
      <c r="D111" s="487"/>
      <c r="E111" s="487"/>
      <c r="F111" s="487"/>
      <c r="G111" s="487"/>
      <c r="H111" s="488"/>
    </row>
    <row r="112" spans="1:8" ht="14.65" thickTop="1">
      <c r="A112" s="121" t="s">
        <v>656</v>
      </c>
      <c r="B112" s="56" t="s">
        <v>3374</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89" t="s">
        <v>694</v>
      </c>
      <c r="F138" s="489"/>
      <c r="G138" s="489"/>
      <c r="H138" s="489"/>
      <c r="I138" s="489"/>
    </row>
    <row r="139" spans="1:9">
      <c r="A139" s="8" t="s">
        <v>695</v>
      </c>
      <c r="B139" s="6">
        <f>B138/1000</f>
        <v>-911.92899999999997</v>
      </c>
      <c r="C139" s="4">
        <f>C138*H152/1000</f>
        <v>9.2959999999999994</v>
      </c>
      <c r="D139" s="4">
        <f>D138*H154/1000</f>
        <v>4.7699999999999996</v>
      </c>
      <c r="E139" s="489"/>
      <c r="F139" s="489"/>
      <c r="G139" s="489"/>
      <c r="H139" s="489"/>
      <c r="I139" s="489"/>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5" spans="1:33">
      <c r="A5" s="237" t="s">
        <v>3485</v>
      </c>
    </row>
    <row r="6" spans="1:33">
      <c r="A6" s="366" t="s">
        <v>3409</v>
      </c>
      <c r="B6" s="366">
        <f t="shared" ref="B6:AG6" si="0">B96</f>
        <v>702982000000</v>
      </c>
      <c r="C6" s="366">
        <f t="shared" si="0"/>
        <v>659969000000</v>
      </c>
      <c r="D6" s="366">
        <f t="shared" si="0"/>
        <v>680295000000</v>
      </c>
      <c r="E6" s="366">
        <f t="shared" si="0"/>
        <v>697653000000</v>
      </c>
      <c r="F6" s="366">
        <f t="shared" si="0"/>
        <v>709470000000</v>
      </c>
      <c r="G6" s="366">
        <f t="shared" si="0"/>
        <v>720497000000</v>
      </c>
      <c r="H6" s="366">
        <f t="shared" si="0"/>
        <v>730573000000</v>
      </c>
      <c r="I6" s="366">
        <f t="shared" si="0"/>
        <v>739542000000</v>
      </c>
      <c r="J6" s="366">
        <f t="shared" si="0"/>
        <v>747142000000</v>
      </c>
      <c r="K6" s="366">
        <f t="shared" si="0"/>
        <v>754253000000</v>
      </c>
      <c r="L6" s="366">
        <f t="shared" si="0"/>
        <v>763087000000</v>
      </c>
      <c r="M6" s="366">
        <f t="shared" si="0"/>
        <v>769944000000</v>
      </c>
      <c r="N6" s="366">
        <f t="shared" si="0"/>
        <v>776791000000</v>
      </c>
      <c r="O6" s="366">
        <f t="shared" si="0"/>
        <v>784404000000</v>
      </c>
      <c r="P6" s="366">
        <f t="shared" si="0"/>
        <v>790491000000</v>
      </c>
      <c r="Q6" s="366">
        <f t="shared" si="0"/>
        <v>797162000000</v>
      </c>
      <c r="R6" s="366">
        <f t="shared" si="0"/>
        <v>803609000000</v>
      </c>
      <c r="S6" s="366">
        <f t="shared" si="0"/>
        <v>809602000000</v>
      </c>
      <c r="T6" s="366">
        <f t="shared" si="0"/>
        <v>815753000000</v>
      </c>
      <c r="U6" s="366">
        <f t="shared" si="0"/>
        <v>821776000000</v>
      </c>
      <c r="V6" s="366">
        <f t="shared" si="0"/>
        <v>827699000000</v>
      </c>
      <c r="W6" s="366">
        <f t="shared" si="0"/>
        <v>833751000000</v>
      </c>
      <c r="X6" s="366">
        <f t="shared" si="0"/>
        <v>839599000000</v>
      </c>
      <c r="Y6" s="366">
        <f t="shared" si="0"/>
        <v>845447000000</v>
      </c>
      <c r="Z6" s="366">
        <f t="shared" si="0"/>
        <v>851526000000</v>
      </c>
      <c r="AA6" s="366">
        <f t="shared" si="0"/>
        <v>857680000000</v>
      </c>
      <c r="AB6" s="366">
        <f t="shared" si="0"/>
        <v>864038000000</v>
      </c>
      <c r="AC6" s="366">
        <f t="shared" si="0"/>
        <v>870524000000</v>
      </c>
      <c r="AD6" s="366">
        <f t="shared" si="0"/>
        <v>876909000000</v>
      </c>
      <c r="AE6" s="366">
        <f t="shared" si="0"/>
        <v>883470000000</v>
      </c>
      <c r="AF6" s="366">
        <f t="shared" si="0"/>
        <v>890058000000</v>
      </c>
      <c r="AG6" s="366">
        <f t="shared" si="0"/>
        <v>896722000000</v>
      </c>
    </row>
    <row r="7" spans="1:33">
      <c r="A7" s="366" t="s">
        <v>3400</v>
      </c>
      <c r="B7" s="366">
        <f t="shared" ref="B7:AG7" si="1">B105</f>
        <v>120767000000</v>
      </c>
      <c r="C7" s="366">
        <f t="shared" si="1"/>
        <v>115010000000</v>
      </c>
      <c r="D7" s="366">
        <f t="shared" si="1"/>
        <v>117169000000</v>
      </c>
      <c r="E7" s="366">
        <f t="shared" si="1"/>
        <v>118767000000</v>
      </c>
      <c r="F7" s="366">
        <f t="shared" si="1"/>
        <v>119972000000</v>
      </c>
      <c r="G7" s="366">
        <f t="shared" si="1"/>
        <v>120902000000</v>
      </c>
      <c r="H7" s="366">
        <f t="shared" si="1"/>
        <v>121640000000</v>
      </c>
      <c r="I7" s="366">
        <f t="shared" si="1"/>
        <v>122064000000</v>
      </c>
      <c r="J7" s="366">
        <f t="shared" si="1"/>
        <v>122394000000</v>
      </c>
      <c r="K7" s="366">
        <f t="shared" si="1"/>
        <v>122656000000</v>
      </c>
      <c r="L7" s="366">
        <f t="shared" si="1"/>
        <v>123090000000</v>
      </c>
      <c r="M7" s="366">
        <f t="shared" si="1"/>
        <v>123197000000</v>
      </c>
      <c r="N7" s="366">
        <f t="shared" si="1"/>
        <v>123162000000</v>
      </c>
      <c r="O7" s="366">
        <f t="shared" si="1"/>
        <v>123126000000</v>
      </c>
      <c r="P7" s="366">
        <f t="shared" si="1"/>
        <v>123091000000</v>
      </c>
      <c r="Q7" s="366">
        <f t="shared" si="1"/>
        <v>123055000000</v>
      </c>
      <c r="R7" s="366">
        <f t="shared" si="1"/>
        <v>123020000000</v>
      </c>
      <c r="S7" s="366">
        <f t="shared" si="1"/>
        <v>122877000000</v>
      </c>
      <c r="T7" s="366">
        <f t="shared" si="1"/>
        <v>122734000000</v>
      </c>
      <c r="U7" s="366">
        <f t="shared" si="1"/>
        <v>122556000000</v>
      </c>
      <c r="V7" s="366">
        <f t="shared" si="1"/>
        <v>122413000000</v>
      </c>
      <c r="W7" s="366">
        <f t="shared" si="1"/>
        <v>122270000000</v>
      </c>
      <c r="X7" s="366">
        <f t="shared" si="1"/>
        <v>121949000000</v>
      </c>
      <c r="Y7" s="366">
        <f t="shared" si="1"/>
        <v>121628000000</v>
      </c>
      <c r="Z7" s="366">
        <f t="shared" si="1"/>
        <v>121307000000</v>
      </c>
      <c r="AA7" s="366">
        <f t="shared" si="1"/>
        <v>120986000000</v>
      </c>
      <c r="AB7" s="366">
        <f t="shared" si="1"/>
        <v>120664000000</v>
      </c>
      <c r="AC7" s="366">
        <f t="shared" si="1"/>
        <v>120236000000</v>
      </c>
      <c r="AD7" s="366">
        <f t="shared" si="1"/>
        <v>119843000000</v>
      </c>
      <c r="AE7" s="366">
        <f t="shared" si="1"/>
        <v>119415000000</v>
      </c>
      <c r="AF7" s="366">
        <f t="shared" si="1"/>
        <v>119022000000</v>
      </c>
      <c r="AG7" s="366">
        <f t="shared" si="1"/>
        <v>118594000000</v>
      </c>
    </row>
    <row r="8" spans="1:33">
      <c r="A8" s="366" t="s">
        <v>3399</v>
      </c>
      <c r="B8" s="366">
        <f t="shared" ref="B8:AG8" si="2">B106</f>
        <v>12414400000</v>
      </c>
      <c r="C8" s="366">
        <f t="shared" si="2"/>
        <v>11938500000</v>
      </c>
      <c r="D8" s="366">
        <f t="shared" si="2"/>
        <v>12290400000</v>
      </c>
      <c r="E8" s="366">
        <f t="shared" si="2"/>
        <v>12590700000</v>
      </c>
      <c r="F8" s="366">
        <f t="shared" si="2"/>
        <v>12851900000</v>
      </c>
      <c r="G8" s="366">
        <f t="shared" si="2"/>
        <v>13081600000</v>
      </c>
      <c r="H8" s="366">
        <f t="shared" si="2"/>
        <v>13295300000</v>
      </c>
      <c r="I8" s="366">
        <f t="shared" si="2"/>
        <v>13483900000</v>
      </c>
      <c r="J8" s="366">
        <f t="shared" si="2"/>
        <v>13662600000</v>
      </c>
      <c r="K8" s="366">
        <f t="shared" si="2"/>
        <v>13834300000</v>
      </c>
      <c r="L8" s="366">
        <f t="shared" si="2"/>
        <v>14029900000</v>
      </c>
      <c r="M8" s="366">
        <f t="shared" si="2"/>
        <v>14184600000</v>
      </c>
      <c r="N8" s="366">
        <f t="shared" si="2"/>
        <v>14229900000</v>
      </c>
      <c r="O8" s="366">
        <f t="shared" si="2"/>
        <v>14275300000</v>
      </c>
      <c r="P8" s="366">
        <f t="shared" si="2"/>
        <v>14320600000</v>
      </c>
      <c r="Q8" s="366">
        <f t="shared" si="2"/>
        <v>14369700000</v>
      </c>
      <c r="R8" s="366">
        <f t="shared" si="2"/>
        <v>14415000000</v>
      </c>
      <c r="S8" s="366">
        <f t="shared" si="2"/>
        <v>14460300000</v>
      </c>
      <c r="T8" s="366">
        <f t="shared" si="2"/>
        <v>14501900000</v>
      </c>
      <c r="U8" s="366">
        <f t="shared" si="2"/>
        <v>14547200000</v>
      </c>
      <c r="V8" s="366">
        <f t="shared" si="2"/>
        <v>14592500000</v>
      </c>
      <c r="W8" s="366">
        <f t="shared" si="2"/>
        <v>14637800000</v>
      </c>
      <c r="X8" s="366">
        <f t="shared" si="2"/>
        <v>14671800000</v>
      </c>
      <c r="Y8" s="366">
        <f t="shared" si="2"/>
        <v>14705800000</v>
      </c>
      <c r="Z8" s="366">
        <f t="shared" si="2"/>
        <v>14743600000</v>
      </c>
      <c r="AA8" s="366">
        <f t="shared" si="2"/>
        <v>14777600000</v>
      </c>
      <c r="AB8" s="366">
        <f t="shared" si="2"/>
        <v>14811600000</v>
      </c>
      <c r="AC8" s="366">
        <f t="shared" si="2"/>
        <v>14845600000</v>
      </c>
      <c r="AD8" s="366">
        <f t="shared" si="2"/>
        <v>14879600000</v>
      </c>
      <c r="AE8" s="366">
        <f t="shared" si="2"/>
        <v>14913600000</v>
      </c>
      <c r="AF8" s="366">
        <f t="shared" si="2"/>
        <v>14947600000</v>
      </c>
      <c r="AG8" s="366">
        <f t="shared" si="2"/>
        <v>14977800000</v>
      </c>
    </row>
    <row r="9" spans="1:33">
      <c r="A9" s="366"/>
    </row>
    <row r="10" spans="1:33">
      <c r="A10" s="367" t="s">
        <v>3484</v>
      </c>
    </row>
    <row r="11" spans="1:33">
      <c r="A11" s="219" t="s">
        <v>3412</v>
      </c>
      <c r="B11" s="366">
        <f t="shared" ref="B11:AG11" si="3">B93</f>
        <v>69642900000</v>
      </c>
      <c r="C11" s="366">
        <f t="shared" si="3"/>
        <v>66591900000</v>
      </c>
      <c r="D11" s="366">
        <f t="shared" si="3"/>
        <v>68370700000</v>
      </c>
      <c r="E11" s="366">
        <f t="shared" si="3"/>
        <v>69802000000</v>
      </c>
      <c r="F11" s="366">
        <f t="shared" si="3"/>
        <v>71047000000</v>
      </c>
      <c r="G11" s="366">
        <f t="shared" si="3"/>
        <v>72100800000</v>
      </c>
      <c r="H11" s="366">
        <f t="shared" si="3"/>
        <v>73079600000</v>
      </c>
      <c r="I11" s="366">
        <f t="shared" si="3"/>
        <v>74051600000</v>
      </c>
      <c r="J11" s="366">
        <f t="shared" si="3"/>
        <v>74933400000</v>
      </c>
      <c r="K11" s="366">
        <f t="shared" si="3"/>
        <v>75812100000</v>
      </c>
      <c r="L11" s="366">
        <f t="shared" si="3"/>
        <v>76821400000</v>
      </c>
      <c r="M11" s="366">
        <f t="shared" si="3"/>
        <v>77571400000</v>
      </c>
      <c r="N11" s="366">
        <f t="shared" si="3"/>
        <v>78428600000</v>
      </c>
      <c r="O11" s="366">
        <f t="shared" si="3"/>
        <v>79285700000</v>
      </c>
      <c r="P11" s="366">
        <f t="shared" si="3"/>
        <v>80107100000</v>
      </c>
      <c r="Q11" s="366">
        <f t="shared" si="3"/>
        <v>80964300000</v>
      </c>
      <c r="R11" s="366">
        <f t="shared" si="3"/>
        <v>81785700000</v>
      </c>
      <c r="S11" s="366">
        <f t="shared" si="3"/>
        <v>82678600000</v>
      </c>
      <c r="T11" s="366">
        <f t="shared" si="3"/>
        <v>83571400000</v>
      </c>
      <c r="U11" s="366">
        <f t="shared" si="3"/>
        <v>84464300000</v>
      </c>
      <c r="V11" s="366">
        <f t="shared" si="3"/>
        <v>85321400000</v>
      </c>
      <c r="W11" s="366">
        <f t="shared" si="3"/>
        <v>86214300000</v>
      </c>
      <c r="X11" s="366">
        <f t="shared" si="3"/>
        <v>87107100000</v>
      </c>
      <c r="Y11" s="366">
        <f t="shared" si="3"/>
        <v>88035700000</v>
      </c>
      <c r="Z11" s="366">
        <f t="shared" si="3"/>
        <v>88928600000</v>
      </c>
      <c r="AA11" s="366">
        <f t="shared" si="3"/>
        <v>89821400000</v>
      </c>
      <c r="AB11" s="366">
        <f t="shared" si="3"/>
        <v>90714300000</v>
      </c>
      <c r="AC11" s="366">
        <f t="shared" si="3"/>
        <v>91642900000</v>
      </c>
      <c r="AD11" s="366">
        <f t="shared" si="3"/>
        <v>92535700000</v>
      </c>
      <c r="AE11" s="366">
        <f t="shared" si="3"/>
        <v>93464300000</v>
      </c>
      <c r="AF11" s="366">
        <f t="shared" si="3"/>
        <v>94357100000</v>
      </c>
      <c r="AG11" s="366">
        <f t="shared" si="3"/>
        <v>95285700000</v>
      </c>
    </row>
    <row r="12" spans="1:33">
      <c r="A12" s="219" t="s">
        <v>3411</v>
      </c>
      <c r="B12" s="366">
        <f t="shared" ref="B12:AG12" si="4">B94</f>
        <v>1366790000</v>
      </c>
      <c r="C12" s="366">
        <f t="shared" si="4"/>
        <v>1303440000</v>
      </c>
      <c r="D12" s="366">
        <f t="shared" si="4"/>
        <v>1331690000</v>
      </c>
      <c r="E12" s="366">
        <f t="shared" si="4"/>
        <v>1353300000</v>
      </c>
      <c r="F12" s="366">
        <f t="shared" si="4"/>
        <v>1370880000</v>
      </c>
      <c r="G12" s="366">
        <f t="shared" si="4"/>
        <v>1385360000</v>
      </c>
      <c r="H12" s="366">
        <f t="shared" si="4"/>
        <v>1397670000</v>
      </c>
      <c r="I12" s="366">
        <f t="shared" si="4"/>
        <v>1408080000</v>
      </c>
      <c r="J12" s="366">
        <f t="shared" si="4"/>
        <v>1417030000</v>
      </c>
      <c r="K12" s="366">
        <f t="shared" si="4"/>
        <v>1425610000</v>
      </c>
      <c r="L12" s="366">
        <f t="shared" si="4"/>
        <v>1436230000</v>
      </c>
      <c r="M12" s="366">
        <f t="shared" si="4"/>
        <v>1443020000</v>
      </c>
      <c r="N12" s="366">
        <f t="shared" si="4"/>
        <v>1448680000</v>
      </c>
      <c r="O12" s="366">
        <f t="shared" si="4"/>
        <v>1454720000</v>
      </c>
      <c r="P12" s="366">
        <f t="shared" si="4"/>
        <v>1460750000</v>
      </c>
      <c r="Q12" s="366">
        <f t="shared" si="4"/>
        <v>1466420000</v>
      </c>
      <c r="R12" s="366">
        <f t="shared" si="4"/>
        <v>1472450000</v>
      </c>
      <c r="S12" s="366">
        <f t="shared" si="4"/>
        <v>1477740000</v>
      </c>
      <c r="T12" s="366">
        <f t="shared" si="4"/>
        <v>1483020000</v>
      </c>
      <c r="U12" s="366">
        <f t="shared" si="4"/>
        <v>1487920000</v>
      </c>
      <c r="V12" s="366">
        <f t="shared" si="4"/>
        <v>1493210000</v>
      </c>
      <c r="W12" s="366">
        <f t="shared" si="4"/>
        <v>1498490000</v>
      </c>
      <c r="X12" s="366">
        <f t="shared" si="4"/>
        <v>1503400000</v>
      </c>
      <c r="Y12" s="366">
        <f t="shared" si="4"/>
        <v>1508300000</v>
      </c>
      <c r="Z12" s="366">
        <f t="shared" si="4"/>
        <v>1512830000</v>
      </c>
      <c r="AA12" s="366">
        <f t="shared" si="4"/>
        <v>1517740000</v>
      </c>
      <c r="AB12" s="366">
        <f t="shared" si="4"/>
        <v>1522640000</v>
      </c>
      <c r="AC12" s="366">
        <f t="shared" si="4"/>
        <v>1527170000</v>
      </c>
      <c r="AD12" s="366">
        <f t="shared" si="4"/>
        <v>1531700000</v>
      </c>
      <c r="AE12" s="366">
        <f t="shared" si="4"/>
        <v>1536230000</v>
      </c>
      <c r="AF12" s="366">
        <f t="shared" si="4"/>
        <v>1540750000</v>
      </c>
      <c r="AG12" s="366">
        <f t="shared" si="4"/>
        <v>1545280000</v>
      </c>
    </row>
    <row r="14" spans="1:33">
      <c r="A14" s="237" t="s">
        <v>3483</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6" t="s">
        <v>3409</v>
      </c>
      <c r="B15" s="366">
        <f t="shared" ref="B15:AG15" si="5">B6</f>
        <v>702982000000</v>
      </c>
      <c r="C15" s="366">
        <f t="shared" si="5"/>
        <v>659969000000</v>
      </c>
      <c r="D15" s="366">
        <f t="shared" si="5"/>
        <v>680295000000</v>
      </c>
      <c r="E15" s="366">
        <f t="shared" si="5"/>
        <v>697653000000</v>
      </c>
      <c r="F15" s="366">
        <f t="shared" si="5"/>
        <v>709470000000</v>
      </c>
      <c r="G15" s="366">
        <f t="shared" si="5"/>
        <v>720497000000</v>
      </c>
      <c r="H15" s="366">
        <f t="shared" si="5"/>
        <v>730573000000</v>
      </c>
      <c r="I15" s="366">
        <f t="shared" si="5"/>
        <v>739542000000</v>
      </c>
      <c r="J15" s="366">
        <f t="shared" si="5"/>
        <v>747142000000</v>
      </c>
      <c r="K15" s="366">
        <f t="shared" si="5"/>
        <v>754253000000</v>
      </c>
      <c r="L15" s="366">
        <f t="shared" si="5"/>
        <v>763087000000</v>
      </c>
      <c r="M15" s="366">
        <f t="shared" si="5"/>
        <v>769944000000</v>
      </c>
      <c r="N15" s="366">
        <f t="shared" si="5"/>
        <v>776791000000</v>
      </c>
      <c r="O15" s="366">
        <f t="shared" si="5"/>
        <v>784404000000</v>
      </c>
      <c r="P15" s="366">
        <f t="shared" si="5"/>
        <v>790491000000</v>
      </c>
      <c r="Q15" s="366">
        <f t="shared" si="5"/>
        <v>797162000000</v>
      </c>
      <c r="R15" s="366">
        <f t="shared" si="5"/>
        <v>803609000000</v>
      </c>
      <c r="S15" s="366">
        <f t="shared" si="5"/>
        <v>809602000000</v>
      </c>
      <c r="T15" s="366">
        <f t="shared" si="5"/>
        <v>815753000000</v>
      </c>
      <c r="U15" s="366">
        <f t="shared" si="5"/>
        <v>821776000000</v>
      </c>
      <c r="V15" s="366">
        <f t="shared" si="5"/>
        <v>827699000000</v>
      </c>
      <c r="W15" s="366">
        <f t="shared" si="5"/>
        <v>833751000000</v>
      </c>
      <c r="X15" s="366">
        <f t="shared" si="5"/>
        <v>839599000000</v>
      </c>
      <c r="Y15" s="366">
        <f t="shared" si="5"/>
        <v>845447000000</v>
      </c>
      <c r="Z15" s="366">
        <f t="shared" si="5"/>
        <v>851526000000</v>
      </c>
      <c r="AA15" s="366">
        <f t="shared" si="5"/>
        <v>857680000000</v>
      </c>
      <c r="AB15" s="366">
        <f t="shared" si="5"/>
        <v>864038000000</v>
      </c>
      <c r="AC15" s="366">
        <f t="shared" si="5"/>
        <v>870524000000</v>
      </c>
      <c r="AD15" s="366">
        <f t="shared" si="5"/>
        <v>876909000000</v>
      </c>
      <c r="AE15" s="366">
        <f t="shared" si="5"/>
        <v>883470000000</v>
      </c>
      <c r="AF15" s="366">
        <f t="shared" si="5"/>
        <v>890058000000</v>
      </c>
      <c r="AG15" s="366">
        <f t="shared" si="5"/>
        <v>896722000000</v>
      </c>
    </row>
    <row r="16" spans="1:33">
      <c r="A16" s="366" t="s">
        <v>3400</v>
      </c>
      <c r="B16" s="366">
        <f t="shared" ref="B16:AG16" si="6">B7*$B$2</f>
        <v>3381476000000</v>
      </c>
      <c r="C16" s="366">
        <f t="shared" si="6"/>
        <v>3220280000000</v>
      </c>
      <c r="D16" s="366">
        <f t="shared" si="6"/>
        <v>3280732000000</v>
      </c>
      <c r="E16" s="366">
        <f t="shared" si="6"/>
        <v>3325476000000</v>
      </c>
      <c r="F16" s="366">
        <f t="shared" si="6"/>
        <v>3359216000000</v>
      </c>
      <c r="G16" s="366">
        <f t="shared" si="6"/>
        <v>3385256000000</v>
      </c>
      <c r="H16" s="366">
        <f t="shared" si="6"/>
        <v>3405920000000</v>
      </c>
      <c r="I16" s="366">
        <f t="shared" si="6"/>
        <v>3417792000000</v>
      </c>
      <c r="J16" s="366">
        <f t="shared" si="6"/>
        <v>3427032000000</v>
      </c>
      <c r="K16" s="366">
        <f t="shared" si="6"/>
        <v>3434368000000</v>
      </c>
      <c r="L16" s="366">
        <f t="shared" si="6"/>
        <v>3446520000000</v>
      </c>
      <c r="M16" s="366">
        <f t="shared" si="6"/>
        <v>3449516000000</v>
      </c>
      <c r="N16" s="366">
        <f t="shared" si="6"/>
        <v>3448536000000</v>
      </c>
      <c r="O16" s="366">
        <f t="shared" si="6"/>
        <v>3447528000000</v>
      </c>
      <c r="P16" s="366">
        <f t="shared" si="6"/>
        <v>3446548000000</v>
      </c>
      <c r="Q16" s="366">
        <f t="shared" si="6"/>
        <v>3445540000000</v>
      </c>
      <c r="R16" s="366">
        <f t="shared" si="6"/>
        <v>3444560000000</v>
      </c>
      <c r="S16" s="366">
        <f t="shared" si="6"/>
        <v>3440556000000</v>
      </c>
      <c r="T16" s="366">
        <f t="shared" si="6"/>
        <v>3436552000000</v>
      </c>
      <c r="U16" s="366">
        <f t="shared" si="6"/>
        <v>3431568000000</v>
      </c>
      <c r="V16" s="366">
        <f t="shared" si="6"/>
        <v>3427564000000</v>
      </c>
      <c r="W16" s="366">
        <f t="shared" si="6"/>
        <v>3423560000000</v>
      </c>
      <c r="X16" s="366">
        <f t="shared" si="6"/>
        <v>3414572000000</v>
      </c>
      <c r="Y16" s="366">
        <f t="shared" si="6"/>
        <v>3405584000000</v>
      </c>
      <c r="Z16" s="366">
        <f t="shared" si="6"/>
        <v>3396596000000</v>
      </c>
      <c r="AA16" s="366">
        <f t="shared" si="6"/>
        <v>3387608000000</v>
      </c>
      <c r="AB16" s="366">
        <f t="shared" si="6"/>
        <v>3378592000000</v>
      </c>
      <c r="AC16" s="366">
        <f t="shared" si="6"/>
        <v>3366608000000</v>
      </c>
      <c r="AD16" s="366">
        <f t="shared" si="6"/>
        <v>3355604000000</v>
      </c>
      <c r="AE16" s="366">
        <f t="shared" si="6"/>
        <v>3343620000000</v>
      </c>
      <c r="AF16" s="366">
        <f t="shared" si="6"/>
        <v>3332616000000</v>
      </c>
      <c r="AG16" s="366">
        <f t="shared" si="6"/>
        <v>3320632000000</v>
      </c>
    </row>
    <row r="17" spans="1:33">
      <c r="A17" s="366" t="s">
        <v>3399</v>
      </c>
      <c r="B17" s="366">
        <f t="shared" ref="B17:AG17" si="7">B8*$B$3</f>
        <v>3289816000000</v>
      </c>
      <c r="C17" s="366">
        <f t="shared" si="7"/>
        <v>3163702500000</v>
      </c>
      <c r="D17" s="366">
        <f t="shared" si="7"/>
        <v>3256956000000</v>
      </c>
      <c r="E17" s="366">
        <f t="shared" si="7"/>
        <v>3336535500000</v>
      </c>
      <c r="F17" s="366">
        <f t="shared" si="7"/>
        <v>3405753500000</v>
      </c>
      <c r="G17" s="366">
        <f t="shared" si="7"/>
        <v>3466624000000</v>
      </c>
      <c r="H17" s="366">
        <f t="shared" si="7"/>
        <v>3523254500000</v>
      </c>
      <c r="I17" s="366">
        <f t="shared" si="7"/>
        <v>3573233500000</v>
      </c>
      <c r="J17" s="366">
        <f t="shared" si="7"/>
        <v>3620589000000</v>
      </c>
      <c r="K17" s="366">
        <f t="shared" si="7"/>
        <v>3666089500000</v>
      </c>
      <c r="L17" s="366">
        <f t="shared" si="7"/>
        <v>3717923500000</v>
      </c>
      <c r="M17" s="366">
        <f t="shared" si="7"/>
        <v>3758919000000</v>
      </c>
      <c r="N17" s="366">
        <f t="shared" si="7"/>
        <v>3770923500000</v>
      </c>
      <c r="O17" s="366">
        <f t="shared" si="7"/>
        <v>3782954500000</v>
      </c>
      <c r="P17" s="366">
        <f t="shared" si="7"/>
        <v>3794959000000</v>
      </c>
      <c r="Q17" s="366">
        <f t="shared" si="7"/>
        <v>3807970500000</v>
      </c>
      <c r="R17" s="366">
        <f t="shared" si="7"/>
        <v>3819975000000</v>
      </c>
      <c r="S17" s="366">
        <f t="shared" si="7"/>
        <v>3831979500000</v>
      </c>
      <c r="T17" s="366">
        <f t="shared" si="7"/>
        <v>3843003500000</v>
      </c>
      <c r="U17" s="366">
        <f t="shared" si="7"/>
        <v>3855008000000</v>
      </c>
      <c r="V17" s="366">
        <f t="shared" si="7"/>
        <v>3867012500000</v>
      </c>
      <c r="W17" s="366">
        <f t="shared" si="7"/>
        <v>3879017000000</v>
      </c>
      <c r="X17" s="366">
        <f t="shared" si="7"/>
        <v>3888027000000</v>
      </c>
      <c r="Y17" s="366">
        <f t="shared" si="7"/>
        <v>3897037000000</v>
      </c>
      <c r="Z17" s="366">
        <f t="shared" si="7"/>
        <v>3907054000000</v>
      </c>
      <c r="AA17" s="366">
        <f t="shared" si="7"/>
        <v>3916064000000</v>
      </c>
      <c r="AB17" s="366">
        <f t="shared" si="7"/>
        <v>3925074000000</v>
      </c>
      <c r="AC17" s="366">
        <f t="shared" si="7"/>
        <v>3934084000000</v>
      </c>
      <c r="AD17" s="366">
        <f t="shared" si="7"/>
        <v>3943094000000</v>
      </c>
      <c r="AE17" s="366">
        <f t="shared" si="7"/>
        <v>3952104000000</v>
      </c>
      <c r="AF17" s="366">
        <f t="shared" si="7"/>
        <v>3961114000000</v>
      </c>
      <c r="AG17" s="366">
        <f t="shared" si="7"/>
        <v>3969117000000</v>
      </c>
    </row>
    <row r="18" spans="1:33">
      <c r="A18" s="366"/>
    </row>
    <row r="19" spans="1:33">
      <c r="A19" s="367" t="s">
        <v>3482</v>
      </c>
    </row>
    <row r="20" spans="1:33">
      <c r="A20" s="219" t="s">
        <v>3412</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3411</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3385</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3481</v>
      </c>
      <c r="B24" s="366">
        <v>1841180000000</v>
      </c>
      <c r="C24" s="366">
        <v>1710490000000</v>
      </c>
      <c r="D24" s="366">
        <v>1766720000000</v>
      </c>
      <c r="E24" s="366">
        <v>1821740000000</v>
      </c>
      <c r="F24" s="366">
        <v>1857810000000</v>
      </c>
      <c r="G24" s="366">
        <v>1887750000000</v>
      </c>
      <c r="H24" s="366">
        <v>1913810000000</v>
      </c>
      <c r="I24" s="366">
        <v>1935100000000</v>
      </c>
      <c r="J24" s="366">
        <v>1946760000000</v>
      </c>
      <c r="K24" s="366">
        <v>1956750000000</v>
      </c>
      <c r="L24" s="366">
        <v>1968360000000</v>
      </c>
      <c r="M24" s="366">
        <v>1972520000000</v>
      </c>
      <c r="N24" s="366">
        <v>1971190000000</v>
      </c>
      <c r="O24" s="366">
        <v>1969650000000</v>
      </c>
      <c r="P24" s="366">
        <v>1967170000000</v>
      </c>
      <c r="Q24" s="366">
        <v>1966690000000</v>
      </c>
      <c r="R24" s="366">
        <v>1960330000000</v>
      </c>
      <c r="S24" s="366">
        <v>1973860000000</v>
      </c>
      <c r="T24" s="366">
        <v>1988040000000</v>
      </c>
      <c r="U24" s="366">
        <v>2001490000000</v>
      </c>
      <c r="V24" s="366">
        <v>2015790000000</v>
      </c>
      <c r="W24" s="366">
        <v>2032270000000</v>
      </c>
      <c r="X24" s="366">
        <v>2049670000000</v>
      </c>
      <c r="Y24" s="366">
        <v>2066230000000</v>
      </c>
      <c r="Z24" s="366">
        <v>2083760000000</v>
      </c>
      <c r="AA24" s="366">
        <v>2101130000000</v>
      </c>
      <c r="AB24" s="366">
        <v>2119830000000</v>
      </c>
      <c r="AC24" s="366">
        <v>2138440000000</v>
      </c>
      <c r="AD24" s="366">
        <v>2156980000000</v>
      </c>
      <c r="AE24" s="366">
        <v>2175670000000</v>
      </c>
      <c r="AF24" s="366">
        <v>2193400000000</v>
      </c>
      <c r="AG24" s="366">
        <v>2212330000000</v>
      </c>
    </row>
    <row r="25" spans="1:33">
      <c r="A25" s="219" t="s">
        <v>3480</v>
      </c>
      <c r="B25" s="366">
        <v>3613930</v>
      </c>
      <c r="C25" s="366">
        <v>3178110</v>
      </c>
      <c r="D25" s="366">
        <v>3271770</v>
      </c>
      <c r="E25" s="366">
        <v>3397550</v>
      </c>
      <c r="F25" s="366">
        <v>3452500</v>
      </c>
      <c r="G25" s="366">
        <v>3489010</v>
      </c>
      <c r="H25" s="366">
        <v>3516750</v>
      </c>
      <c r="I25" s="366">
        <v>3527020</v>
      </c>
      <c r="J25" s="366">
        <v>3503670</v>
      </c>
      <c r="K25" s="366">
        <v>3473450</v>
      </c>
      <c r="L25" s="366">
        <v>3444610</v>
      </c>
      <c r="M25" s="366">
        <v>3399460</v>
      </c>
      <c r="N25" s="366">
        <v>3333830</v>
      </c>
      <c r="O25" s="366">
        <v>3268830</v>
      </c>
      <c r="P25" s="366">
        <v>3205530</v>
      </c>
      <c r="Q25" s="366">
        <v>3150990</v>
      </c>
      <c r="R25" s="366">
        <v>3063500</v>
      </c>
      <c r="S25" s="366">
        <v>3072580</v>
      </c>
      <c r="T25" s="366">
        <v>3083870</v>
      </c>
      <c r="U25" s="366">
        <v>3093930</v>
      </c>
      <c r="V25" s="366">
        <v>3099090</v>
      </c>
      <c r="W25" s="366">
        <v>3119080</v>
      </c>
      <c r="X25" s="366">
        <v>3144730</v>
      </c>
      <c r="Y25" s="366">
        <v>3161100</v>
      </c>
      <c r="Z25" s="366">
        <v>3184980</v>
      </c>
      <c r="AA25" s="366">
        <v>3216060</v>
      </c>
      <c r="AB25" s="366">
        <v>3249480</v>
      </c>
      <c r="AC25" s="366">
        <v>3281230</v>
      </c>
      <c r="AD25" s="366">
        <v>3311570</v>
      </c>
      <c r="AE25" s="366">
        <v>3342390</v>
      </c>
      <c r="AF25" s="366">
        <v>3372360</v>
      </c>
      <c r="AG25" s="366">
        <v>3403320</v>
      </c>
    </row>
    <row r="26" spans="1:33">
      <c r="A26" s="219" t="s">
        <v>3479</v>
      </c>
      <c r="B26" s="366">
        <v>157576000</v>
      </c>
      <c r="C26" s="366">
        <v>136046000</v>
      </c>
      <c r="D26" s="366">
        <v>141083000</v>
      </c>
      <c r="E26" s="366">
        <v>146954000</v>
      </c>
      <c r="F26" s="366">
        <v>149095000</v>
      </c>
      <c r="G26" s="366">
        <v>150378000</v>
      </c>
      <c r="H26" s="366">
        <v>151173000</v>
      </c>
      <c r="I26" s="366">
        <v>151127000</v>
      </c>
      <c r="J26" s="366">
        <v>149200000</v>
      </c>
      <c r="K26" s="366">
        <v>146802000</v>
      </c>
      <c r="L26" s="366">
        <v>144259000</v>
      </c>
      <c r="M26" s="366">
        <v>140854000</v>
      </c>
      <c r="N26" s="366">
        <v>136115000</v>
      </c>
      <c r="O26" s="366">
        <v>131330000</v>
      </c>
      <c r="P26" s="366">
        <v>126562000</v>
      </c>
      <c r="Q26" s="366">
        <v>122056000</v>
      </c>
      <c r="R26" s="366">
        <v>116089000</v>
      </c>
      <c r="S26" s="366">
        <v>115002000</v>
      </c>
      <c r="T26" s="366">
        <v>114077000</v>
      </c>
      <c r="U26" s="366">
        <v>113203000</v>
      </c>
      <c r="V26" s="366">
        <v>112285000</v>
      </c>
      <c r="W26" s="366">
        <v>111926000</v>
      </c>
      <c r="X26" s="366">
        <v>111799000</v>
      </c>
      <c r="Y26" s="366">
        <v>111453000</v>
      </c>
      <c r="Z26" s="366">
        <v>111359000</v>
      </c>
      <c r="AA26" s="366">
        <v>111480000</v>
      </c>
      <c r="AB26" s="366">
        <v>111696000</v>
      </c>
      <c r="AC26" s="366">
        <v>111892000</v>
      </c>
      <c r="AD26" s="366">
        <v>112068000</v>
      </c>
      <c r="AE26" s="366">
        <v>112286000</v>
      </c>
      <c r="AF26" s="366">
        <v>112507000</v>
      </c>
      <c r="AG26" s="366">
        <v>112789000</v>
      </c>
    </row>
    <row r="27" spans="1:33">
      <c r="A27" s="219" t="s">
        <v>3478</v>
      </c>
      <c r="B27" s="366">
        <v>763798000</v>
      </c>
      <c r="C27" s="366">
        <v>659765000</v>
      </c>
      <c r="D27" s="366">
        <v>685511000</v>
      </c>
      <c r="E27" s="366">
        <v>714759000</v>
      </c>
      <c r="F27" s="366">
        <v>725032000</v>
      </c>
      <c r="G27" s="366">
        <v>731049000</v>
      </c>
      <c r="H27" s="366">
        <v>734557000</v>
      </c>
      <c r="I27" s="366">
        <v>733863000</v>
      </c>
      <c r="J27" s="366">
        <v>723487000</v>
      </c>
      <c r="K27" s="366">
        <v>710600000</v>
      </c>
      <c r="L27" s="366">
        <v>696764000</v>
      </c>
      <c r="M27" s="366">
        <v>678541000</v>
      </c>
      <c r="N27" s="366">
        <v>653338000</v>
      </c>
      <c r="O27" s="366">
        <v>627843000</v>
      </c>
      <c r="P27" s="366">
        <v>602380000</v>
      </c>
      <c r="Q27" s="366">
        <v>578097000</v>
      </c>
      <c r="R27" s="366">
        <v>546827000</v>
      </c>
      <c r="S27" s="366">
        <v>539932000</v>
      </c>
      <c r="T27" s="366">
        <v>533895000</v>
      </c>
      <c r="U27" s="366">
        <v>528222000</v>
      </c>
      <c r="V27" s="366">
        <v>522524000</v>
      </c>
      <c r="W27" s="366">
        <v>519471000</v>
      </c>
      <c r="X27" s="366">
        <v>517549000</v>
      </c>
      <c r="Y27" s="366">
        <v>514725000</v>
      </c>
      <c r="Z27" s="366">
        <v>513069000</v>
      </c>
      <c r="AA27" s="366">
        <v>512373000</v>
      </c>
      <c r="AB27" s="366">
        <v>512135000</v>
      </c>
      <c r="AC27" s="366">
        <v>511853000</v>
      </c>
      <c r="AD27" s="366">
        <v>511527000</v>
      </c>
      <c r="AE27" s="366">
        <v>511423000</v>
      </c>
      <c r="AF27" s="366">
        <v>511384000</v>
      </c>
      <c r="AG27" s="366">
        <v>511669000</v>
      </c>
    </row>
    <row r="28" spans="1:33">
      <c r="A28" s="219" t="s">
        <v>3477</v>
      </c>
      <c r="B28" s="366">
        <v>21381200</v>
      </c>
      <c r="C28" s="366">
        <v>18170300</v>
      </c>
      <c r="D28" s="366">
        <v>18813100</v>
      </c>
      <c r="E28" s="366">
        <v>19606200</v>
      </c>
      <c r="F28" s="366">
        <v>19934000</v>
      </c>
      <c r="G28" s="366">
        <v>20155100</v>
      </c>
      <c r="H28" s="366">
        <v>20322100</v>
      </c>
      <c r="I28" s="366">
        <v>20390500</v>
      </c>
      <c r="J28" s="366">
        <v>20231500</v>
      </c>
      <c r="K28" s="366">
        <v>20027100</v>
      </c>
      <c r="L28" s="366">
        <v>19821100</v>
      </c>
      <c r="M28" s="366">
        <v>19518600</v>
      </c>
      <c r="N28" s="366">
        <v>19045500</v>
      </c>
      <c r="O28" s="366">
        <v>18569700</v>
      </c>
      <c r="P28" s="366">
        <v>18097600</v>
      </c>
      <c r="Q28" s="366">
        <v>17661200</v>
      </c>
      <c r="R28" s="366">
        <v>17010700</v>
      </c>
      <c r="S28" s="366">
        <v>16965900</v>
      </c>
      <c r="T28" s="366">
        <v>16938000</v>
      </c>
      <c r="U28" s="366">
        <v>16909500</v>
      </c>
      <c r="V28" s="366">
        <v>16865600</v>
      </c>
      <c r="W28" s="366">
        <v>16896600</v>
      </c>
      <c r="X28" s="366">
        <v>16956700</v>
      </c>
      <c r="Y28" s="366">
        <v>16982300</v>
      </c>
      <c r="Z28" s="366">
        <v>17042500</v>
      </c>
      <c r="AA28" s="366">
        <v>17134000</v>
      </c>
      <c r="AB28" s="366">
        <v>17238400</v>
      </c>
      <c r="AC28" s="366">
        <v>17336600</v>
      </c>
      <c r="AD28" s="366">
        <v>17428400</v>
      </c>
      <c r="AE28" s="366">
        <v>17525800</v>
      </c>
      <c r="AF28" s="366">
        <v>17619000</v>
      </c>
      <c r="AG28" s="366">
        <v>17718900</v>
      </c>
    </row>
    <row r="29" spans="1:33">
      <c r="A29" s="219" t="s">
        <v>3476</v>
      </c>
      <c r="B29" s="366">
        <v>18654000</v>
      </c>
      <c r="C29" s="366">
        <v>15962500</v>
      </c>
      <c r="D29" s="366">
        <v>16519900</v>
      </c>
      <c r="E29" s="366">
        <v>17197500</v>
      </c>
      <c r="F29" s="366">
        <v>17464000</v>
      </c>
      <c r="G29" s="366">
        <v>17634000</v>
      </c>
      <c r="H29" s="366">
        <v>17753000</v>
      </c>
      <c r="I29" s="366">
        <v>17780400</v>
      </c>
      <c r="J29" s="366">
        <v>17605000</v>
      </c>
      <c r="K29" s="366">
        <v>17384200</v>
      </c>
      <c r="L29" s="366">
        <v>17156500</v>
      </c>
      <c r="M29" s="366">
        <v>16837900</v>
      </c>
      <c r="N29" s="366">
        <v>16372700</v>
      </c>
      <c r="O29" s="366">
        <v>15904400</v>
      </c>
      <c r="P29" s="366">
        <v>15439000</v>
      </c>
      <c r="Q29" s="366">
        <v>15005600</v>
      </c>
      <c r="R29" s="366">
        <v>14390500</v>
      </c>
      <c r="S29" s="366">
        <v>14322600</v>
      </c>
      <c r="T29" s="366">
        <v>14270900</v>
      </c>
      <c r="U29" s="366">
        <v>14220700</v>
      </c>
      <c r="V29" s="366">
        <v>14159400</v>
      </c>
      <c r="W29" s="366">
        <v>14164300</v>
      </c>
      <c r="X29" s="366">
        <v>14195600</v>
      </c>
      <c r="Y29" s="366">
        <v>14197200</v>
      </c>
      <c r="Z29" s="366">
        <v>14229400</v>
      </c>
      <c r="AA29" s="366">
        <v>14288600</v>
      </c>
      <c r="AB29" s="366">
        <v>14359200</v>
      </c>
      <c r="AC29" s="366">
        <v>14425300</v>
      </c>
      <c r="AD29" s="366">
        <v>14486800</v>
      </c>
      <c r="AE29" s="366">
        <v>14553200</v>
      </c>
      <c r="AF29" s="366">
        <v>14617400</v>
      </c>
      <c r="AG29" s="366">
        <v>14687800</v>
      </c>
    </row>
    <row r="30" spans="1:33">
      <c r="A30" s="219" t="s">
        <v>3475</v>
      </c>
      <c r="B30" s="366">
        <v>3292240000</v>
      </c>
      <c r="C30" s="366">
        <v>2850210000</v>
      </c>
      <c r="D30" s="366">
        <v>2967130000</v>
      </c>
      <c r="E30" s="366">
        <v>3097320000</v>
      </c>
      <c r="F30" s="366">
        <v>3142180000</v>
      </c>
      <c r="G30" s="366">
        <v>3168360000</v>
      </c>
      <c r="H30" s="366">
        <v>3183250000</v>
      </c>
      <c r="I30" s="366">
        <v>3179580000</v>
      </c>
      <c r="J30" s="366">
        <v>3131990000</v>
      </c>
      <c r="K30" s="366">
        <v>3072830000</v>
      </c>
      <c r="L30" s="366">
        <v>3008840000</v>
      </c>
      <c r="M30" s="366">
        <v>2925200000</v>
      </c>
      <c r="N30" s="366">
        <v>2809680000</v>
      </c>
      <c r="O30" s="366">
        <v>2692710000</v>
      </c>
      <c r="P30" s="366">
        <v>2575770000</v>
      </c>
      <c r="Q30" s="366">
        <v>2463740000</v>
      </c>
      <c r="R30" s="366">
        <v>2322230000</v>
      </c>
      <c r="S30" s="366">
        <v>2287690000</v>
      </c>
      <c r="T30" s="366">
        <v>2257050000</v>
      </c>
      <c r="U30" s="366">
        <v>2228350000</v>
      </c>
      <c r="V30" s="366">
        <v>2200080000</v>
      </c>
      <c r="W30" s="366">
        <v>2183110000</v>
      </c>
      <c r="X30" s="366">
        <v>2171040000</v>
      </c>
      <c r="Y30" s="366">
        <v>2155520000</v>
      </c>
      <c r="Z30" s="366">
        <v>2144910000</v>
      </c>
      <c r="AA30" s="366">
        <v>2138260000</v>
      </c>
      <c r="AB30" s="366">
        <v>2133590000</v>
      </c>
      <c r="AC30" s="366">
        <v>2128900000</v>
      </c>
      <c r="AD30" s="366">
        <v>2124170000</v>
      </c>
      <c r="AE30" s="366">
        <v>2120420000</v>
      </c>
      <c r="AF30" s="366">
        <v>2117130000</v>
      </c>
      <c r="AG30" s="366">
        <v>2115320000</v>
      </c>
    </row>
    <row r="31" spans="1:33">
      <c r="A31" s="219" t="s">
        <v>3474</v>
      </c>
      <c r="B31" s="366">
        <v>1016440</v>
      </c>
      <c r="C31" s="366">
        <v>869895</v>
      </c>
      <c r="D31" s="366">
        <v>892842</v>
      </c>
      <c r="E31" s="366">
        <v>925482</v>
      </c>
      <c r="F31" s="366">
        <v>940555</v>
      </c>
      <c r="G31" s="366">
        <v>950860</v>
      </c>
      <c r="H31" s="366">
        <v>959131</v>
      </c>
      <c r="I31" s="366">
        <v>963095</v>
      </c>
      <c r="J31" s="366">
        <v>959051</v>
      </c>
      <c r="K31" s="366">
        <v>953740</v>
      </c>
      <c r="L31" s="366">
        <v>949349</v>
      </c>
      <c r="M31" s="366">
        <v>941137</v>
      </c>
      <c r="N31" s="366">
        <v>927678</v>
      </c>
      <c r="O31" s="366">
        <v>914438</v>
      </c>
      <c r="P31" s="366">
        <v>901622</v>
      </c>
      <c r="Q31" s="366">
        <v>891049</v>
      </c>
      <c r="R31" s="366">
        <v>870058</v>
      </c>
      <c r="S31" s="366">
        <v>875088</v>
      </c>
      <c r="T31" s="366">
        <v>880601</v>
      </c>
      <c r="U31" s="366">
        <v>885562</v>
      </c>
      <c r="V31" s="366">
        <v>888937</v>
      </c>
      <c r="W31" s="366">
        <v>896257</v>
      </c>
      <c r="X31" s="366">
        <v>905011</v>
      </c>
      <c r="Y31" s="366">
        <v>911249</v>
      </c>
      <c r="Z31" s="366">
        <v>919462</v>
      </c>
      <c r="AA31" s="366">
        <v>929598</v>
      </c>
      <c r="AB31" s="366">
        <v>940369</v>
      </c>
      <c r="AC31" s="366">
        <v>950594</v>
      </c>
      <c r="AD31" s="366">
        <v>960301</v>
      </c>
      <c r="AE31" s="366">
        <v>970185</v>
      </c>
      <c r="AF31" s="366">
        <v>979671</v>
      </c>
      <c r="AG31" s="366">
        <v>989362</v>
      </c>
    </row>
    <row r="32" spans="1:33">
      <c r="A32" s="219" t="s">
        <v>3473</v>
      </c>
      <c r="B32" s="366">
        <v>2076780</v>
      </c>
      <c r="C32" s="366">
        <v>1774490</v>
      </c>
      <c r="D32" s="366">
        <v>1811350</v>
      </c>
      <c r="E32" s="366">
        <v>1869850</v>
      </c>
      <c r="F32" s="366">
        <v>1898030</v>
      </c>
      <c r="G32" s="366">
        <v>1916770</v>
      </c>
      <c r="H32" s="366">
        <v>1931830</v>
      </c>
      <c r="I32" s="366">
        <v>1938410</v>
      </c>
      <c r="J32" s="366">
        <v>1931920</v>
      </c>
      <c r="K32" s="366">
        <v>1923660</v>
      </c>
      <c r="L32" s="366">
        <v>1918110</v>
      </c>
      <c r="M32" s="366">
        <v>1905420</v>
      </c>
      <c r="N32" s="366">
        <v>1885290</v>
      </c>
      <c r="O32" s="366">
        <v>1865900</v>
      </c>
      <c r="P32" s="366">
        <v>1847530</v>
      </c>
      <c r="Q32" s="366">
        <v>1834170</v>
      </c>
      <c r="R32" s="366">
        <v>1798870</v>
      </c>
      <c r="S32" s="366">
        <v>1815030</v>
      </c>
      <c r="T32" s="366">
        <v>1831900</v>
      </c>
      <c r="U32" s="366">
        <v>1847190</v>
      </c>
      <c r="V32" s="366">
        <v>1858500</v>
      </c>
      <c r="W32" s="366">
        <v>1878140</v>
      </c>
      <c r="X32" s="366">
        <v>1900720</v>
      </c>
      <c r="Y32" s="366">
        <v>1917450</v>
      </c>
      <c r="Z32" s="366">
        <v>1938460</v>
      </c>
      <c r="AA32" s="366">
        <v>1963710</v>
      </c>
      <c r="AB32" s="366">
        <v>1990260</v>
      </c>
      <c r="AC32" s="366">
        <v>2015480</v>
      </c>
      <c r="AD32" s="366">
        <v>2039450</v>
      </c>
      <c r="AE32" s="366">
        <v>2063730</v>
      </c>
      <c r="AF32" s="366">
        <v>2087020</v>
      </c>
      <c r="AG32" s="366">
        <v>2110600</v>
      </c>
    </row>
    <row r="33" spans="1:33">
      <c r="A33" s="219" t="s">
        <v>3472</v>
      </c>
      <c r="B33" s="366">
        <v>71722100</v>
      </c>
      <c r="C33" s="366">
        <v>61936200</v>
      </c>
      <c r="D33" s="366">
        <v>64391300</v>
      </c>
      <c r="E33" s="366">
        <v>67143900</v>
      </c>
      <c r="F33" s="366">
        <v>68088600</v>
      </c>
      <c r="G33" s="366">
        <v>68629600</v>
      </c>
      <c r="H33" s="366">
        <v>68928800</v>
      </c>
      <c r="I33" s="366">
        <v>68826900</v>
      </c>
      <c r="J33" s="366">
        <v>67797900</v>
      </c>
      <c r="K33" s="366">
        <v>66523500</v>
      </c>
      <c r="L33" s="366">
        <v>65150200</v>
      </c>
      <c r="M33" s="366">
        <v>63354600</v>
      </c>
      <c r="N33" s="366">
        <v>60891000</v>
      </c>
      <c r="O33" s="366">
        <v>58397200</v>
      </c>
      <c r="P33" s="366">
        <v>55904500</v>
      </c>
      <c r="Q33" s="366">
        <v>53519800</v>
      </c>
      <c r="R33" s="366">
        <v>50482700</v>
      </c>
      <c r="S33" s="366">
        <v>49768000</v>
      </c>
      <c r="T33" s="366">
        <v>49136600</v>
      </c>
      <c r="U33" s="366">
        <v>48544000</v>
      </c>
      <c r="V33" s="366">
        <v>47956000</v>
      </c>
      <c r="W33" s="366">
        <v>47614600</v>
      </c>
      <c r="X33" s="366">
        <v>47379300</v>
      </c>
      <c r="Y33" s="366">
        <v>47065400</v>
      </c>
      <c r="Z33" s="366">
        <v>46859100</v>
      </c>
      <c r="AA33" s="366">
        <v>46740300</v>
      </c>
      <c r="AB33" s="366">
        <v>46664200</v>
      </c>
      <c r="AC33" s="366">
        <v>46586300</v>
      </c>
      <c r="AD33" s="366">
        <v>46506000</v>
      </c>
      <c r="AE33" s="366">
        <v>46447100</v>
      </c>
      <c r="AF33" s="366">
        <v>46396700</v>
      </c>
      <c r="AG33" s="366">
        <v>46377300</v>
      </c>
    </row>
    <row r="34" spans="1:33">
      <c r="A34" s="219" t="s">
        <v>3471</v>
      </c>
      <c r="B34" s="366">
        <v>10505900</v>
      </c>
      <c r="C34" s="366">
        <v>9060500</v>
      </c>
      <c r="D34" s="366">
        <v>9417610</v>
      </c>
      <c r="E34" s="366">
        <v>9818680</v>
      </c>
      <c r="F34" s="366">
        <v>9956470</v>
      </c>
      <c r="G34" s="366">
        <v>10035300</v>
      </c>
      <c r="H34" s="366">
        <v>10079000</v>
      </c>
      <c r="I34" s="366">
        <v>10064200</v>
      </c>
      <c r="J34" s="366">
        <v>9914520</v>
      </c>
      <c r="K34" s="366">
        <v>9729240</v>
      </c>
      <c r="L34" s="366">
        <v>9529740</v>
      </c>
      <c r="M34" s="366">
        <v>9268780</v>
      </c>
      <c r="N34" s="366">
        <v>8910440</v>
      </c>
      <c r="O34" s="366">
        <v>8547730</v>
      </c>
      <c r="P34" s="366">
        <v>8185130</v>
      </c>
      <c r="Q34" s="366">
        <v>7838290</v>
      </c>
      <c r="R34" s="366">
        <v>7395260</v>
      </c>
      <c r="S34" s="366">
        <v>7291920</v>
      </c>
      <c r="T34" s="366">
        <v>7200710</v>
      </c>
      <c r="U34" s="366">
        <v>7115060</v>
      </c>
      <c r="V34" s="366">
        <v>7029970</v>
      </c>
      <c r="W34" s="366">
        <v>6980880</v>
      </c>
      <c r="X34" s="366">
        <v>6947290</v>
      </c>
      <c r="Y34" s="366">
        <v>6902170</v>
      </c>
      <c r="Z34" s="366">
        <v>6872780</v>
      </c>
      <c r="AA34" s="366">
        <v>6856150</v>
      </c>
      <c r="AB34" s="366">
        <v>6845770</v>
      </c>
      <c r="AC34" s="366">
        <v>6835080</v>
      </c>
      <c r="AD34" s="366">
        <v>6823980</v>
      </c>
      <c r="AE34" s="366">
        <v>6816030</v>
      </c>
      <c r="AF34" s="366">
        <v>6809240</v>
      </c>
      <c r="AG34" s="366">
        <v>6806950</v>
      </c>
    </row>
    <row r="35" spans="1:33">
      <c r="A35" s="219" t="s">
        <v>3470</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3469</v>
      </c>
      <c r="B36" s="366">
        <v>1640600000000</v>
      </c>
      <c r="C36" s="366">
        <v>1628270000000</v>
      </c>
      <c r="D36" s="366">
        <v>1714520000000</v>
      </c>
      <c r="E36" s="366">
        <v>1787230000000</v>
      </c>
      <c r="F36" s="366">
        <v>1822090000000</v>
      </c>
      <c r="G36" s="366">
        <v>1860660000000</v>
      </c>
      <c r="H36" s="366">
        <v>1898970000000</v>
      </c>
      <c r="I36" s="366">
        <v>1927160000000</v>
      </c>
      <c r="J36" s="366">
        <v>1936650000000</v>
      </c>
      <c r="K36" s="366">
        <v>1949780000000</v>
      </c>
      <c r="L36" s="366">
        <v>1959440000000</v>
      </c>
      <c r="M36" s="366">
        <v>1950350000000</v>
      </c>
      <c r="N36" s="366">
        <v>1952470000000</v>
      </c>
      <c r="O36" s="366">
        <v>1964130000000</v>
      </c>
      <c r="P36" s="366">
        <v>1967610000000</v>
      </c>
      <c r="Q36" s="366">
        <v>1982350000000</v>
      </c>
      <c r="R36" s="366">
        <v>1985570000000</v>
      </c>
      <c r="S36" s="366">
        <v>1985860000000</v>
      </c>
      <c r="T36" s="366">
        <v>1987160000000</v>
      </c>
      <c r="U36" s="366">
        <v>1989930000000</v>
      </c>
      <c r="V36" s="366">
        <v>1992400000000</v>
      </c>
      <c r="W36" s="366">
        <v>2017290000000</v>
      </c>
      <c r="X36" s="366">
        <v>2022480000000</v>
      </c>
      <c r="Y36" s="366">
        <v>2026740000000</v>
      </c>
      <c r="Z36" s="366">
        <v>2031270000000</v>
      </c>
      <c r="AA36" s="366">
        <v>2033050000000</v>
      </c>
      <c r="AB36" s="366">
        <v>2032300000000</v>
      </c>
      <c r="AC36" s="366">
        <v>2031440000000</v>
      </c>
      <c r="AD36" s="366">
        <v>2038410000000</v>
      </c>
      <c r="AE36" s="366">
        <v>2043450000000</v>
      </c>
      <c r="AF36" s="366">
        <v>2045160000000</v>
      </c>
      <c r="AG36" s="366">
        <v>2035120000000</v>
      </c>
    </row>
    <row r="37" spans="1:33">
      <c r="A37" s="219" t="s">
        <v>3468</v>
      </c>
      <c r="B37" s="366">
        <v>70325500</v>
      </c>
      <c r="C37" s="366">
        <v>70141400</v>
      </c>
      <c r="D37" s="366">
        <v>73425100</v>
      </c>
      <c r="E37" s="366">
        <v>76391500</v>
      </c>
      <c r="F37" s="366">
        <v>77819000</v>
      </c>
      <c r="G37" s="366">
        <v>79414400</v>
      </c>
      <c r="H37" s="366">
        <v>81012100</v>
      </c>
      <c r="I37" s="366">
        <v>82163100</v>
      </c>
      <c r="J37" s="366">
        <v>82598800</v>
      </c>
      <c r="K37" s="366">
        <v>83228600</v>
      </c>
      <c r="L37" s="366">
        <v>83649700</v>
      </c>
      <c r="M37" s="366">
        <v>83274500</v>
      </c>
      <c r="N37" s="366">
        <v>83431200</v>
      </c>
      <c r="O37" s="366">
        <v>84001700</v>
      </c>
      <c r="P37" s="366">
        <v>84207000</v>
      </c>
      <c r="Q37" s="366">
        <v>84909000</v>
      </c>
      <c r="R37" s="366">
        <v>85110100</v>
      </c>
      <c r="S37" s="366">
        <v>85189200</v>
      </c>
      <c r="T37" s="366">
        <v>85312800</v>
      </c>
      <c r="U37" s="366">
        <v>85502400</v>
      </c>
      <c r="V37" s="366">
        <v>85676400</v>
      </c>
      <c r="W37" s="366">
        <v>86835000</v>
      </c>
      <c r="X37" s="366">
        <v>87137000</v>
      </c>
      <c r="Y37" s="366">
        <v>87394200</v>
      </c>
      <c r="Z37" s="366">
        <v>87667900</v>
      </c>
      <c r="AA37" s="366">
        <v>87807500</v>
      </c>
      <c r="AB37" s="366">
        <v>87844000</v>
      </c>
      <c r="AC37" s="366">
        <v>87862800</v>
      </c>
      <c r="AD37" s="366">
        <v>88272900</v>
      </c>
      <c r="AE37" s="366">
        <v>88597200</v>
      </c>
      <c r="AF37" s="366">
        <v>88771300</v>
      </c>
      <c r="AG37" s="366">
        <v>88460500</v>
      </c>
    </row>
    <row r="38" spans="1:33">
      <c r="A38" s="219" t="s">
        <v>3467</v>
      </c>
      <c r="B38" s="366">
        <v>693084000</v>
      </c>
      <c r="C38" s="366">
        <v>683797000</v>
      </c>
      <c r="D38" s="366">
        <v>715908000</v>
      </c>
      <c r="E38" s="366">
        <v>744321000</v>
      </c>
      <c r="F38" s="366">
        <v>757420000</v>
      </c>
      <c r="G38" s="366">
        <v>772244000</v>
      </c>
      <c r="H38" s="366">
        <v>786856000</v>
      </c>
      <c r="I38" s="366">
        <v>798178000</v>
      </c>
      <c r="J38" s="366">
        <v>802593000</v>
      </c>
      <c r="K38" s="366">
        <v>808817000</v>
      </c>
      <c r="L38" s="366">
        <v>813016000</v>
      </c>
      <c r="M38" s="366">
        <v>810213000</v>
      </c>
      <c r="N38" s="366">
        <v>811607000</v>
      </c>
      <c r="O38" s="366">
        <v>816707000</v>
      </c>
      <c r="P38" s="366">
        <v>818618000</v>
      </c>
      <c r="Q38" s="366">
        <v>824912000</v>
      </c>
      <c r="R38" s="366">
        <v>826712000</v>
      </c>
      <c r="S38" s="366">
        <v>827460000</v>
      </c>
      <c r="T38" s="366">
        <v>828608000</v>
      </c>
      <c r="U38" s="366">
        <v>830351000</v>
      </c>
      <c r="V38" s="366">
        <v>832025000</v>
      </c>
      <c r="W38" s="366">
        <v>842546000</v>
      </c>
      <c r="X38" s="366">
        <v>845558000</v>
      </c>
      <c r="Y38" s="366">
        <v>848167000</v>
      </c>
      <c r="Z38" s="366">
        <v>850856000</v>
      </c>
      <c r="AA38" s="366">
        <v>852127000</v>
      </c>
      <c r="AB38" s="366">
        <v>852507000</v>
      </c>
      <c r="AC38" s="366">
        <v>852596000</v>
      </c>
      <c r="AD38" s="366">
        <v>856465000</v>
      </c>
      <c r="AE38" s="366">
        <v>859584000</v>
      </c>
      <c r="AF38" s="366">
        <v>861400000</v>
      </c>
      <c r="AG38" s="366">
        <v>858932000</v>
      </c>
    </row>
    <row r="39" spans="1:33">
      <c r="A39" s="219" t="s">
        <v>3466</v>
      </c>
      <c r="B39" s="366">
        <v>1669550000</v>
      </c>
      <c r="C39" s="366">
        <v>1614040000</v>
      </c>
      <c r="D39" s="366">
        <v>1675820000</v>
      </c>
      <c r="E39" s="366">
        <v>1730100000</v>
      </c>
      <c r="F39" s="366">
        <v>1751270000</v>
      </c>
      <c r="G39" s="366">
        <v>1776920000</v>
      </c>
      <c r="H39" s="366">
        <v>1800970000</v>
      </c>
      <c r="I39" s="366">
        <v>1823400000</v>
      </c>
      <c r="J39" s="366">
        <v>1833830000</v>
      </c>
      <c r="K39" s="366">
        <v>1848960000</v>
      </c>
      <c r="L39" s="366">
        <v>1857710000</v>
      </c>
      <c r="M39" s="366">
        <v>1855780000</v>
      </c>
      <c r="N39" s="366">
        <v>1858740000</v>
      </c>
      <c r="O39" s="366">
        <v>1868080000</v>
      </c>
      <c r="P39" s="366">
        <v>1872140000</v>
      </c>
      <c r="Q39" s="366">
        <v>1883550000</v>
      </c>
      <c r="R39" s="366">
        <v>1887170000</v>
      </c>
      <c r="S39" s="366">
        <v>1889710000</v>
      </c>
      <c r="T39" s="366">
        <v>1892980000</v>
      </c>
      <c r="U39" s="366">
        <v>1897340000</v>
      </c>
      <c r="V39" s="366">
        <v>1901980000</v>
      </c>
      <c r="W39" s="366">
        <v>1922250000</v>
      </c>
      <c r="X39" s="366">
        <v>1930490000</v>
      </c>
      <c r="Y39" s="366">
        <v>1937930000</v>
      </c>
      <c r="Z39" s="366">
        <v>1945180000</v>
      </c>
      <c r="AA39" s="366">
        <v>1948130000</v>
      </c>
      <c r="AB39" s="366">
        <v>1950000000</v>
      </c>
      <c r="AC39" s="366">
        <v>1950020000</v>
      </c>
      <c r="AD39" s="366">
        <v>1959890000</v>
      </c>
      <c r="AE39" s="366">
        <v>1968540000</v>
      </c>
      <c r="AF39" s="366">
        <v>1975080000</v>
      </c>
      <c r="AG39" s="366">
        <v>1975590000</v>
      </c>
    </row>
    <row r="40" spans="1:33">
      <c r="A40" s="219" t="s">
        <v>3465</v>
      </c>
      <c r="B40" s="366">
        <v>129009000</v>
      </c>
      <c r="C40" s="366">
        <v>124157000</v>
      </c>
      <c r="D40" s="366">
        <v>131078000</v>
      </c>
      <c r="E40" s="366">
        <v>137376000</v>
      </c>
      <c r="F40" s="366">
        <v>140186000</v>
      </c>
      <c r="G40" s="366">
        <v>143366000</v>
      </c>
      <c r="H40" s="366">
        <v>146439000</v>
      </c>
      <c r="I40" s="366">
        <v>149203000</v>
      </c>
      <c r="J40" s="366">
        <v>150296000</v>
      </c>
      <c r="K40" s="366">
        <v>151644000</v>
      </c>
      <c r="L40" s="366">
        <v>152739000</v>
      </c>
      <c r="M40" s="366">
        <v>152633000</v>
      </c>
      <c r="N40" s="366">
        <v>152867000</v>
      </c>
      <c r="O40" s="366">
        <v>153737000</v>
      </c>
      <c r="P40" s="366">
        <v>154101000</v>
      </c>
      <c r="Q40" s="366">
        <v>155183000</v>
      </c>
      <c r="R40" s="366">
        <v>155484000</v>
      </c>
      <c r="S40" s="366">
        <v>155578000</v>
      </c>
      <c r="T40" s="366">
        <v>155728000</v>
      </c>
      <c r="U40" s="366">
        <v>155983000</v>
      </c>
      <c r="V40" s="366">
        <v>156248000</v>
      </c>
      <c r="W40" s="366">
        <v>158034000</v>
      </c>
      <c r="X40" s="366">
        <v>158588000</v>
      </c>
      <c r="Y40" s="366">
        <v>159074000</v>
      </c>
      <c r="Z40" s="366">
        <v>159546000</v>
      </c>
      <c r="AA40" s="366">
        <v>159736000</v>
      </c>
      <c r="AB40" s="366">
        <v>159762000</v>
      </c>
      <c r="AC40" s="366">
        <v>159732000</v>
      </c>
      <c r="AD40" s="366">
        <v>160316000</v>
      </c>
      <c r="AE40" s="366">
        <v>160781000</v>
      </c>
      <c r="AF40" s="366">
        <v>161051000</v>
      </c>
      <c r="AG40" s="366">
        <v>160520000</v>
      </c>
    </row>
    <row r="41" spans="1:33">
      <c r="A41" s="219" t="s">
        <v>3464</v>
      </c>
      <c r="B41" s="366">
        <v>114733000</v>
      </c>
      <c r="C41" s="366">
        <v>112135000</v>
      </c>
      <c r="D41" s="366">
        <v>117847000</v>
      </c>
      <c r="E41" s="366">
        <v>122986000</v>
      </c>
      <c r="F41" s="366">
        <v>125333000</v>
      </c>
      <c r="G41" s="366">
        <v>127982000</v>
      </c>
      <c r="H41" s="366">
        <v>130574000</v>
      </c>
      <c r="I41" s="366">
        <v>132712000</v>
      </c>
      <c r="J41" s="366">
        <v>133541000</v>
      </c>
      <c r="K41" s="366">
        <v>134633000</v>
      </c>
      <c r="L41" s="366">
        <v>135447000</v>
      </c>
      <c r="M41" s="366">
        <v>135114000</v>
      </c>
      <c r="N41" s="366">
        <v>135334000</v>
      </c>
      <c r="O41" s="366">
        <v>136156000</v>
      </c>
      <c r="P41" s="366">
        <v>136476000</v>
      </c>
      <c r="Q41" s="366">
        <v>137496000</v>
      </c>
      <c r="R41" s="366">
        <v>137781000</v>
      </c>
      <c r="S41" s="366">
        <v>137882000</v>
      </c>
      <c r="T41" s="366">
        <v>138042000</v>
      </c>
      <c r="U41" s="366">
        <v>138301000</v>
      </c>
      <c r="V41" s="366">
        <v>138554000</v>
      </c>
      <c r="W41" s="366">
        <v>140248000</v>
      </c>
      <c r="X41" s="366">
        <v>140737000</v>
      </c>
      <c r="Y41" s="366">
        <v>141162000</v>
      </c>
      <c r="Z41" s="366">
        <v>141590000</v>
      </c>
      <c r="AA41" s="366">
        <v>141781000</v>
      </c>
      <c r="AB41" s="366">
        <v>141821000</v>
      </c>
      <c r="AC41" s="366">
        <v>141818000</v>
      </c>
      <c r="AD41" s="366">
        <v>142400000</v>
      </c>
      <c r="AE41" s="366">
        <v>142864000</v>
      </c>
      <c r="AF41" s="366">
        <v>143126000</v>
      </c>
      <c r="AG41" s="366">
        <v>142659000</v>
      </c>
    </row>
    <row r="42" spans="1:33">
      <c r="A42" s="219" t="s">
        <v>3463</v>
      </c>
      <c r="B42" s="366">
        <v>807416000</v>
      </c>
      <c r="C42" s="366">
        <v>718133000</v>
      </c>
      <c r="D42" s="366">
        <v>784043000</v>
      </c>
      <c r="E42" s="366">
        <v>823909000</v>
      </c>
      <c r="F42" s="366">
        <v>838557000</v>
      </c>
      <c r="G42" s="366">
        <v>855929000</v>
      </c>
      <c r="H42" s="366">
        <v>871273000</v>
      </c>
      <c r="I42" s="366">
        <v>892673000</v>
      </c>
      <c r="J42" s="366">
        <v>903787000</v>
      </c>
      <c r="K42" s="366">
        <v>916154000</v>
      </c>
      <c r="L42" s="366">
        <v>926737000</v>
      </c>
      <c r="M42" s="366">
        <v>936257000</v>
      </c>
      <c r="N42" s="366">
        <v>937854000</v>
      </c>
      <c r="O42" s="366">
        <v>940490000</v>
      </c>
      <c r="P42" s="366">
        <v>942926000</v>
      </c>
      <c r="Q42" s="366">
        <v>945953000</v>
      </c>
      <c r="R42" s="366">
        <v>947405000</v>
      </c>
      <c r="S42" s="366">
        <v>948836000</v>
      </c>
      <c r="T42" s="366">
        <v>950078000</v>
      </c>
      <c r="U42" s="366">
        <v>951674000</v>
      </c>
      <c r="V42" s="366">
        <v>953834000</v>
      </c>
      <c r="W42" s="366">
        <v>959053000</v>
      </c>
      <c r="X42" s="366">
        <v>963753000</v>
      </c>
      <c r="Y42" s="366">
        <v>968077000</v>
      </c>
      <c r="Z42" s="366">
        <v>971766000</v>
      </c>
      <c r="AA42" s="366">
        <v>972721000</v>
      </c>
      <c r="AB42" s="366">
        <v>973662000</v>
      </c>
      <c r="AC42" s="366">
        <v>973070000</v>
      </c>
      <c r="AD42" s="366">
        <v>976227000</v>
      </c>
      <c r="AE42" s="366">
        <v>979370000</v>
      </c>
      <c r="AF42" s="366">
        <v>982749000</v>
      </c>
      <c r="AG42" s="366">
        <v>985124000</v>
      </c>
    </row>
    <row r="43" spans="1:33">
      <c r="A43" s="219" t="s">
        <v>3462</v>
      </c>
      <c r="B43" s="366">
        <v>17268200</v>
      </c>
      <c r="C43" s="366">
        <v>17068700</v>
      </c>
      <c r="D43" s="366">
        <v>17883300</v>
      </c>
      <c r="E43" s="366">
        <v>18622800</v>
      </c>
      <c r="F43" s="366">
        <v>18969000</v>
      </c>
      <c r="G43" s="366">
        <v>19358400</v>
      </c>
      <c r="H43" s="366">
        <v>19743900</v>
      </c>
      <c r="I43" s="366">
        <v>20039300</v>
      </c>
      <c r="J43" s="366">
        <v>20151700</v>
      </c>
      <c r="K43" s="366">
        <v>20308300</v>
      </c>
      <c r="L43" s="366">
        <v>20417500</v>
      </c>
      <c r="M43" s="366">
        <v>20342600</v>
      </c>
      <c r="N43" s="366">
        <v>20377900</v>
      </c>
      <c r="O43" s="366">
        <v>20509600</v>
      </c>
      <c r="P43" s="366">
        <v>20558200</v>
      </c>
      <c r="Q43" s="366">
        <v>20720900</v>
      </c>
      <c r="R43" s="366">
        <v>20766900</v>
      </c>
      <c r="S43" s="366">
        <v>20784000</v>
      </c>
      <c r="T43" s="366">
        <v>20811400</v>
      </c>
      <c r="U43" s="366">
        <v>20854200</v>
      </c>
      <c r="V43" s="366">
        <v>20894600</v>
      </c>
      <c r="W43" s="366">
        <v>21164600</v>
      </c>
      <c r="X43" s="366">
        <v>21238200</v>
      </c>
      <c r="Y43" s="366">
        <v>21301500</v>
      </c>
      <c r="Z43" s="366">
        <v>21367300</v>
      </c>
      <c r="AA43" s="366">
        <v>21398800</v>
      </c>
      <c r="AB43" s="366">
        <v>21406400</v>
      </c>
      <c r="AC43" s="366">
        <v>21408600</v>
      </c>
      <c r="AD43" s="366">
        <v>21503400</v>
      </c>
      <c r="AE43" s="366">
        <v>21578700</v>
      </c>
      <c r="AF43" s="366">
        <v>21620100</v>
      </c>
      <c r="AG43" s="366">
        <v>21547400</v>
      </c>
    </row>
    <row r="44" spans="1:33">
      <c r="A44" s="219" t="s">
        <v>3461</v>
      </c>
      <c r="B44" s="366">
        <v>43467400</v>
      </c>
      <c r="C44" s="366">
        <v>43156200</v>
      </c>
      <c r="D44" s="366">
        <v>45158400</v>
      </c>
      <c r="E44" s="366">
        <v>46970000</v>
      </c>
      <c r="F44" s="366">
        <v>47825300</v>
      </c>
      <c r="G44" s="366">
        <v>48786100</v>
      </c>
      <c r="H44" s="366">
        <v>49740800</v>
      </c>
      <c r="I44" s="366">
        <v>50448300</v>
      </c>
      <c r="J44" s="366">
        <v>50712800</v>
      </c>
      <c r="K44" s="366">
        <v>51091400</v>
      </c>
      <c r="L44" s="366">
        <v>51346600</v>
      </c>
      <c r="M44" s="366">
        <v>51128100</v>
      </c>
      <c r="N44" s="366">
        <v>51216700</v>
      </c>
      <c r="O44" s="366">
        <v>51552700</v>
      </c>
      <c r="P44" s="366">
        <v>51673600</v>
      </c>
      <c r="Q44" s="366">
        <v>52089200</v>
      </c>
      <c r="R44" s="366">
        <v>52205600</v>
      </c>
      <c r="S44" s="366">
        <v>52248900</v>
      </c>
      <c r="T44" s="366">
        <v>52319300</v>
      </c>
      <c r="U44" s="366">
        <v>52428900</v>
      </c>
      <c r="V44" s="366">
        <v>52531300</v>
      </c>
      <c r="W44" s="366">
        <v>53222000</v>
      </c>
      <c r="X44" s="366">
        <v>53405100</v>
      </c>
      <c r="Y44" s="366">
        <v>53562200</v>
      </c>
      <c r="Z44" s="366">
        <v>53727100</v>
      </c>
      <c r="AA44" s="366">
        <v>53808200</v>
      </c>
      <c r="AB44" s="366">
        <v>53827800</v>
      </c>
      <c r="AC44" s="366">
        <v>53835500</v>
      </c>
      <c r="AD44" s="366">
        <v>54079100</v>
      </c>
      <c r="AE44" s="366">
        <v>54271900</v>
      </c>
      <c r="AF44" s="366">
        <v>54376100</v>
      </c>
      <c r="AG44" s="366">
        <v>54189600</v>
      </c>
    </row>
    <row r="45" spans="1:33">
      <c r="A45" s="219" t="s">
        <v>3460</v>
      </c>
      <c r="B45" s="366">
        <v>31978400000</v>
      </c>
      <c r="C45" s="366">
        <v>30868300000</v>
      </c>
      <c r="D45" s="366">
        <v>31633700000</v>
      </c>
      <c r="E45" s="366">
        <v>32255600000</v>
      </c>
      <c r="F45" s="366">
        <v>32770300000</v>
      </c>
      <c r="G45" s="366">
        <v>33215900000</v>
      </c>
      <c r="H45" s="366">
        <v>33606800000</v>
      </c>
      <c r="I45" s="366">
        <v>33823000000</v>
      </c>
      <c r="J45" s="366">
        <v>34012800000</v>
      </c>
      <c r="K45" s="366">
        <v>34184500000</v>
      </c>
      <c r="L45" s="366">
        <v>34414000000</v>
      </c>
      <c r="M45" s="366">
        <v>34542500000</v>
      </c>
      <c r="N45" s="366">
        <v>34528200000</v>
      </c>
      <c r="O45" s="366">
        <v>34514200000</v>
      </c>
      <c r="P45" s="366">
        <v>34496400000</v>
      </c>
      <c r="Q45" s="366">
        <v>34482400000</v>
      </c>
      <c r="R45" s="366">
        <v>34464700000</v>
      </c>
      <c r="S45" s="366">
        <v>34596800000</v>
      </c>
      <c r="T45" s="366">
        <v>34729000000</v>
      </c>
      <c r="U45" s="366">
        <v>34861200000</v>
      </c>
      <c r="V45" s="366">
        <v>34993400000</v>
      </c>
      <c r="W45" s="366">
        <v>35126000000</v>
      </c>
      <c r="X45" s="366">
        <v>35154700000</v>
      </c>
      <c r="Y45" s="366">
        <v>35183400000</v>
      </c>
      <c r="Z45" s="366">
        <v>35208500000</v>
      </c>
      <c r="AA45" s="366">
        <v>35237200000</v>
      </c>
      <c r="AB45" s="366">
        <v>35265700000</v>
      </c>
      <c r="AC45" s="366">
        <v>35247900000</v>
      </c>
      <c r="AD45" s="366">
        <v>35230200000</v>
      </c>
      <c r="AE45" s="366">
        <v>35216000000</v>
      </c>
      <c r="AF45" s="366">
        <v>35198200000</v>
      </c>
      <c r="AG45" s="366">
        <v>35180100000</v>
      </c>
    </row>
    <row r="46" spans="1:33">
      <c r="A46" s="219" t="s">
        <v>3459</v>
      </c>
      <c r="B46" s="366">
        <v>4264620</v>
      </c>
      <c r="C46" s="366">
        <v>4106800</v>
      </c>
      <c r="D46" s="366">
        <v>4411940</v>
      </c>
      <c r="E46" s="366">
        <v>4607890</v>
      </c>
      <c r="F46" s="366">
        <v>4695550</v>
      </c>
      <c r="G46" s="366">
        <v>4793220</v>
      </c>
      <c r="H46" s="366">
        <v>4885930</v>
      </c>
      <c r="I46" s="366">
        <v>4968630</v>
      </c>
      <c r="J46" s="366">
        <v>4996960</v>
      </c>
      <c r="K46" s="366">
        <v>5030520</v>
      </c>
      <c r="L46" s="366">
        <v>5060380</v>
      </c>
      <c r="M46" s="366">
        <v>5049690</v>
      </c>
      <c r="N46" s="366">
        <v>5053650</v>
      </c>
      <c r="O46" s="366">
        <v>5078100</v>
      </c>
      <c r="P46" s="366">
        <v>5087170</v>
      </c>
      <c r="Q46" s="366">
        <v>5118760</v>
      </c>
      <c r="R46" s="366">
        <v>5125800</v>
      </c>
      <c r="S46" s="366">
        <v>5125340</v>
      </c>
      <c r="T46" s="366">
        <v>5127070</v>
      </c>
      <c r="U46" s="366">
        <v>5131880</v>
      </c>
      <c r="V46" s="366">
        <v>5137210</v>
      </c>
      <c r="W46" s="366">
        <v>5190440</v>
      </c>
      <c r="X46" s="366">
        <v>5204340</v>
      </c>
      <c r="Y46" s="366">
        <v>5216650</v>
      </c>
      <c r="Z46" s="366">
        <v>5228270</v>
      </c>
      <c r="AA46" s="366">
        <v>5232390</v>
      </c>
      <c r="AB46" s="366">
        <v>5230820</v>
      </c>
      <c r="AC46" s="366">
        <v>5228950</v>
      </c>
      <c r="AD46" s="366">
        <v>5243090</v>
      </c>
      <c r="AE46" s="366">
        <v>5253520</v>
      </c>
      <c r="AF46" s="366">
        <v>5257620</v>
      </c>
      <c r="AG46" s="366">
        <v>5234500</v>
      </c>
    </row>
    <row r="47" spans="1:33">
      <c r="A47" s="219" t="s">
        <v>3458</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3457</v>
      </c>
      <c r="B48" s="366">
        <v>337825000000</v>
      </c>
      <c r="C48" s="366">
        <v>322595000000</v>
      </c>
      <c r="D48" s="366">
        <v>314747000000</v>
      </c>
      <c r="E48" s="366">
        <v>314825000000</v>
      </c>
      <c r="F48" s="366">
        <v>321519000000</v>
      </c>
      <c r="G48" s="366">
        <v>324020000000</v>
      </c>
      <c r="H48" s="366">
        <v>325407000000</v>
      </c>
      <c r="I48" s="366">
        <v>326505000000</v>
      </c>
      <c r="J48" s="366">
        <v>327262000000</v>
      </c>
      <c r="K48" s="366">
        <v>328091000000</v>
      </c>
      <c r="L48" s="366">
        <v>329432000000</v>
      </c>
      <c r="M48" s="366">
        <v>330209000000</v>
      </c>
      <c r="N48" s="366">
        <v>330562000000</v>
      </c>
      <c r="O48" s="366">
        <v>329968000000</v>
      </c>
      <c r="P48" s="366">
        <v>329231000000</v>
      </c>
      <c r="Q48" s="366">
        <v>328460000000</v>
      </c>
      <c r="R48" s="366">
        <v>328446000000</v>
      </c>
      <c r="S48" s="366">
        <v>329645000000</v>
      </c>
      <c r="T48" s="366">
        <v>331376000000</v>
      </c>
      <c r="U48" s="366">
        <v>333189000000</v>
      </c>
      <c r="V48" s="366">
        <v>334947000000</v>
      </c>
      <c r="W48" s="366">
        <v>336826000000</v>
      </c>
      <c r="X48" s="366">
        <v>338254000000</v>
      </c>
      <c r="Y48" s="366">
        <v>340098000000</v>
      </c>
      <c r="Z48" s="366">
        <v>341450000000</v>
      </c>
      <c r="AA48" s="366">
        <v>342909000000</v>
      </c>
      <c r="AB48" s="366">
        <v>344258000000</v>
      </c>
      <c r="AC48" s="366">
        <v>345502000000</v>
      </c>
      <c r="AD48" s="366">
        <v>346348000000</v>
      </c>
      <c r="AE48" s="366">
        <v>347399000000</v>
      </c>
      <c r="AF48" s="366">
        <v>347839000000</v>
      </c>
      <c r="AG48" s="366">
        <v>348110000000</v>
      </c>
    </row>
    <row r="49" spans="1:33">
      <c r="A49" s="219" t="s">
        <v>3456</v>
      </c>
      <c r="B49" s="366">
        <v>4111320</v>
      </c>
      <c r="C49" s="366">
        <v>4070990</v>
      </c>
      <c r="D49" s="366">
        <v>3888610</v>
      </c>
      <c r="E49" s="366">
        <v>3869810</v>
      </c>
      <c r="F49" s="366">
        <v>3930670</v>
      </c>
      <c r="G49" s="366">
        <v>3970420</v>
      </c>
      <c r="H49" s="366">
        <v>3962110</v>
      </c>
      <c r="I49" s="366">
        <v>3937110</v>
      </c>
      <c r="J49" s="366">
        <v>3921800</v>
      </c>
      <c r="K49" s="366">
        <v>3906980</v>
      </c>
      <c r="L49" s="366">
        <v>3903110</v>
      </c>
      <c r="M49" s="366">
        <v>3893650</v>
      </c>
      <c r="N49" s="366">
        <v>3852730</v>
      </c>
      <c r="O49" s="366">
        <v>3752550</v>
      </c>
      <c r="P49" s="366">
        <v>3628730</v>
      </c>
      <c r="Q49" s="366">
        <v>3521540</v>
      </c>
      <c r="R49" s="366">
        <v>3458860</v>
      </c>
      <c r="S49" s="366">
        <v>3436790</v>
      </c>
      <c r="T49" s="366">
        <v>3439430</v>
      </c>
      <c r="U49" s="366">
        <v>3449020</v>
      </c>
      <c r="V49" s="366">
        <v>3462430</v>
      </c>
      <c r="W49" s="366">
        <v>3482600</v>
      </c>
      <c r="X49" s="366">
        <v>3496400</v>
      </c>
      <c r="Y49" s="366">
        <v>3509680</v>
      </c>
      <c r="Z49" s="366">
        <v>3525140</v>
      </c>
      <c r="AA49" s="366">
        <v>3534930</v>
      </c>
      <c r="AB49" s="366">
        <v>3542110</v>
      </c>
      <c r="AC49" s="366">
        <v>3548790</v>
      </c>
      <c r="AD49" s="366">
        <v>3542790</v>
      </c>
      <c r="AE49" s="366">
        <v>3538300</v>
      </c>
      <c r="AF49" s="366">
        <v>3520630</v>
      </c>
      <c r="AG49" s="366">
        <v>3491850</v>
      </c>
    </row>
    <row r="50" spans="1:33">
      <c r="A50" s="219" t="s">
        <v>3455</v>
      </c>
      <c r="B50" s="366">
        <v>58117500</v>
      </c>
      <c r="C50" s="366">
        <v>55782600</v>
      </c>
      <c r="D50" s="366">
        <v>52509400</v>
      </c>
      <c r="E50" s="366">
        <v>51766800</v>
      </c>
      <c r="F50" s="366">
        <v>52884700</v>
      </c>
      <c r="G50" s="366">
        <v>53070400</v>
      </c>
      <c r="H50" s="366">
        <v>52877900</v>
      </c>
      <c r="I50" s="366">
        <v>52594500</v>
      </c>
      <c r="J50" s="366">
        <v>52289400</v>
      </c>
      <c r="K50" s="366">
        <v>51998000</v>
      </c>
      <c r="L50" s="366">
        <v>51825100</v>
      </c>
      <c r="M50" s="366">
        <v>51606700</v>
      </c>
      <c r="N50" s="366">
        <v>51173400</v>
      </c>
      <c r="O50" s="366">
        <v>50314900</v>
      </c>
      <c r="P50" s="366">
        <v>49316500</v>
      </c>
      <c r="Q50" s="366">
        <v>48392100</v>
      </c>
      <c r="R50" s="366">
        <v>47800800</v>
      </c>
      <c r="S50" s="366">
        <v>47632900</v>
      </c>
      <c r="T50" s="366">
        <v>47654300</v>
      </c>
      <c r="U50" s="366">
        <v>47741700</v>
      </c>
      <c r="V50" s="366">
        <v>47830700</v>
      </c>
      <c r="W50" s="366">
        <v>47972200</v>
      </c>
      <c r="X50" s="366">
        <v>47987400</v>
      </c>
      <c r="Y50" s="366">
        <v>48073700</v>
      </c>
      <c r="Z50" s="366">
        <v>48078000</v>
      </c>
      <c r="AA50" s="366">
        <v>48085800</v>
      </c>
      <c r="AB50" s="366">
        <v>48059400</v>
      </c>
      <c r="AC50" s="366">
        <v>48007200</v>
      </c>
      <c r="AD50" s="366">
        <v>47795600</v>
      </c>
      <c r="AE50" s="366">
        <v>47659100</v>
      </c>
      <c r="AF50" s="366">
        <v>47335300</v>
      </c>
      <c r="AG50" s="366">
        <v>46932700</v>
      </c>
    </row>
    <row r="51" spans="1:33">
      <c r="A51" s="219" t="s">
        <v>3454</v>
      </c>
      <c r="B51" s="366">
        <v>184789000</v>
      </c>
      <c r="C51" s="366">
        <v>173952000</v>
      </c>
      <c r="D51" s="366">
        <v>161366000</v>
      </c>
      <c r="E51" s="366">
        <v>157468000</v>
      </c>
      <c r="F51" s="366">
        <v>161549000</v>
      </c>
      <c r="G51" s="366">
        <v>161017000</v>
      </c>
      <c r="H51" s="366">
        <v>160064000</v>
      </c>
      <c r="I51" s="366">
        <v>159207000</v>
      </c>
      <c r="J51" s="366">
        <v>157951000</v>
      </c>
      <c r="K51" s="366">
        <v>156762000</v>
      </c>
      <c r="L51" s="366">
        <v>155854000</v>
      </c>
      <c r="M51" s="366">
        <v>154892000</v>
      </c>
      <c r="N51" s="366">
        <v>153899000</v>
      </c>
      <c r="O51" s="366">
        <v>152554000</v>
      </c>
      <c r="P51" s="366">
        <v>151252000</v>
      </c>
      <c r="Q51" s="366">
        <v>149779000</v>
      </c>
      <c r="R51" s="366">
        <v>148622000</v>
      </c>
      <c r="S51" s="366">
        <v>148440000</v>
      </c>
      <c r="T51" s="366">
        <v>148452000</v>
      </c>
      <c r="U51" s="366">
        <v>148599000</v>
      </c>
      <c r="V51" s="366">
        <v>148619000</v>
      </c>
      <c r="W51" s="366">
        <v>148696000</v>
      </c>
      <c r="X51" s="366">
        <v>148280000</v>
      </c>
      <c r="Y51" s="366">
        <v>148297000</v>
      </c>
      <c r="Z51" s="366">
        <v>147762000</v>
      </c>
      <c r="AA51" s="366">
        <v>147456000</v>
      </c>
      <c r="AB51" s="366">
        <v>147051000</v>
      </c>
      <c r="AC51" s="366">
        <v>146514000</v>
      </c>
      <c r="AD51" s="366">
        <v>145522000</v>
      </c>
      <c r="AE51" s="366">
        <v>144905000</v>
      </c>
      <c r="AF51" s="366">
        <v>143683000</v>
      </c>
      <c r="AG51" s="366">
        <v>142410000</v>
      </c>
    </row>
    <row r="52" spans="1:33">
      <c r="A52" s="219" t="s">
        <v>3453</v>
      </c>
      <c r="B52" s="366">
        <v>8726770</v>
      </c>
      <c r="C52" s="366">
        <v>8207590</v>
      </c>
      <c r="D52" s="366">
        <v>7837080</v>
      </c>
      <c r="E52" s="366">
        <v>7820720</v>
      </c>
      <c r="F52" s="366">
        <v>8013350</v>
      </c>
      <c r="G52" s="366">
        <v>8094970</v>
      </c>
      <c r="H52" s="366">
        <v>8105400</v>
      </c>
      <c r="I52" s="366">
        <v>8094080</v>
      </c>
      <c r="J52" s="366">
        <v>8065740</v>
      </c>
      <c r="K52" s="366">
        <v>8037950</v>
      </c>
      <c r="L52" s="366">
        <v>8029470</v>
      </c>
      <c r="M52" s="366">
        <v>8011630</v>
      </c>
      <c r="N52" s="366">
        <v>7938110</v>
      </c>
      <c r="O52" s="366">
        <v>7805480</v>
      </c>
      <c r="P52" s="366">
        <v>7648480</v>
      </c>
      <c r="Q52" s="366">
        <v>7505690</v>
      </c>
      <c r="R52" s="366">
        <v>7418120</v>
      </c>
      <c r="S52" s="366">
        <v>7394410</v>
      </c>
      <c r="T52" s="366">
        <v>7403320</v>
      </c>
      <c r="U52" s="366">
        <v>7420970</v>
      </c>
      <c r="V52" s="366">
        <v>7440190</v>
      </c>
      <c r="W52" s="366">
        <v>7468460</v>
      </c>
      <c r="X52" s="366">
        <v>7478140</v>
      </c>
      <c r="Y52" s="366">
        <v>7494400</v>
      </c>
      <c r="Z52" s="366">
        <v>7502770</v>
      </c>
      <c r="AA52" s="366">
        <v>7507450</v>
      </c>
      <c r="AB52" s="366">
        <v>7506090</v>
      </c>
      <c r="AC52" s="366">
        <v>7501930</v>
      </c>
      <c r="AD52" s="366">
        <v>7473180</v>
      </c>
      <c r="AE52" s="366">
        <v>7454340</v>
      </c>
      <c r="AF52" s="366">
        <v>7409720</v>
      </c>
      <c r="AG52" s="366">
        <v>7351140</v>
      </c>
    </row>
    <row r="53" spans="1:33">
      <c r="A53" s="219" t="s">
        <v>3452</v>
      </c>
      <c r="B53" s="366">
        <v>8125110</v>
      </c>
      <c r="C53" s="366">
        <v>7755740</v>
      </c>
      <c r="D53" s="366">
        <v>7370860</v>
      </c>
      <c r="E53" s="366">
        <v>7322550</v>
      </c>
      <c r="F53" s="366">
        <v>7484540</v>
      </c>
      <c r="G53" s="366">
        <v>7544230</v>
      </c>
      <c r="H53" s="366">
        <v>7537560</v>
      </c>
      <c r="I53" s="366">
        <v>7511010</v>
      </c>
      <c r="J53" s="366">
        <v>7478630</v>
      </c>
      <c r="K53" s="366">
        <v>7447290</v>
      </c>
      <c r="L53" s="366">
        <v>7434060</v>
      </c>
      <c r="M53" s="366">
        <v>7412590</v>
      </c>
      <c r="N53" s="366">
        <v>7344780</v>
      </c>
      <c r="O53" s="366">
        <v>7209820</v>
      </c>
      <c r="P53" s="366">
        <v>7049180</v>
      </c>
      <c r="Q53" s="366">
        <v>6904100</v>
      </c>
      <c r="R53" s="366">
        <v>6814940</v>
      </c>
      <c r="S53" s="366">
        <v>6788680</v>
      </c>
      <c r="T53" s="366">
        <v>6794550</v>
      </c>
      <c r="U53" s="366">
        <v>6809910</v>
      </c>
      <c r="V53" s="366">
        <v>6827320</v>
      </c>
      <c r="W53" s="366">
        <v>6853630</v>
      </c>
      <c r="X53" s="366">
        <v>6863300</v>
      </c>
      <c r="Y53" s="366">
        <v>6879210</v>
      </c>
      <c r="Z53" s="366">
        <v>6888320</v>
      </c>
      <c r="AA53" s="366">
        <v>6894060</v>
      </c>
      <c r="AB53" s="366">
        <v>6894550</v>
      </c>
      <c r="AC53" s="366">
        <v>6892360</v>
      </c>
      <c r="AD53" s="366">
        <v>6867130</v>
      </c>
      <c r="AE53" s="366">
        <v>6850490</v>
      </c>
      <c r="AF53" s="366">
        <v>6808750</v>
      </c>
      <c r="AG53" s="366">
        <v>6753160</v>
      </c>
    </row>
    <row r="54" spans="1:33">
      <c r="A54" s="219" t="s">
        <v>3451</v>
      </c>
      <c r="B54" s="366">
        <v>588376000</v>
      </c>
      <c r="C54" s="366">
        <v>544691000</v>
      </c>
      <c r="D54" s="366">
        <v>496343000</v>
      </c>
      <c r="E54" s="366">
        <v>477994000</v>
      </c>
      <c r="F54" s="366">
        <v>492485000</v>
      </c>
      <c r="G54" s="366">
        <v>486599000</v>
      </c>
      <c r="H54" s="366">
        <v>482054000</v>
      </c>
      <c r="I54" s="366">
        <v>479168000</v>
      </c>
      <c r="J54" s="366">
        <v>474045000</v>
      </c>
      <c r="K54" s="366">
        <v>469227000</v>
      </c>
      <c r="L54" s="366">
        <v>464982000</v>
      </c>
      <c r="M54" s="366">
        <v>460869000</v>
      </c>
      <c r="N54" s="366">
        <v>459031000</v>
      </c>
      <c r="O54" s="366">
        <v>459414000</v>
      </c>
      <c r="P54" s="366">
        <v>461586000</v>
      </c>
      <c r="Q54" s="366">
        <v>461833000</v>
      </c>
      <c r="R54" s="366">
        <v>460568000</v>
      </c>
      <c r="S54" s="366">
        <v>461163000</v>
      </c>
      <c r="T54" s="366">
        <v>460989000</v>
      </c>
      <c r="U54" s="366">
        <v>460993000</v>
      </c>
      <c r="V54" s="366">
        <v>460140000</v>
      </c>
      <c r="W54" s="366">
        <v>459093000</v>
      </c>
      <c r="X54" s="366">
        <v>456172000</v>
      </c>
      <c r="Y54" s="366">
        <v>455347000</v>
      </c>
      <c r="Z54" s="366">
        <v>451756000</v>
      </c>
      <c r="AA54" s="366">
        <v>449654000</v>
      </c>
      <c r="AB54" s="366">
        <v>447272000</v>
      </c>
      <c r="AC54" s="366">
        <v>444300000</v>
      </c>
      <c r="AD54" s="366">
        <v>440047000</v>
      </c>
      <c r="AE54" s="366">
        <v>437458000</v>
      </c>
      <c r="AF54" s="366">
        <v>432895000</v>
      </c>
      <c r="AG54" s="366">
        <v>428851000</v>
      </c>
    </row>
    <row r="55" spans="1:33">
      <c r="A55" s="219" t="s">
        <v>3450</v>
      </c>
      <c r="B55" s="366">
        <v>968953</v>
      </c>
      <c r="C55" s="366">
        <v>946821</v>
      </c>
      <c r="D55" s="366">
        <v>907834</v>
      </c>
      <c r="E55" s="366">
        <v>906679</v>
      </c>
      <c r="F55" s="366">
        <v>922719</v>
      </c>
      <c r="G55" s="366">
        <v>933683</v>
      </c>
      <c r="H55" s="366">
        <v>933370</v>
      </c>
      <c r="I55" s="366">
        <v>929065</v>
      </c>
      <c r="J55" s="366">
        <v>926072</v>
      </c>
      <c r="K55" s="366">
        <v>923137</v>
      </c>
      <c r="L55" s="366">
        <v>922772</v>
      </c>
      <c r="M55" s="366">
        <v>921064</v>
      </c>
      <c r="N55" s="366">
        <v>911372</v>
      </c>
      <c r="O55" s="366">
        <v>888714</v>
      </c>
      <c r="P55" s="366">
        <v>860738</v>
      </c>
      <c r="Q55" s="366">
        <v>836487</v>
      </c>
      <c r="R55" s="366">
        <v>822340</v>
      </c>
      <c r="S55" s="366">
        <v>817475</v>
      </c>
      <c r="T55" s="366">
        <v>818285</v>
      </c>
      <c r="U55" s="366">
        <v>820624</v>
      </c>
      <c r="V55" s="366">
        <v>823810</v>
      </c>
      <c r="W55" s="366">
        <v>828552</v>
      </c>
      <c r="X55" s="366">
        <v>831737</v>
      </c>
      <c r="Y55" s="366">
        <v>834787</v>
      </c>
      <c r="Z55" s="366">
        <v>838306</v>
      </c>
      <c r="AA55" s="366">
        <v>840489</v>
      </c>
      <c r="AB55" s="366">
        <v>842026</v>
      </c>
      <c r="AC55" s="366">
        <v>843450</v>
      </c>
      <c r="AD55" s="366">
        <v>841902</v>
      </c>
      <c r="AE55" s="366">
        <v>840759</v>
      </c>
      <c r="AF55" s="366">
        <v>836602</v>
      </c>
      <c r="AG55" s="366">
        <v>829894</v>
      </c>
    </row>
    <row r="56" spans="1:33">
      <c r="A56" s="219" t="s">
        <v>3449</v>
      </c>
      <c r="B56" s="366">
        <v>2398360</v>
      </c>
      <c r="C56" s="366">
        <v>2354930</v>
      </c>
      <c r="D56" s="366">
        <v>2259140</v>
      </c>
      <c r="E56" s="366">
        <v>2256450</v>
      </c>
      <c r="F56" s="366">
        <v>2294220</v>
      </c>
      <c r="G56" s="366">
        <v>2321970</v>
      </c>
      <c r="H56" s="366">
        <v>2320670</v>
      </c>
      <c r="I56" s="366">
        <v>2308920</v>
      </c>
      <c r="J56" s="366">
        <v>2301570</v>
      </c>
      <c r="K56" s="366">
        <v>2294360</v>
      </c>
      <c r="L56" s="366">
        <v>2293660</v>
      </c>
      <c r="M56" s="366">
        <v>2289550</v>
      </c>
      <c r="N56" s="366">
        <v>2265050</v>
      </c>
      <c r="O56" s="366">
        <v>2206000</v>
      </c>
      <c r="P56" s="366">
        <v>2132830</v>
      </c>
      <c r="Q56" s="366">
        <v>2069670</v>
      </c>
      <c r="R56" s="366">
        <v>2032970</v>
      </c>
      <c r="S56" s="366">
        <v>2020070</v>
      </c>
      <c r="T56" s="366">
        <v>2021960</v>
      </c>
      <c r="U56" s="366">
        <v>2027850</v>
      </c>
      <c r="V56" s="366">
        <v>2036080</v>
      </c>
      <c r="W56" s="366">
        <v>2048360</v>
      </c>
      <c r="X56" s="366">
        <v>2056980</v>
      </c>
      <c r="Y56" s="366">
        <v>2064960</v>
      </c>
      <c r="Z56" s="366">
        <v>2074590</v>
      </c>
      <c r="AA56" s="366">
        <v>2080580</v>
      </c>
      <c r="AB56" s="366">
        <v>2085000</v>
      </c>
      <c r="AC56" s="366">
        <v>2089200</v>
      </c>
      <c r="AD56" s="366">
        <v>2085960</v>
      </c>
      <c r="AE56" s="366">
        <v>2083470</v>
      </c>
      <c r="AF56" s="366">
        <v>2073440</v>
      </c>
      <c r="AG56" s="366">
        <v>2056740</v>
      </c>
    </row>
    <row r="57" spans="1:33">
      <c r="A57" s="219" t="s">
        <v>3448</v>
      </c>
      <c r="B57" s="366">
        <v>14135600</v>
      </c>
      <c r="C57" s="366">
        <v>13157300</v>
      </c>
      <c r="D57" s="366">
        <v>12068700</v>
      </c>
      <c r="E57" s="366">
        <v>11679400</v>
      </c>
      <c r="F57" s="366">
        <v>12012600</v>
      </c>
      <c r="G57" s="366">
        <v>11907700</v>
      </c>
      <c r="H57" s="366">
        <v>11811300</v>
      </c>
      <c r="I57" s="366">
        <v>11742300</v>
      </c>
      <c r="J57" s="366">
        <v>11629100</v>
      </c>
      <c r="K57" s="366">
        <v>11522400</v>
      </c>
      <c r="L57" s="366">
        <v>11432500</v>
      </c>
      <c r="M57" s="366">
        <v>11343200</v>
      </c>
      <c r="N57" s="366">
        <v>11287300</v>
      </c>
      <c r="O57" s="366">
        <v>11251400</v>
      </c>
      <c r="P57" s="366">
        <v>11242900</v>
      </c>
      <c r="Q57" s="366">
        <v>11201200</v>
      </c>
      <c r="R57" s="366">
        <v>11146900</v>
      </c>
      <c r="S57" s="366">
        <v>11149300</v>
      </c>
      <c r="T57" s="366">
        <v>11146200</v>
      </c>
      <c r="U57" s="366">
        <v>11150100</v>
      </c>
      <c r="V57" s="366">
        <v>11137500</v>
      </c>
      <c r="W57" s="366">
        <v>11123700</v>
      </c>
      <c r="X57" s="366">
        <v>11067900</v>
      </c>
      <c r="Y57" s="366">
        <v>11056000</v>
      </c>
      <c r="Z57" s="366">
        <v>10986800</v>
      </c>
      <c r="AA57" s="366">
        <v>10946700</v>
      </c>
      <c r="AB57" s="366">
        <v>10899600</v>
      </c>
      <c r="AC57" s="366">
        <v>10839800</v>
      </c>
      <c r="AD57" s="366">
        <v>10747700</v>
      </c>
      <c r="AE57" s="366">
        <v>10691200</v>
      </c>
      <c r="AF57" s="366">
        <v>10587400</v>
      </c>
      <c r="AG57" s="366">
        <v>10489700</v>
      </c>
    </row>
    <row r="58" spans="1:33">
      <c r="A58" s="219" t="s">
        <v>3447</v>
      </c>
      <c r="B58" s="366">
        <v>1997320</v>
      </c>
      <c r="C58" s="366">
        <v>1849190</v>
      </c>
      <c r="D58" s="366">
        <v>1694850</v>
      </c>
      <c r="E58" s="366">
        <v>1639670</v>
      </c>
      <c r="F58" s="366">
        <v>1688090</v>
      </c>
      <c r="G58" s="366">
        <v>1672770</v>
      </c>
      <c r="H58" s="366">
        <v>1659540</v>
      </c>
      <c r="I58" s="366">
        <v>1650560</v>
      </c>
      <c r="J58" s="366">
        <v>1634550</v>
      </c>
      <c r="K58" s="366">
        <v>1619440</v>
      </c>
      <c r="L58" s="366">
        <v>1606600</v>
      </c>
      <c r="M58" s="366">
        <v>1593940</v>
      </c>
      <c r="N58" s="366">
        <v>1586430</v>
      </c>
      <c r="O58" s="366">
        <v>1583260</v>
      </c>
      <c r="P58" s="366">
        <v>1584590</v>
      </c>
      <c r="Q58" s="366">
        <v>1580710</v>
      </c>
      <c r="R58" s="366">
        <v>1574090</v>
      </c>
      <c r="S58" s="366">
        <v>1574950</v>
      </c>
      <c r="T58" s="366">
        <v>1574520</v>
      </c>
      <c r="U58" s="366">
        <v>1574950</v>
      </c>
      <c r="V58" s="366">
        <v>1572880</v>
      </c>
      <c r="W58" s="366">
        <v>1570530</v>
      </c>
      <c r="X58" s="366">
        <v>1562100</v>
      </c>
      <c r="Y58" s="366">
        <v>1560100</v>
      </c>
      <c r="Z58" s="366">
        <v>1549670</v>
      </c>
      <c r="AA58" s="366">
        <v>1543580</v>
      </c>
      <c r="AB58" s="366">
        <v>1536510</v>
      </c>
      <c r="AC58" s="366">
        <v>1527600</v>
      </c>
      <c r="AD58" s="366">
        <v>1514180</v>
      </c>
      <c r="AE58" s="366">
        <v>1505960</v>
      </c>
      <c r="AF58" s="366">
        <v>1491080</v>
      </c>
      <c r="AG58" s="366">
        <v>1477300</v>
      </c>
    </row>
    <row r="59" spans="1:33">
      <c r="A59" s="219" t="s">
        <v>3446</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3445</v>
      </c>
      <c r="B60" s="366">
        <v>4942720000000</v>
      </c>
      <c r="C60" s="366">
        <v>4818470000000</v>
      </c>
      <c r="D60" s="366">
        <v>5191710000000</v>
      </c>
      <c r="E60" s="366">
        <v>5533810000000</v>
      </c>
      <c r="F60" s="366">
        <v>5843970000000</v>
      </c>
      <c r="G60" s="366">
        <v>6133240000000</v>
      </c>
      <c r="H60" s="366">
        <v>6398770000000</v>
      </c>
      <c r="I60" s="366">
        <v>6598700000000</v>
      </c>
      <c r="J60" s="366">
        <v>6797910000000</v>
      </c>
      <c r="K60" s="366">
        <v>6995220000000</v>
      </c>
      <c r="L60" s="366">
        <v>7209820000000</v>
      </c>
      <c r="M60" s="366">
        <v>7405970000000</v>
      </c>
      <c r="N60" s="366">
        <v>7516360000000</v>
      </c>
      <c r="O60" s="366">
        <v>7625920000000</v>
      </c>
      <c r="P60" s="366">
        <v>7731780000000</v>
      </c>
      <c r="Q60" s="366">
        <v>7839190000000</v>
      </c>
      <c r="R60" s="366">
        <v>7949470000000</v>
      </c>
      <c r="S60" s="366">
        <v>8038860000000</v>
      </c>
      <c r="T60" s="366">
        <v>8127720000000</v>
      </c>
      <c r="U60" s="366">
        <v>8215720000000</v>
      </c>
      <c r="V60" s="366">
        <v>8307130000000</v>
      </c>
      <c r="W60" s="366">
        <v>8399100000000</v>
      </c>
      <c r="X60" s="366">
        <v>8487910000000</v>
      </c>
      <c r="Y60" s="366">
        <v>8582080000000</v>
      </c>
      <c r="Z60" s="366">
        <v>8670700000000</v>
      </c>
      <c r="AA60" s="366">
        <v>8763240000000</v>
      </c>
      <c r="AB60" s="366">
        <v>8856160000000</v>
      </c>
      <c r="AC60" s="366">
        <v>8939020000000</v>
      </c>
      <c r="AD60" s="366">
        <v>9015300000000</v>
      </c>
      <c r="AE60" s="366">
        <v>9094160000000</v>
      </c>
      <c r="AF60" s="366">
        <v>9179270000000</v>
      </c>
      <c r="AG60" s="366">
        <v>9255160000000</v>
      </c>
    </row>
    <row r="61" spans="1:33">
      <c r="A61" s="219" t="s">
        <v>3444</v>
      </c>
      <c r="B61" s="366">
        <v>50232900</v>
      </c>
      <c r="C61" s="366">
        <v>47876600</v>
      </c>
      <c r="D61" s="366">
        <v>51771700</v>
      </c>
      <c r="E61" s="366">
        <v>54988700</v>
      </c>
      <c r="F61" s="366">
        <v>57842600</v>
      </c>
      <c r="G61" s="366">
        <v>60090700</v>
      </c>
      <c r="H61" s="366">
        <v>61531400</v>
      </c>
      <c r="I61" s="366">
        <v>61827000</v>
      </c>
      <c r="J61" s="366">
        <v>62584300</v>
      </c>
      <c r="K61" s="366">
        <v>63208900</v>
      </c>
      <c r="L61" s="366">
        <v>64362200</v>
      </c>
      <c r="M61" s="366">
        <v>65387300</v>
      </c>
      <c r="N61" s="366">
        <v>66485400</v>
      </c>
      <c r="O61" s="366">
        <v>67469400</v>
      </c>
      <c r="P61" s="366">
        <v>68285500</v>
      </c>
      <c r="Q61" s="366">
        <v>69133400</v>
      </c>
      <c r="R61" s="366">
        <v>70181600</v>
      </c>
      <c r="S61" s="366">
        <v>71152600</v>
      </c>
      <c r="T61" s="366">
        <v>72068200</v>
      </c>
      <c r="U61" s="366">
        <v>72997900</v>
      </c>
      <c r="V61" s="366">
        <v>74059600</v>
      </c>
      <c r="W61" s="366">
        <v>75177700</v>
      </c>
      <c r="X61" s="366">
        <v>76221200</v>
      </c>
      <c r="Y61" s="366">
        <v>77402400</v>
      </c>
      <c r="Z61" s="366">
        <v>78430600</v>
      </c>
      <c r="AA61" s="366">
        <v>79557800</v>
      </c>
      <c r="AB61" s="366">
        <v>80676900</v>
      </c>
      <c r="AC61" s="366">
        <v>82024500</v>
      </c>
      <c r="AD61" s="366">
        <v>83117900</v>
      </c>
      <c r="AE61" s="366">
        <v>84332400</v>
      </c>
      <c r="AF61" s="366">
        <v>85784700</v>
      </c>
      <c r="AG61" s="366">
        <v>86977400</v>
      </c>
    </row>
    <row r="62" spans="1:33">
      <c r="A62" s="219" t="s">
        <v>3443</v>
      </c>
      <c r="B62" s="366">
        <v>526601000</v>
      </c>
      <c r="C62" s="366">
        <v>491321000</v>
      </c>
      <c r="D62" s="366">
        <v>530464000</v>
      </c>
      <c r="E62" s="366">
        <v>563176000</v>
      </c>
      <c r="F62" s="366">
        <v>590121000</v>
      </c>
      <c r="G62" s="366">
        <v>611720000</v>
      </c>
      <c r="H62" s="366">
        <v>626612000</v>
      </c>
      <c r="I62" s="366">
        <v>634081000</v>
      </c>
      <c r="J62" s="366">
        <v>643466000</v>
      </c>
      <c r="K62" s="366">
        <v>652648000</v>
      </c>
      <c r="L62" s="366">
        <v>665092000</v>
      </c>
      <c r="M62" s="366">
        <v>676511000</v>
      </c>
      <c r="N62" s="366">
        <v>687313000</v>
      </c>
      <c r="O62" s="366">
        <v>697716000</v>
      </c>
      <c r="P62" s="366">
        <v>706705000</v>
      </c>
      <c r="Q62" s="366">
        <v>716220000</v>
      </c>
      <c r="R62" s="366">
        <v>727006000</v>
      </c>
      <c r="S62" s="366">
        <v>736779000</v>
      </c>
      <c r="T62" s="366">
        <v>746326000</v>
      </c>
      <c r="U62" s="366">
        <v>755948000</v>
      </c>
      <c r="V62" s="366">
        <v>766563000</v>
      </c>
      <c r="W62" s="366">
        <v>777728000</v>
      </c>
      <c r="X62" s="366">
        <v>788170000</v>
      </c>
      <c r="Y62" s="366">
        <v>800374000</v>
      </c>
      <c r="Z62" s="366">
        <v>811023000</v>
      </c>
      <c r="AA62" s="366">
        <v>822726000</v>
      </c>
      <c r="AB62" s="366">
        <v>834541000</v>
      </c>
      <c r="AC62" s="366">
        <v>848374000</v>
      </c>
      <c r="AD62" s="366">
        <v>860139000</v>
      </c>
      <c r="AE62" s="366">
        <v>872669000</v>
      </c>
      <c r="AF62" s="366">
        <v>887469000</v>
      </c>
      <c r="AG62" s="366">
        <v>899504000</v>
      </c>
    </row>
    <row r="63" spans="1:33">
      <c r="A63" s="219" t="s">
        <v>3442</v>
      </c>
      <c r="B63" s="366">
        <v>1118060000</v>
      </c>
      <c r="C63" s="366">
        <v>1035610000</v>
      </c>
      <c r="D63" s="366">
        <v>1109010000</v>
      </c>
      <c r="E63" s="366">
        <v>1172240000</v>
      </c>
      <c r="F63" s="366">
        <v>1221490000</v>
      </c>
      <c r="G63" s="366">
        <v>1261560000</v>
      </c>
      <c r="H63" s="366">
        <v>1291480000</v>
      </c>
      <c r="I63" s="366">
        <v>1314310000</v>
      </c>
      <c r="J63" s="366">
        <v>1335610000</v>
      </c>
      <c r="K63" s="366">
        <v>1358520000</v>
      </c>
      <c r="L63" s="366">
        <v>1384150000</v>
      </c>
      <c r="M63" s="366">
        <v>1408190000</v>
      </c>
      <c r="N63" s="366">
        <v>1428120000</v>
      </c>
      <c r="O63" s="366">
        <v>1448640000</v>
      </c>
      <c r="P63" s="366">
        <v>1466930000</v>
      </c>
      <c r="Q63" s="366">
        <v>1486560000</v>
      </c>
      <c r="R63" s="366">
        <v>1507390000</v>
      </c>
      <c r="S63" s="366">
        <v>1525850000</v>
      </c>
      <c r="T63" s="366">
        <v>1544430000</v>
      </c>
      <c r="U63" s="366">
        <v>1563060000</v>
      </c>
      <c r="V63" s="366">
        <v>1583030000</v>
      </c>
      <c r="W63" s="366">
        <v>1604000000</v>
      </c>
      <c r="X63" s="366">
        <v>1623640000</v>
      </c>
      <c r="Y63" s="366">
        <v>1647370000</v>
      </c>
      <c r="Z63" s="366">
        <v>1667970000</v>
      </c>
      <c r="AA63" s="366">
        <v>1690660000</v>
      </c>
      <c r="AB63" s="366">
        <v>1713930000</v>
      </c>
      <c r="AC63" s="366">
        <v>1740620000</v>
      </c>
      <c r="AD63" s="366">
        <v>1764090000</v>
      </c>
      <c r="AE63" s="366">
        <v>1788240000</v>
      </c>
      <c r="AF63" s="366">
        <v>1816640000</v>
      </c>
      <c r="AG63" s="366">
        <v>1839240000</v>
      </c>
    </row>
    <row r="64" spans="1:33">
      <c r="A64" s="219" t="s">
        <v>3441</v>
      </c>
      <c r="B64" s="366">
        <v>119741000</v>
      </c>
      <c r="C64" s="366">
        <v>111187000</v>
      </c>
      <c r="D64" s="366">
        <v>116707000</v>
      </c>
      <c r="E64" s="366">
        <v>121474000</v>
      </c>
      <c r="F64" s="366">
        <v>125241000</v>
      </c>
      <c r="G64" s="366">
        <v>128239000</v>
      </c>
      <c r="H64" s="366">
        <v>130681000</v>
      </c>
      <c r="I64" s="366">
        <v>133808000</v>
      </c>
      <c r="J64" s="366">
        <v>136218000</v>
      </c>
      <c r="K64" s="366">
        <v>139173000</v>
      </c>
      <c r="L64" s="366">
        <v>141717000</v>
      </c>
      <c r="M64" s="366">
        <v>144211000</v>
      </c>
      <c r="N64" s="366">
        <v>146221000</v>
      </c>
      <c r="O64" s="366">
        <v>148586000</v>
      </c>
      <c r="P64" s="366">
        <v>150752000</v>
      </c>
      <c r="Q64" s="366">
        <v>153147000</v>
      </c>
      <c r="R64" s="366">
        <v>155414000</v>
      </c>
      <c r="S64" s="366">
        <v>157371000</v>
      </c>
      <c r="T64" s="366">
        <v>159488000</v>
      </c>
      <c r="U64" s="366">
        <v>161561000</v>
      </c>
      <c r="V64" s="366">
        <v>163678000</v>
      </c>
      <c r="W64" s="366">
        <v>165875000</v>
      </c>
      <c r="X64" s="366">
        <v>167953000</v>
      </c>
      <c r="Y64" s="366">
        <v>170564000</v>
      </c>
      <c r="Z64" s="366">
        <v>172857000</v>
      </c>
      <c r="AA64" s="366">
        <v>175410000</v>
      </c>
      <c r="AB64" s="366">
        <v>178082000</v>
      </c>
      <c r="AC64" s="366">
        <v>181014000</v>
      </c>
      <c r="AD64" s="366">
        <v>183796000</v>
      </c>
      <c r="AE64" s="366">
        <v>186516000</v>
      </c>
      <c r="AF64" s="366">
        <v>189642000</v>
      </c>
      <c r="AG64" s="366">
        <v>192154000</v>
      </c>
    </row>
    <row r="65" spans="1:33">
      <c r="A65" s="219" t="s">
        <v>3440</v>
      </c>
      <c r="B65" s="366">
        <v>97863300</v>
      </c>
      <c r="C65" s="366">
        <v>91012700</v>
      </c>
      <c r="D65" s="366">
        <v>97160000</v>
      </c>
      <c r="E65" s="366">
        <v>102351000</v>
      </c>
      <c r="F65" s="366">
        <v>106529000</v>
      </c>
      <c r="G65" s="366">
        <v>109872000</v>
      </c>
      <c r="H65" s="366">
        <v>112319000</v>
      </c>
      <c r="I65" s="366">
        <v>114293000</v>
      </c>
      <c r="J65" s="366">
        <v>116178000</v>
      </c>
      <c r="K65" s="366">
        <v>118255000</v>
      </c>
      <c r="L65" s="366">
        <v>120496000</v>
      </c>
      <c r="M65" s="366">
        <v>122616000</v>
      </c>
      <c r="N65" s="366">
        <v>124489000</v>
      </c>
      <c r="O65" s="366">
        <v>126455000</v>
      </c>
      <c r="P65" s="366">
        <v>128206000</v>
      </c>
      <c r="Q65" s="366">
        <v>130100000</v>
      </c>
      <c r="R65" s="366">
        <v>132069000</v>
      </c>
      <c r="S65" s="366">
        <v>133811000</v>
      </c>
      <c r="T65" s="366">
        <v>135593000</v>
      </c>
      <c r="U65" s="366">
        <v>137365000</v>
      </c>
      <c r="V65" s="366">
        <v>139254000</v>
      </c>
      <c r="W65" s="366">
        <v>141229000</v>
      </c>
      <c r="X65" s="366">
        <v>143085000</v>
      </c>
      <c r="Y65" s="366">
        <v>145325000</v>
      </c>
      <c r="Z65" s="366">
        <v>147287000</v>
      </c>
      <c r="AA65" s="366">
        <v>149457000</v>
      </c>
      <c r="AB65" s="366">
        <v>151683000</v>
      </c>
      <c r="AC65" s="366">
        <v>154210000</v>
      </c>
      <c r="AD65" s="366">
        <v>156474000</v>
      </c>
      <c r="AE65" s="366">
        <v>158788000</v>
      </c>
      <c r="AF65" s="366">
        <v>161484000</v>
      </c>
      <c r="AG65" s="366">
        <v>163666000</v>
      </c>
    </row>
    <row r="66" spans="1:33">
      <c r="A66" s="219" t="s">
        <v>3439</v>
      </c>
      <c r="B66" s="366">
        <v>1049370000</v>
      </c>
      <c r="C66" s="366">
        <v>986624000</v>
      </c>
      <c r="D66" s="366">
        <v>960084000</v>
      </c>
      <c r="E66" s="366">
        <v>947787000</v>
      </c>
      <c r="F66" s="366">
        <v>937721000</v>
      </c>
      <c r="G66" s="366">
        <v>930471000</v>
      </c>
      <c r="H66" s="366">
        <v>936383000</v>
      </c>
      <c r="I66" s="366">
        <v>972492000</v>
      </c>
      <c r="J66" s="366">
        <v>986758000</v>
      </c>
      <c r="K66" s="366">
        <v>1010120000</v>
      </c>
      <c r="L66" s="366">
        <v>1018820000</v>
      </c>
      <c r="M66" s="366">
        <v>1028600000</v>
      </c>
      <c r="N66" s="366">
        <v>1025050000</v>
      </c>
      <c r="O66" s="366">
        <v>1029480000</v>
      </c>
      <c r="P66" s="366">
        <v>1034200000</v>
      </c>
      <c r="Q66" s="366">
        <v>1040770000</v>
      </c>
      <c r="R66" s="366">
        <v>1042340000</v>
      </c>
      <c r="S66" s="366">
        <v>1042790000</v>
      </c>
      <c r="T66" s="366">
        <v>1046020000</v>
      </c>
      <c r="U66" s="366">
        <v>1048720000</v>
      </c>
      <c r="V66" s="366">
        <v>1049210000</v>
      </c>
      <c r="W66" s="366">
        <v>1049430000</v>
      </c>
      <c r="X66" s="366">
        <v>1049720000</v>
      </c>
      <c r="Y66" s="366">
        <v>1053830000</v>
      </c>
      <c r="Z66" s="366">
        <v>1056240000</v>
      </c>
      <c r="AA66" s="366">
        <v>1059330000</v>
      </c>
      <c r="AB66" s="366">
        <v>1064470000</v>
      </c>
      <c r="AC66" s="366">
        <v>1068450000</v>
      </c>
      <c r="AD66" s="366">
        <v>1074800000</v>
      </c>
      <c r="AE66" s="366">
        <v>1078410000</v>
      </c>
      <c r="AF66" s="366">
        <v>1083080000</v>
      </c>
      <c r="AG66" s="366">
        <v>1084160000</v>
      </c>
    </row>
    <row r="67" spans="1:33">
      <c r="A67" s="219" t="s">
        <v>3438</v>
      </c>
      <c r="B67" s="366">
        <v>13332100</v>
      </c>
      <c r="C67" s="366">
        <v>12501800</v>
      </c>
      <c r="D67" s="366">
        <v>13481800</v>
      </c>
      <c r="E67" s="366">
        <v>14296600</v>
      </c>
      <c r="F67" s="366">
        <v>14978700</v>
      </c>
      <c r="G67" s="366">
        <v>15521300</v>
      </c>
      <c r="H67" s="366">
        <v>15890400</v>
      </c>
      <c r="I67" s="366">
        <v>16072000</v>
      </c>
      <c r="J67" s="366">
        <v>16308900</v>
      </c>
      <c r="K67" s="366">
        <v>16541500</v>
      </c>
      <c r="L67" s="366">
        <v>16856300</v>
      </c>
      <c r="M67" s="366">
        <v>17145700</v>
      </c>
      <c r="N67" s="366">
        <v>17427700</v>
      </c>
      <c r="O67" s="366">
        <v>17699700</v>
      </c>
      <c r="P67" s="366">
        <v>17934900</v>
      </c>
      <c r="Q67" s="366">
        <v>18184200</v>
      </c>
      <c r="R67" s="366">
        <v>18465600</v>
      </c>
      <c r="S67" s="366">
        <v>18720200</v>
      </c>
      <c r="T67" s="366">
        <v>18969900</v>
      </c>
      <c r="U67" s="366">
        <v>19220900</v>
      </c>
      <c r="V67" s="366">
        <v>19497700</v>
      </c>
      <c r="W67" s="366">
        <v>19788400</v>
      </c>
      <c r="X67" s="366">
        <v>20060600</v>
      </c>
      <c r="Y67" s="366">
        <v>20378300</v>
      </c>
      <c r="Z67" s="366">
        <v>20656400</v>
      </c>
      <c r="AA67" s="366">
        <v>20962300</v>
      </c>
      <c r="AB67" s="366">
        <v>21271000</v>
      </c>
      <c r="AC67" s="366">
        <v>21631400</v>
      </c>
      <c r="AD67" s="366">
        <v>21939400</v>
      </c>
      <c r="AE67" s="366">
        <v>22267000</v>
      </c>
      <c r="AF67" s="366">
        <v>22652700</v>
      </c>
      <c r="AG67" s="366">
        <v>22968000</v>
      </c>
    </row>
    <row r="68" spans="1:33">
      <c r="A68" s="219" t="s">
        <v>3437</v>
      </c>
      <c r="B68" s="366">
        <v>33248600</v>
      </c>
      <c r="C68" s="366">
        <v>31092000</v>
      </c>
      <c r="D68" s="366">
        <v>33803000</v>
      </c>
      <c r="E68" s="366">
        <v>36048000</v>
      </c>
      <c r="F68" s="366">
        <v>37904700</v>
      </c>
      <c r="G68" s="366">
        <v>39388500</v>
      </c>
      <c r="H68" s="366">
        <v>40382200</v>
      </c>
      <c r="I68" s="366">
        <v>40791900</v>
      </c>
      <c r="J68" s="366">
        <v>41389900</v>
      </c>
      <c r="K68" s="366">
        <v>41949900</v>
      </c>
      <c r="L68" s="366">
        <v>42770600</v>
      </c>
      <c r="M68" s="366">
        <v>43518700</v>
      </c>
      <c r="N68" s="366">
        <v>44260400</v>
      </c>
      <c r="O68" s="366">
        <v>44953500</v>
      </c>
      <c r="P68" s="366">
        <v>45550200</v>
      </c>
      <c r="Q68" s="366">
        <v>46177500</v>
      </c>
      <c r="R68" s="366">
        <v>46904700</v>
      </c>
      <c r="S68" s="366">
        <v>47565500</v>
      </c>
      <c r="T68" s="366">
        <v>48203700</v>
      </c>
      <c r="U68" s="366">
        <v>48848200</v>
      </c>
      <c r="V68" s="366">
        <v>49566400</v>
      </c>
      <c r="W68" s="366">
        <v>50322400</v>
      </c>
      <c r="X68" s="366">
        <v>51029100</v>
      </c>
      <c r="Y68" s="366">
        <v>51845600</v>
      </c>
      <c r="Z68" s="366">
        <v>52560500</v>
      </c>
      <c r="AA68" s="366">
        <v>53345100</v>
      </c>
      <c r="AB68" s="366">
        <v>54132000</v>
      </c>
      <c r="AC68" s="366">
        <v>55059000</v>
      </c>
      <c r="AD68" s="366">
        <v>55838900</v>
      </c>
      <c r="AE68" s="366">
        <v>56677900</v>
      </c>
      <c r="AF68" s="366">
        <v>57668600</v>
      </c>
      <c r="AG68" s="366">
        <v>58479800</v>
      </c>
    </row>
    <row r="69" spans="1:33">
      <c r="A69" s="219" t="s">
        <v>3436</v>
      </c>
      <c r="B69" s="366">
        <v>50824500</v>
      </c>
      <c r="C69" s="366">
        <v>45726500</v>
      </c>
      <c r="D69" s="366">
        <v>49492600</v>
      </c>
      <c r="E69" s="366">
        <v>52803200</v>
      </c>
      <c r="F69" s="366">
        <v>55079200</v>
      </c>
      <c r="G69" s="366">
        <v>57008000</v>
      </c>
      <c r="H69" s="366">
        <v>58555200</v>
      </c>
      <c r="I69" s="366">
        <v>59950100</v>
      </c>
      <c r="J69" s="366">
        <v>61049700</v>
      </c>
      <c r="K69" s="366">
        <v>62263400</v>
      </c>
      <c r="L69" s="366">
        <v>63513600</v>
      </c>
      <c r="M69" s="366">
        <v>64696100</v>
      </c>
      <c r="N69" s="366">
        <v>65515200</v>
      </c>
      <c r="O69" s="366">
        <v>66376900</v>
      </c>
      <c r="P69" s="366">
        <v>67175300</v>
      </c>
      <c r="Q69" s="366">
        <v>68032100</v>
      </c>
      <c r="R69" s="366">
        <v>68911100</v>
      </c>
      <c r="S69" s="366">
        <v>69673500</v>
      </c>
      <c r="T69" s="366">
        <v>70442600</v>
      </c>
      <c r="U69" s="366">
        <v>71219600</v>
      </c>
      <c r="V69" s="366">
        <v>72034600</v>
      </c>
      <c r="W69" s="366">
        <v>72897800</v>
      </c>
      <c r="X69" s="366">
        <v>73700800</v>
      </c>
      <c r="Y69" s="366">
        <v>74701400</v>
      </c>
      <c r="Z69" s="366">
        <v>75560400</v>
      </c>
      <c r="AA69" s="366">
        <v>76504000</v>
      </c>
      <c r="AB69" s="366">
        <v>77482700</v>
      </c>
      <c r="AC69" s="366">
        <v>78596500</v>
      </c>
      <c r="AD69" s="366">
        <v>79583000</v>
      </c>
      <c r="AE69" s="366">
        <v>80573700</v>
      </c>
      <c r="AF69" s="366">
        <v>81740000</v>
      </c>
      <c r="AG69" s="366">
        <v>82632900</v>
      </c>
    </row>
    <row r="70" spans="1:33">
      <c r="A70" s="219" t="s">
        <v>3435</v>
      </c>
      <c r="B70" s="366">
        <v>20435400</v>
      </c>
      <c r="C70" s="366">
        <v>19362600</v>
      </c>
      <c r="D70" s="366">
        <v>20646500</v>
      </c>
      <c r="E70" s="366">
        <v>21816400</v>
      </c>
      <c r="F70" s="366">
        <v>22771400</v>
      </c>
      <c r="G70" s="366">
        <v>23656300</v>
      </c>
      <c r="H70" s="366">
        <v>24484500</v>
      </c>
      <c r="I70" s="366">
        <v>25403600</v>
      </c>
      <c r="J70" s="366">
        <v>26238500</v>
      </c>
      <c r="K70" s="366">
        <v>27099500</v>
      </c>
      <c r="L70" s="366">
        <v>27970400</v>
      </c>
      <c r="M70" s="366">
        <v>28781700</v>
      </c>
      <c r="N70" s="366">
        <v>29602000</v>
      </c>
      <c r="O70" s="366">
        <v>30436400</v>
      </c>
      <c r="P70" s="366">
        <v>31265400</v>
      </c>
      <c r="Q70" s="366">
        <v>32105400</v>
      </c>
      <c r="R70" s="366">
        <v>32939700</v>
      </c>
      <c r="S70" s="366">
        <v>33881600</v>
      </c>
      <c r="T70" s="366">
        <v>34828500</v>
      </c>
      <c r="U70" s="366">
        <v>35779400</v>
      </c>
      <c r="V70" s="366">
        <v>36728300</v>
      </c>
      <c r="W70" s="366">
        <v>37683900</v>
      </c>
      <c r="X70" s="366">
        <v>38785800</v>
      </c>
      <c r="Y70" s="366">
        <v>39921000</v>
      </c>
      <c r="Z70" s="366">
        <v>41039300</v>
      </c>
      <c r="AA70" s="366">
        <v>42167100</v>
      </c>
      <c r="AB70" s="366">
        <v>43302000</v>
      </c>
      <c r="AC70" s="366">
        <v>44638000</v>
      </c>
      <c r="AD70" s="366">
        <v>45957800</v>
      </c>
      <c r="AE70" s="366">
        <v>47276200</v>
      </c>
      <c r="AF70" s="366">
        <v>48618400</v>
      </c>
      <c r="AG70" s="366">
        <v>49903900</v>
      </c>
    </row>
    <row r="71" spans="1:33">
      <c r="A71" s="219" t="s">
        <v>3434</v>
      </c>
      <c r="B71" s="366">
        <v>3441000000000</v>
      </c>
      <c r="C71" s="366">
        <v>3431350000000</v>
      </c>
      <c r="D71" s="366">
        <v>3691880000000</v>
      </c>
      <c r="E71" s="366">
        <v>3939130000000</v>
      </c>
      <c r="F71" s="366">
        <v>4178050000000</v>
      </c>
      <c r="G71" s="366">
        <v>4409010000000</v>
      </c>
      <c r="H71" s="366">
        <v>4635740000000</v>
      </c>
      <c r="I71" s="366">
        <v>4813850000000</v>
      </c>
      <c r="J71" s="366">
        <v>4989920000000</v>
      </c>
      <c r="K71" s="366">
        <v>5162770000000</v>
      </c>
      <c r="L71" s="366">
        <v>5346000000000</v>
      </c>
      <c r="M71" s="366">
        <v>5513000000000</v>
      </c>
      <c r="N71" s="366">
        <v>5597000000000</v>
      </c>
      <c r="O71" s="366">
        <v>5682000000000</v>
      </c>
      <c r="P71" s="366">
        <v>5766000000000</v>
      </c>
      <c r="Q71" s="366">
        <v>5850000000000</v>
      </c>
      <c r="R71" s="366">
        <v>5934000000000</v>
      </c>
      <c r="S71" s="366">
        <v>6000000000000</v>
      </c>
      <c r="T71" s="366">
        <v>6066000000000</v>
      </c>
      <c r="U71" s="366">
        <v>6132000000000</v>
      </c>
      <c r="V71" s="366">
        <v>6198000000000</v>
      </c>
      <c r="W71" s="366">
        <v>6264000000000</v>
      </c>
      <c r="X71" s="366">
        <v>6328000000000</v>
      </c>
      <c r="Y71" s="366">
        <v>6392000000000</v>
      </c>
      <c r="Z71" s="366">
        <v>6456000000000</v>
      </c>
      <c r="AA71" s="366">
        <v>6520000000000</v>
      </c>
      <c r="AB71" s="366">
        <v>6584000000000</v>
      </c>
      <c r="AC71" s="366">
        <v>6632000000000</v>
      </c>
      <c r="AD71" s="366">
        <v>6680000000000</v>
      </c>
      <c r="AE71" s="366">
        <v>6728000000000</v>
      </c>
      <c r="AF71" s="366">
        <v>6777000000000</v>
      </c>
      <c r="AG71" s="366">
        <v>6825000000000</v>
      </c>
    </row>
    <row r="72" spans="1:33">
      <c r="A72" s="219" t="s">
        <v>3433</v>
      </c>
      <c r="B72" s="366">
        <v>338825000000</v>
      </c>
      <c r="C72" s="366">
        <v>292296000000</v>
      </c>
      <c r="D72" s="366">
        <v>310812000000</v>
      </c>
      <c r="E72" s="366">
        <v>329896000000</v>
      </c>
      <c r="F72" s="366">
        <v>339591000000</v>
      </c>
      <c r="G72" s="366">
        <v>348560000000</v>
      </c>
      <c r="H72" s="366">
        <v>355735000000</v>
      </c>
      <c r="I72" s="366">
        <v>365623000000</v>
      </c>
      <c r="J72" s="366">
        <v>370228000000</v>
      </c>
      <c r="K72" s="366">
        <v>374269000000</v>
      </c>
      <c r="L72" s="366">
        <v>379208000000</v>
      </c>
      <c r="M72" s="366">
        <v>384051000000</v>
      </c>
      <c r="N72" s="366">
        <v>384630000000</v>
      </c>
      <c r="O72" s="366">
        <v>385540000000</v>
      </c>
      <c r="P72" s="366">
        <v>386993000000</v>
      </c>
      <c r="Q72" s="366">
        <v>388576000000</v>
      </c>
      <c r="R72" s="366">
        <v>390573000000</v>
      </c>
      <c r="S72" s="366">
        <v>392192000000</v>
      </c>
      <c r="T72" s="366">
        <v>393663000000</v>
      </c>
      <c r="U72" s="366">
        <v>395093000000</v>
      </c>
      <c r="V72" s="366">
        <v>396712000000</v>
      </c>
      <c r="W72" s="366">
        <v>398749000000</v>
      </c>
      <c r="X72" s="366">
        <v>400288000000</v>
      </c>
      <c r="Y72" s="366">
        <v>402022000000</v>
      </c>
      <c r="Z72" s="366">
        <v>403756000000</v>
      </c>
      <c r="AA72" s="366">
        <v>405649000000</v>
      </c>
      <c r="AB72" s="366">
        <v>407421000000</v>
      </c>
      <c r="AC72" s="366">
        <v>409503000000</v>
      </c>
      <c r="AD72" s="366">
        <v>411305000000</v>
      </c>
      <c r="AE72" s="366">
        <v>412923000000</v>
      </c>
      <c r="AF72" s="366">
        <v>414721000000</v>
      </c>
      <c r="AG72" s="366">
        <v>416266000000</v>
      </c>
    </row>
    <row r="73" spans="1:33">
      <c r="A73" s="219" t="s">
        <v>3432</v>
      </c>
      <c r="B73" s="366">
        <v>1883200</v>
      </c>
      <c r="C73" s="366">
        <v>1664210</v>
      </c>
      <c r="D73" s="366">
        <v>1768150</v>
      </c>
      <c r="E73" s="366">
        <v>1871920</v>
      </c>
      <c r="F73" s="366">
        <v>1924430</v>
      </c>
      <c r="G73" s="366">
        <v>1974200</v>
      </c>
      <c r="H73" s="366">
        <v>2016200</v>
      </c>
      <c r="I73" s="366">
        <v>2067820</v>
      </c>
      <c r="J73" s="366">
        <v>2092070</v>
      </c>
      <c r="K73" s="366">
        <v>2113670</v>
      </c>
      <c r="L73" s="366">
        <v>2138890</v>
      </c>
      <c r="M73" s="366">
        <v>2161370</v>
      </c>
      <c r="N73" s="366">
        <v>2164840</v>
      </c>
      <c r="O73" s="366">
        <v>2171370</v>
      </c>
      <c r="P73" s="366">
        <v>2179420</v>
      </c>
      <c r="Q73" s="366">
        <v>2189340</v>
      </c>
      <c r="R73" s="366">
        <v>2199280</v>
      </c>
      <c r="S73" s="366">
        <v>2207630</v>
      </c>
      <c r="T73" s="366">
        <v>2213240</v>
      </c>
      <c r="U73" s="366">
        <v>2220700</v>
      </c>
      <c r="V73" s="366">
        <v>2228880</v>
      </c>
      <c r="W73" s="366">
        <v>2243440</v>
      </c>
      <c r="X73" s="366">
        <v>2251320</v>
      </c>
      <c r="Y73" s="366">
        <v>2260320</v>
      </c>
      <c r="Z73" s="366">
        <v>2269500</v>
      </c>
      <c r="AA73" s="366">
        <v>2278550</v>
      </c>
      <c r="AB73" s="366">
        <v>2286190</v>
      </c>
      <c r="AC73" s="366">
        <v>2296300</v>
      </c>
      <c r="AD73" s="366">
        <v>2305120</v>
      </c>
      <c r="AE73" s="366">
        <v>2313280</v>
      </c>
      <c r="AF73" s="366">
        <v>2321890</v>
      </c>
      <c r="AG73" s="366">
        <v>2327560</v>
      </c>
    </row>
    <row r="74" spans="1:33">
      <c r="A74" s="219" t="s">
        <v>3431</v>
      </c>
      <c r="B74" s="366">
        <v>82032700</v>
      </c>
      <c r="C74" s="366">
        <v>70898500</v>
      </c>
      <c r="D74" s="366">
        <v>75398000</v>
      </c>
      <c r="E74" s="366">
        <v>80021900</v>
      </c>
      <c r="F74" s="366">
        <v>82368500</v>
      </c>
      <c r="G74" s="366">
        <v>84545500</v>
      </c>
      <c r="H74" s="366">
        <v>86296500</v>
      </c>
      <c r="I74" s="366">
        <v>88685200</v>
      </c>
      <c r="J74" s="366">
        <v>89798300</v>
      </c>
      <c r="K74" s="366">
        <v>90776500</v>
      </c>
      <c r="L74" s="366">
        <v>91967400</v>
      </c>
      <c r="M74" s="366">
        <v>93126000</v>
      </c>
      <c r="N74" s="366">
        <v>93267100</v>
      </c>
      <c r="O74" s="366">
        <v>93493400</v>
      </c>
      <c r="P74" s="366">
        <v>93845200</v>
      </c>
      <c r="Q74" s="366">
        <v>94233000</v>
      </c>
      <c r="R74" s="366">
        <v>94711500</v>
      </c>
      <c r="S74" s="366">
        <v>95100000</v>
      </c>
      <c r="T74" s="366">
        <v>95445800</v>
      </c>
      <c r="U74" s="366">
        <v>95789400</v>
      </c>
      <c r="V74" s="366">
        <v>96177600</v>
      </c>
      <c r="W74" s="366">
        <v>96683000</v>
      </c>
      <c r="X74" s="366">
        <v>97053300</v>
      </c>
      <c r="Y74" s="366">
        <v>97470700</v>
      </c>
      <c r="Z74" s="366">
        <v>97888600</v>
      </c>
      <c r="AA74" s="366">
        <v>98340400</v>
      </c>
      <c r="AB74" s="366">
        <v>98760100</v>
      </c>
      <c r="AC74" s="366">
        <v>99257100</v>
      </c>
      <c r="AD74" s="366">
        <v>99687800</v>
      </c>
      <c r="AE74" s="366">
        <v>100075000</v>
      </c>
      <c r="AF74" s="366">
        <v>100505000</v>
      </c>
      <c r="AG74" s="366">
        <v>100866000</v>
      </c>
    </row>
    <row r="75" spans="1:33">
      <c r="A75" s="219" t="s">
        <v>3430</v>
      </c>
      <c r="B75" s="366">
        <v>404524000</v>
      </c>
      <c r="C75" s="366">
        <v>348288000</v>
      </c>
      <c r="D75" s="366">
        <v>370442000</v>
      </c>
      <c r="E75" s="366">
        <v>393336000</v>
      </c>
      <c r="F75" s="366">
        <v>404983000</v>
      </c>
      <c r="G75" s="366">
        <v>415738000</v>
      </c>
      <c r="H75" s="366">
        <v>424316000</v>
      </c>
      <c r="I75" s="366">
        <v>436218000</v>
      </c>
      <c r="J75" s="366">
        <v>441768000</v>
      </c>
      <c r="K75" s="366">
        <v>446634000</v>
      </c>
      <c r="L75" s="366">
        <v>452596000</v>
      </c>
      <c r="M75" s="366">
        <v>458478000</v>
      </c>
      <c r="N75" s="366">
        <v>459174000</v>
      </c>
      <c r="O75" s="366">
        <v>460248000</v>
      </c>
      <c r="P75" s="366">
        <v>461992000</v>
      </c>
      <c r="Q75" s="366">
        <v>463876000</v>
      </c>
      <c r="R75" s="366">
        <v>466290000</v>
      </c>
      <c r="S75" s="366">
        <v>468243000</v>
      </c>
      <c r="T75" s="366">
        <v>470047000</v>
      </c>
      <c r="U75" s="366">
        <v>471772000</v>
      </c>
      <c r="V75" s="366">
        <v>473726000</v>
      </c>
      <c r="W75" s="366">
        <v>476117000</v>
      </c>
      <c r="X75" s="366">
        <v>477972000</v>
      </c>
      <c r="Y75" s="366">
        <v>480058000</v>
      </c>
      <c r="Z75" s="366">
        <v>482144000</v>
      </c>
      <c r="AA75" s="366">
        <v>484435000</v>
      </c>
      <c r="AB75" s="366">
        <v>486593000</v>
      </c>
      <c r="AC75" s="366">
        <v>489110000</v>
      </c>
      <c r="AD75" s="366">
        <v>491288000</v>
      </c>
      <c r="AE75" s="366">
        <v>493239000</v>
      </c>
      <c r="AF75" s="366">
        <v>495416000</v>
      </c>
      <c r="AG75" s="366">
        <v>497315000</v>
      </c>
    </row>
    <row r="76" spans="1:33">
      <c r="A76" s="219" t="s">
        <v>3429</v>
      </c>
      <c r="B76" s="366">
        <v>9921320</v>
      </c>
      <c r="C76" s="366">
        <v>8570570</v>
      </c>
      <c r="D76" s="366">
        <v>9138860</v>
      </c>
      <c r="E76" s="366">
        <v>9716530</v>
      </c>
      <c r="F76" s="366">
        <v>10003400</v>
      </c>
      <c r="G76" s="366">
        <v>10275100</v>
      </c>
      <c r="H76" s="366">
        <v>10497200</v>
      </c>
      <c r="I76" s="366">
        <v>10795700</v>
      </c>
      <c r="J76" s="366">
        <v>10932900</v>
      </c>
      <c r="K76" s="366">
        <v>11054400</v>
      </c>
      <c r="L76" s="366">
        <v>11201200</v>
      </c>
      <c r="M76" s="366">
        <v>11340300</v>
      </c>
      <c r="N76" s="366">
        <v>11356500</v>
      </c>
      <c r="O76" s="366">
        <v>11384700</v>
      </c>
      <c r="P76" s="366">
        <v>11426100</v>
      </c>
      <c r="Q76" s="366">
        <v>11473000</v>
      </c>
      <c r="R76" s="366">
        <v>11526800</v>
      </c>
      <c r="S76" s="366">
        <v>11569600</v>
      </c>
      <c r="T76" s="366">
        <v>11606400</v>
      </c>
      <c r="U76" s="366">
        <v>11644200</v>
      </c>
      <c r="V76" s="366">
        <v>11687600</v>
      </c>
      <c r="W76" s="366">
        <v>11750000</v>
      </c>
      <c r="X76" s="366">
        <v>11794000</v>
      </c>
      <c r="Y76" s="366">
        <v>11843100</v>
      </c>
      <c r="Z76" s="366">
        <v>11891500</v>
      </c>
      <c r="AA76" s="366">
        <v>11941400</v>
      </c>
      <c r="AB76" s="366">
        <v>11986600</v>
      </c>
      <c r="AC76" s="366">
        <v>12040500</v>
      </c>
      <c r="AD76" s="366">
        <v>12087800</v>
      </c>
      <c r="AE76" s="366">
        <v>12130300</v>
      </c>
      <c r="AF76" s="366">
        <v>12177700</v>
      </c>
      <c r="AG76" s="366">
        <v>12212900</v>
      </c>
    </row>
    <row r="77" spans="1:33">
      <c r="A77" s="219" t="s">
        <v>3428</v>
      </c>
      <c r="B77" s="366">
        <v>9084550</v>
      </c>
      <c r="C77" s="366">
        <v>7863940</v>
      </c>
      <c r="D77" s="366">
        <v>8371410</v>
      </c>
      <c r="E77" s="366">
        <v>8889020</v>
      </c>
      <c r="F77" s="366">
        <v>9148740</v>
      </c>
      <c r="G77" s="366">
        <v>9392470</v>
      </c>
      <c r="H77" s="366">
        <v>9590500</v>
      </c>
      <c r="I77" s="366">
        <v>9857100</v>
      </c>
      <c r="J77" s="366">
        <v>9980440</v>
      </c>
      <c r="K77" s="366">
        <v>10089300</v>
      </c>
      <c r="L77" s="366">
        <v>10221000</v>
      </c>
      <c r="M77" s="366">
        <v>10346800</v>
      </c>
      <c r="N77" s="366">
        <v>10362000</v>
      </c>
      <c r="O77" s="366">
        <v>10387700</v>
      </c>
      <c r="P77" s="366">
        <v>10426000</v>
      </c>
      <c r="Q77" s="366">
        <v>10469100</v>
      </c>
      <c r="R77" s="366">
        <v>10519800</v>
      </c>
      <c r="S77" s="366">
        <v>10560600</v>
      </c>
      <c r="T77" s="366">
        <v>10595800</v>
      </c>
      <c r="U77" s="366">
        <v>10632000</v>
      </c>
      <c r="V77" s="366">
        <v>10673000</v>
      </c>
      <c r="W77" s="366">
        <v>10730400</v>
      </c>
      <c r="X77" s="366">
        <v>10770800</v>
      </c>
      <c r="Y77" s="366">
        <v>10816100</v>
      </c>
      <c r="Z77" s="366">
        <v>10861200</v>
      </c>
      <c r="AA77" s="366">
        <v>10908600</v>
      </c>
      <c r="AB77" s="366">
        <v>10951900</v>
      </c>
      <c r="AC77" s="366">
        <v>11003600</v>
      </c>
      <c r="AD77" s="366">
        <v>11048800</v>
      </c>
      <c r="AE77" s="366">
        <v>11089500</v>
      </c>
      <c r="AF77" s="366">
        <v>11134500</v>
      </c>
      <c r="AG77" s="366">
        <v>11169900</v>
      </c>
    </row>
    <row r="78" spans="1:33">
      <c r="A78" s="219" t="s">
        <v>3427</v>
      </c>
      <c r="B78" s="366">
        <v>1781400000</v>
      </c>
      <c r="C78" s="366">
        <v>1530560000</v>
      </c>
      <c r="D78" s="366">
        <v>1628270000</v>
      </c>
      <c r="E78" s="366">
        <v>1729550000</v>
      </c>
      <c r="F78" s="366">
        <v>1781190000</v>
      </c>
      <c r="G78" s="366">
        <v>1828740000</v>
      </c>
      <c r="H78" s="366">
        <v>1866560000</v>
      </c>
      <c r="I78" s="366">
        <v>1919400000</v>
      </c>
      <c r="J78" s="366">
        <v>1944070000</v>
      </c>
      <c r="K78" s="366">
        <v>1965700000</v>
      </c>
      <c r="L78" s="366">
        <v>1992260000</v>
      </c>
      <c r="M78" s="366">
        <v>2018640000</v>
      </c>
      <c r="N78" s="366">
        <v>2021750000</v>
      </c>
      <c r="O78" s="366">
        <v>2026410000</v>
      </c>
      <c r="P78" s="366">
        <v>2034150000</v>
      </c>
      <c r="Q78" s="366">
        <v>2042420000</v>
      </c>
      <c r="R78" s="366">
        <v>2053210000</v>
      </c>
      <c r="S78" s="366">
        <v>2061930000</v>
      </c>
      <c r="T78" s="366">
        <v>2070130000</v>
      </c>
      <c r="U78" s="366">
        <v>2077820000</v>
      </c>
      <c r="V78" s="366">
        <v>2086550000</v>
      </c>
      <c r="W78" s="366">
        <v>2096880000</v>
      </c>
      <c r="X78" s="366">
        <v>2105140000</v>
      </c>
      <c r="Y78" s="366">
        <v>2114420000</v>
      </c>
      <c r="Z78" s="366">
        <v>2123680000</v>
      </c>
      <c r="AA78" s="366">
        <v>2133940000</v>
      </c>
      <c r="AB78" s="366">
        <v>2143670000</v>
      </c>
      <c r="AC78" s="366">
        <v>2154930000</v>
      </c>
      <c r="AD78" s="366">
        <v>2164670000</v>
      </c>
      <c r="AE78" s="366">
        <v>2173380000</v>
      </c>
      <c r="AF78" s="366">
        <v>2183120000</v>
      </c>
      <c r="AG78" s="366">
        <v>2191770000</v>
      </c>
    </row>
    <row r="79" spans="1:33">
      <c r="A79" s="219" t="s">
        <v>3426</v>
      </c>
      <c r="B79" s="366">
        <v>459270</v>
      </c>
      <c r="C79" s="366">
        <v>404872</v>
      </c>
      <c r="D79" s="366">
        <v>430701</v>
      </c>
      <c r="E79" s="366">
        <v>456348</v>
      </c>
      <c r="F79" s="366">
        <v>469058</v>
      </c>
      <c r="G79" s="366">
        <v>481270</v>
      </c>
      <c r="H79" s="366">
        <v>491581</v>
      </c>
      <c r="I79" s="366">
        <v>504380</v>
      </c>
      <c r="J79" s="366">
        <v>510280</v>
      </c>
      <c r="K79" s="366">
        <v>515543</v>
      </c>
      <c r="L79" s="366">
        <v>521711</v>
      </c>
      <c r="M79" s="366">
        <v>527144</v>
      </c>
      <c r="N79" s="366">
        <v>527908</v>
      </c>
      <c r="O79" s="366">
        <v>529437</v>
      </c>
      <c r="P79" s="366">
        <v>531319</v>
      </c>
      <c r="Q79" s="366">
        <v>533655</v>
      </c>
      <c r="R79" s="366">
        <v>535919</v>
      </c>
      <c r="S79" s="366">
        <v>537782</v>
      </c>
      <c r="T79" s="366">
        <v>539015</v>
      </c>
      <c r="U79" s="366">
        <v>540679</v>
      </c>
      <c r="V79" s="366">
        <v>542533</v>
      </c>
      <c r="W79" s="366">
        <v>545992</v>
      </c>
      <c r="X79" s="366">
        <v>547872</v>
      </c>
      <c r="Y79" s="366">
        <v>550006</v>
      </c>
      <c r="Z79" s="366">
        <v>552152</v>
      </c>
      <c r="AA79" s="366">
        <v>554203</v>
      </c>
      <c r="AB79" s="366">
        <v>555906</v>
      </c>
      <c r="AC79" s="366">
        <v>558161</v>
      </c>
      <c r="AD79" s="366">
        <v>560148</v>
      </c>
      <c r="AE79" s="366">
        <v>561981</v>
      </c>
      <c r="AF79" s="366">
        <v>563936</v>
      </c>
      <c r="AG79" s="366">
        <v>565074</v>
      </c>
    </row>
    <row r="80" spans="1:33">
      <c r="A80" s="219" t="s">
        <v>3425</v>
      </c>
      <c r="B80" s="366">
        <v>912404</v>
      </c>
      <c r="C80" s="366">
        <v>812029</v>
      </c>
      <c r="D80" s="366">
        <v>862150</v>
      </c>
      <c r="E80" s="366">
        <v>911394</v>
      </c>
      <c r="F80" s="366">
        <v>935794</v>
      </c>
      <c r="G80" s="366">
        <v>959326</v>
      </c>
      <c r="H80" s="366">
        <v>979396</v>
      </c>
      <c r="I80" s="366">
        <v>1003500</v>
      </c>
      <c r="J80" s="366">
        <v>1014600</v>
      </c>
      <c r="K80" s="366">
        <v>1024510</v>
      </c>
      <c r="L80" s="366">
        <v>1035980</v>
      </c>
      <c r="M80" s="366">
        <v>1045720</v>
      </c>
      <c r="N80" s="366">
        <v>1047200</v>
      </c>
      <c r="O80" s="366">
        <v>1050370</v>
      </c>
      <c r="P80" s="366">
        <v>1054030</v>
      </c>
      <c r="Q80" s="366">
        <v>1058760</v>
      </c>
      <c r="R80" s="366">
        <v>1063050</v>
      </c>
      <c r="S80" s="366">
        <v>1066650</v>
      </c>
      <c r="T80" s="366">
        <v>1068720</v>
      </c>
      <c r="U80" s="366">
        <v>1071950</v>
      </c>
      <c r="V80" s="366">
        <v>1075500</v>
      </c>
      <c r="W80" s="366">
        <v>1082800</v>
      </c>
      <c r="X80" s="366">
        <v>1086370</v>
      </c>
      <c r="Y80" s="366">
        <v>1090470</v>
      </c>
      <c r="Z80" s="366">
        <v>1094630</v>
      </c>
      <c r="AA80" s="366">
        <v>1098510</v>
      </c>
      <c r="AB80" s="366">
        <v>1101580</v>
      </c>
      <c r="AC80" s="366">
        <v>1105900</v>
      </c>
      <c r="AD80" s="366">
        <v>1109700</v>
      </c>
      <c r="AE80" s="366">
        <v>1113250</v>
      </c>
      <c r="AF80" s="366">
        <v>1116940</v>
      </c>
      <c r="AG80" s="366">
        <v>1118860</v>
      </c>
    </row>
    <row r="81" spans="1:33">
      <c r="A81" s="219" t="s">
        <v>3424</v>
      </c>
      <c r="B81" s="366">
        <v>213503000000</v>
      </c>
      <c r="C81" s="366">
        <v>201468000000</v>
      </c>
      <c r="D81" s="366">
        <v>200190000000</v>
      </c>
      <c r="E81" s="366">
        <v>197815000000</v>
      </c>
      <c r="F81" s="366">
        <v>194690000000</v>
      </c>
      <c r="G81" s="366">
        <v>191050000000</v>
      </c>
      <c r="H81" s="366">
        <v>187059000000</v>
      </c>
      <c r="I81" s="366">
        <v>181975000000</v>
      </c>
      <c r="J81" s="366">
        <v>176759000000</v>
      </c>
      <c r="K81" s="366">
        <v>171394000000</v>
      </c>
      <c r="L81" s="366">
        <v>166329000000</v>
      </c>
      <c r="M81" s="366">
        <v>160722000000</v>
      </c>
      <c r="N81" s="366">
        <v>159329000000</v>
      </c>
      <c r="O81" s="366">
        <v>157936000000</v>
      </c>
      <c r="P81" s="366">
        <v>156544000000</v>
      </c>
      <c r="Q81" s="366">
        <v>155151000000</v>
      </c>
      <c r="R81" s="366">
        <v>153758000000</v>
      </c>
      <c r="S81" s="366">
        <v>152366000000</v>
      </c>
      <c r="T81" s="366">
        <v>150973000000</v>
      </c>
      <c r="U81" s="366">
        <v>149545000000</v>
      </c>
      <c r="V81" s="366">
        <v>148152000000</v>
      </c>
      <c r="W81" s="366">
        <v>146759000000</v>
      </c>
      <c r="X81" s="366">
        <v>145938000000</v>
      </c>
      <c r="Y81" s="366">
        <v>145081000000</v>
      </c>
      <c r="Z81" s="366">
        <v>144260000000</v>
      </c>
      <c r="AA81" s="366">
        <v>143403000000</v>
      </c>
      <c r="AB81" s="366">
        <v>142582000000</v>
      </c>
      <c r="AC81" s="366">
        <v>141475000000</v>
      </c>
      <c r="AD81" s="366">
        <v>140332000000</v>
      </c>
      <c r="AE81" s="366">
        <v>139225000000</v>
      </c>
      <c r="AF81" s="366">
        <v>138118000000</v>
      </c>
      <c r="AG81" s="366">
        <v>136976000000</v>
      </c>
    </row>
    <row r="82" spans="1:33">
      <c r="A82" s="219" t="s">
        <v>3423</v>
      </c>
      <c r="B82" s="366">
        <v>5580200</v>
      </c>
      <c r="C82" s="366">
        <v>4798350</v>
      </c>
      <c r="D82" s="366">
        <v>5102770</v>
      </c>
      <c r="E82" s="366">
        <v>5418090</v>
      </c>
      <c r="F82" s="366">
        <v>5578700</v>
      </c>
      <c r="G82" s="366">
        <v>5726630</v>
      </c>
      <c r="H82" s="366">
        <v>5844110</v>
      </c>
      <c r="I82" s="366">
        <v>6008370</v>
      </c>
      <c r="J82" s="366">
        <v>6084940</v>
      </c>
      <c r="K82" s="366">
        <v>6152000</v>
      </c>
      <c r="L82" s="366">
        <v>6234400</v>
      </c>
      <c r="M82" s="366">
        <v>6316190</v>
      </c>
      <c r="N82" s="366">
        <v>6325740</v>
      </c>
      <c r="O82" s="366">
        <v>6340250</v>
      </c>
      <c r="P82" s="366">
        <v>6364320</v>
      </c>
      <c r="Q82" s="366">
        <v>6390080</v>
      </c>
      <c r="R82" s="366">
        <v>6423650</v>
      </c>
      <c r="S82" s="366">
        <v>6450800</v>
      </c>
      <c r="T82" s="366">
        <v>6476240</v>
      </c>
      <c r="U82" s="366">
        <v>6500190</v>
      </c>
      <c r="V82" s="366">
        <v>6527370</v>
      </c>
      <c r="W82" s="366">
        <v>6559740</v>
      </c>
      <c r="X82" s="366">
        <v>6585440</v>
      </c>
      <c r="Y82" s="366">
        <v>6614350</v>
      </c>
      <c r="Z82" s="366">
        <v>6643230</v>
      </c>
      <c r="AA82" s="366">
        <v>6675190</v>
      </c>
      <c r="AB82" s="366">
        <v>6705480</v>
      </c>
      <c r="AC82" s="366">
        <v>6740600</v>
      </c>
      <c r="AD82" s="366">
        <v>6770960</v>
      </c>
      <c r="AE82" s="366">
        <v>6798130</v>
      </c>
      <c r="AF82" s="366">
        <v>6828500</v>
      </c>
      <c r="AG82" s="366">
        <v>6855410</v>
      </c>
    </row>
    <row r="83" spans="1:33">
      <c r="A83" s="219" t="s">
        <v>3422</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3421</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3420</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3419</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3418</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3417</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3416</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3415</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3414</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3413</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3412</v>
      </c>
      <c r="B93" s="366">
        <v>69642900000</v>
      </c>
      <c r="C93" s="366">
        <v>66591900000</v>
      </c>
      <c r="D93" s="366">
        <v>68370700000</v>
      </c>
      <c r="E93" s="366">
        <v>69802000000</v>
      </c>
      <c r="F93" s="366">
        <v>71047000000</v>
      </c>
      <c r="G93" s="366">
        <v>72100800000</v>
      </c>
      <c r="H93" s="366">
        <v>73079600000</v>
      </c>
      <c r="I93" s="366">
        <v>74051600000</v>
      </c>
      <c r="J93" s="366">
        <v>74933400000</v>
      </c>
      <c r="K93" s="366">
        <v>75812100000</v>
      </c>
      <c r="L93" s="366">
        <v>76821400000</v>
      </c>
      <c r="M93" s="366">
        <v>77571400000</v>
      </c>
      <c r="N93" s="366">
        <v>78428600000</v>
      </c>
      <c r="O93" s="366">
        <v>79285700000</v>
      </c>
      <c r="P93" s="366">
        <v>80107100000</v>
      </c>
      <c r="Q93" s="366">
        <v>80964300000</v>
      </c>
      <c r="R93" s="366">
        <v>81785700000</v>
      </c>
      <c r="S93" s="366">
        <v>82678600000</v>
      </c>
      <c r="T93" s="366">
        <v>83571400000</v>
      </c>
      <c r="U93" s="366">
        <v>84464300000</v>
      </c>
      <c r="V93" s="366">
        <v>85321400000</v>
      </c>
      <c r="W93" s="366">
        <v>86214300000</v>
      </c>
      <c r="X93" s="366">
        <v>87107100000</v>
      </c>
      <c r="Y93" s="366">
        <v>88035700000</v>
      </c>
      <c r="Z93" s="366">
        <v>88928600000</v>
      </c>
      <c r="AA93" s="366">
        <v>89821400000</v>
      </c>
      <c r="AB93" s="366">
        <v>90714300000</v>
      </c>
      <c r="AC93" s="366">
        <v>91642900000</v>
      </c>
      <c r="AD93" s="366">
        <v>92535700000</v>
      </c>
      <c r="AE93" s="366">
        <v>93464300000</v>
      </c>
      <c r="AF93" s="366">
        <v>94357100000</v>
      </c>
      <c r="AG93" s="366">
        <v>95285700000</v>
      </c>
    </row>
    <row r="94" spans="1:33">
      <c r="A94" s="219" t="s">
        <v>3411</v>
      </c>
      <c r="B94" s="366">
        <v>1366790000</v>
      </c>
      <c r="C94" s="366">
        <v>1303440000</v>
      </c>
      <c r="D94" s="366">
        <v>1331690000</v>
      </c>
      <c r="E94" s="366">
        <v>1353300000</v>
      </c>
      <c r="F94" s="366">
        <v>1370880000</v>
      </c>
      <c r="G94" s="366">
        <v>1385360000</v>
      </c>
      <c r="H94" s="366">
        <v>1397670000</v>
      </c>
      <c r="I94" s="366">
        <v>1408080000</v>
      </c>
      <c r="J94" s="366">
        <v>1417030000</v>
      </c>
      <c r="K94" s="366">
        <v>1425610000</v>
      </c>
      <c r="L94" s="366">
        <v>1436230000</v>
      </c>
      <c r="M94" s="366">
        <v>1443020000</v>
      </c>
      <c r="N94" s="366">
        <v>1448680000</v>
      </c>
      <c r="O94" s="366">
        <v>1454720000</v>
      </c>
      <c r="P94" s="366">
        <v>1460750000</v>
      </c>
      <c r="Q94" s="366">
        <v>1466420000</v>
      </c>
      <c r="R94" s="366">
        <v>1472450000</v>
      </c>
      <c r="S94" s="366">
        <v>1477740000</v>
      </c>
      <c r="T94" s="366">
        <v>1483020000</v>
      </c>
      <c r="U94" s="366">
        <v>1487920000</v>
      </c>
      <c r="V94" s="366">
        <v>1493210000</v>
      </c>
      <c r="W94" s="366">
        <v>1498490000</v>
      </c>
      <c r="X94" s="366">
        <v>1503400000</v>
      </c>
      <c r="Y94" s="366">
        <v>1508300000</v>
      </c>
      <c r="Z94" s="366">
        <v>1512830000</v>
      </c>
      <c r="AA94" s="366">
        <v>1517740000</v>
      </c>
      <c r="AB94" s="366">
        <v>1522640000</v>
      </c>
      <c r="AC94" s="366">
        <v>1527170000</v>
      </c>
      <c r="AD94" s="366">
        <v>1531700000</v>
      </c>
      <c r="AE94" s="366">
        <v>1536230000</v>
      </c>
      <c r="AF94" s="366">
        <v>1540750000</v>
      </c>
      <c r="AG94" s="366">
        <v>1545280000</v>
      </c>
    </row>
    <row r="95" spans="1:33">
      <c r="A95" s="219" t="s">
        <v>3410</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3409</v>
      </c>
      <c r="B96" s="366">
        <v>702982000000</v>
      </c>
      <c r="C96" s="366">
        <v>659969000000</v>
      </c>
      <c r="D96" s="366">
        <v>680295000000</v>
      </c>
      <c r="E96" s="366">
        <v>697653000000</v>
      </c>
      <c r="F96" s="366">
        <v>709470000000</v>
      </c>
      <c r="G96" s="366">
        <v>720497000000</v>
      </c>
      <c r="H96" s="366">
        <v>730573000000</v>
      </c>
      <c r="I96" s="366">
        <v>739542000000</v>
      </c>
      <c r="J96" s="366">
        <v>747142000000</v>
      </c>
      <c r="K96" s="366">
        <v>754253000000</v>
      </c>
      <c r="L96" s="366">
        <v>763087000000</v>
      </c>
      <c r="M96" s="366">
        <v>769944000000</v>
      </c>
      <c r="N96" s="366">
        <v>776791000000</v>
      </c>
      <c r="O96" s="366">
        <v>784404000000</v>
      </c>
      <c r="P96" s="366">
        <v>790491000000</v>
      </c>
      <c r="Q96" s="366">
        <v>797162000000</v>
      </c>
      <c r="R96" s="366">
        <v>803609000000</v>
      </c>
      <c r="S96" s="366">
        <v>809602000000</v>
      </c>
      <c r="T96" s="366">
        <v>815753000000</v>
      </c>
      <c r="U96" s="366">
        <v>821776000000</v>
      </c>
      <c r="V96" s="366">
        <v>827699000000</v>
      </c>
      <c r="W96" s="366">
        <v>833751000000</v>
      </c>
      <c r="X96" s="366">
        <v>839599000000</v>
      </c>
      <c r="Y96" s="366">
        <v>845447000000</v>
      </c>
      <c r="Z96" s="366">
        <v>851526000000</v>
      </c>
      <c r="AA96" s="366">
        <v>857680000000</v>
      </c>
      <c r="AB96" s="366">
        <v>864038000000</v>
      </c>
      <c r="AC96" s="366">
        <v>870524000000</v>
      </c>
      <c r="AD96" s="366">
        <v>876909000000</v>
      </c>
      <c r="AE96" s="366">
        <v>883470000000</v>
      </c>
      <c r="AF96" s="366">
        <v>890058000000</v>
      </c>
      <c r="AG96" s="366">
        <v>896722000000</v>
      </c>
    </row>
    <row r="97" spans="1:33">
      <c r="A97" s="219" t="s">
        <v>3408</v>
      </c>
      <c r="B97" s="366">
        <v>8540570</v>
      </c>
      <c r="C97" s="366">
        <v>8333270</v>
      </c>
      <c r="D97" s="366">
        <v>8517150</v>
      </c>
      <c r="E97" s="366">
        <v>8660980</v>
      </c>
      <c r="F97" s="366">
        <v>8764720</v>
      </c>
      <c r="G97" s="366">
        <v>8860520</v>
      </c>
      <c r="H97" s="366">
        <v>8943920</v>
      </c>
      <c r="I97" s="366">
        <v>9010750</v>
      </c>
      <c r="J97" s="366">
        <v>9080110</v>
      </c>
      <c r="K97" s="366">
        <v>9144640</v>
      </c>
      <c r="L97" s="366">
        <v>9231600</v>
      </c>
      <c r="M97" s="366">
        <v>9292270</v>
      </c>
      <c r="N97" s="366">
        <v>9377540</v>
      </c>
      <c r="O97" s="366">
        <v>9480270</v>
      </c>
      <c r="P97" s="366">
        <v>9552670</v>
      </c>
      <c r="Q97" s="366">
        <v>9637190</v>
      </c>
      <c r="R97" s="366">
        <v>9719470</v>
      </c>
      <c r="S97" s="366">
        <v>9791940</v>
      </c>
      <c r="T97" s="366">
        <v>9870520</v>
      </c>
      <c r="U97" s="366">
        <v>9946050</v>
      </c>
      <c r="V97" s="366">
        <v>10021600</v>
      </c>
      <c r="W97" s="366">
        <v>10100200</v>
      </c>
      <c r="X97" s="366">
        <v>10175000</v>
      </c>
      <c r="Y97" s="366">
        <v>10249700</v>
      </c>
      <c r="Z97" s="366">
        <v>10331400</v>
      </c>
      <c r="AA97" s="366">
        <v>10413700</v>
      </c>
      <c r="AB97" s="366">
        <v>10499900</v>
      </c>
      <c r="AC97" s="366">
        <v>10589100</v>
      </c>
      <c r="AD97" s="366">
        <v>10678300</v>
      </c>
      <c r="AE97" s="366">
        <v>10768200</v>
      </c>
      <c r="AF97" s="366">
        <v>10861200</v>
      </c>
      <c r="AG97" s="366">
        <v>10954900</v>
      </c>
    </row>
    <row r="98" spans="1:33">
      <c r="A98" s="219" t="s">
        <v>3407</v>
      </c>
      <c r="B98" s="366">
        <v>137304000</v>
      </c>
      <c r="C98" s="366">
        <v>129250000</v>
      </c>
      <c r="D98" s="366">
        <v>133372000</v>
      </c>
      <c r="E98" s="366">
        <v>136939000</v>
      </c>
      <c r="F98" s="366">
        <v>139304000</v>
      </c>
      <c r="G98" s="366">
        <v>141557000</v>
      </c>
      <c r="H98" s="366">
        <v>143633000</v>
      </c>
      <c r="I98" s="366">
        <v>145457000</v>
      </c>
      <c r="J98" s="366">
        <v>147023000</v>
      </c>
      <c r="K98" s="366">
        <v>148512000</v>
      </c>
      <c r="L98" s="366">
        <v>150355000</v>
      </c>
      <c r="M98" s="366">
        <v>151818000</v>
      </c>
      <c r="N98" s="366">
        <v>153365000</v>
      </c>
      <c r="O98" s="366">
        <v>155168000</v>
      </c>
      <c r="P98" s="366">
        <v>156499000</v>
      </c>
      <c r="Q98" s="366">
        <v>158026000</v>
      </c>
      <c r="R98" s="366">
        <v>159496000</v>
      </c>
      <c r="S98" s="366">
        <v>160829000</v>
      </c>
      <c r="T98" s="366">
        <v>162242000</v>
      </c>
      <c r="U98" s="366">
        <v>163616000</v>
      </c>
      <c r="V98" s="366">
        <v>164990000</v>
      </c>
      <c r="W98" s="366">
        <v>166403000</v>
      </c>
      <c r="X98" s="366">
        <v>167758000</v>
      </c>
      <c r="Y98" s="366">
        <v>169112000</v>
      </c>
      <c r="Z98" s="366">
        <v>170565000</v>
      </c>
      <c r="AA98" s="366">
        <v>172037000</v>
      </c>
      <c r="AB98" s="366">
        <v>173569000</v>
      </c>
      <c r="AC98" s="366">
        <v>175140000</v>
      </c>
      <c r="AD98" s="366">
        <v>176711000</v>
      </c>
      <c r="AE98" s="366">
        <v>178302000</v>
      </c>
      <c r="AF98" s="366">
        <v>179932000</v>
      </c>
      <c r="AG98" s="366">
        <v>181581000</v>
      </c>
    </row>
    <row r="99" spans="1:33">
      <c r="A99" s="219" t="s">
        <v>3406</v>
      </c>
      <c r="B99" s="366">
        <v>313855000</v>
      </c>
      <c r="C99" s="366">
        <v>291796000</v>
      </c>
      <c r="D99" s="366">
        <v>302118000</v>
      </c>
      <c r="E99" s="366">
        <v>311242000</v>
      </c>
      <c r="F99" s="366">
        <v>317185000</v>
      </c>
      <c r="G99" s="366">
        <v>322882000</v>
      </c>
      <c r="H99" s="366">
        <v>328194000</v>
      </c>
      <c r="I99" s="366">
        <v>332941000</v>
      </c>
      <c r="J99" s="366">
        <v>336865000</v>
      </c>
      <c r="K99" s="366">
        <v>340614000</v>
      </c>
      <c r="L99" s="366">
        <v>345166000</v>
      </c>
      <c r="M99" s="366">
        <v>348881000</v>
      </c>
      <c r="N99" s="366">
        <v>352549000</v>
      </c>
      <c r="O99" s="366">
        <v>356784000</v>
      </c>
      <c r="P99" s="366">
        <v>359951000</v>
      </c>
      <c r="Q99" s="366">
        <v>363567000</v>
      </c>
      <c r="R99" s="366">
        <v>367034000</v>
      </c>
      <c r="S99" s="366">
        <v>370210000</v>
      </c>
      <c r="T99" s="366">
        <v>373556000</v>
      </c>
      <c r="U99" s="366">
        <v>376818000</v>
      </c>
      <c r="V99" s="366">
        <v>380081000</v>
      </c>
      <c r="W99" s="366">
        <v>383427000</v>
      </c>
      <c r="X99" s="366">
        <v>386639000</v>
      </c>
      <c r="Y99" s="366">
        <v>389851000</v>
      </c>
      <c r="Z99" s="366">
        <v>393280000</v>
      </c>
      <c r="AA99" s="366">
        <v>396759000</v>
      </c>
      <c r="AB99" s="366">
        <v>400372000</v>
      </c>
      <c r="AC99" s="366">
        <v>404069000</v>
      </c>
      <c r="AD99" s="366">
        <v>407765000</v>
      </c>
      <c r="AE99" s="366">
        <v>411511000</v>
      </c>
      <c r="AF99" s="366">
        <v>415341000</v>
      </c>
      <c r="AG99" s="366">
        <v>419221000</v>
      </c>
    </row>
    <row r="100" spans="1:33">
      <c r="A100" s="219" t="s">
        <v>3405</v>
      </c>
      <c r="B100" s="366">
        <v>43507400</v>
      </c>
      <c r="C100" s="366">
        <v>40056400</v>
      </c>
      <c r="D100" s="366">
        <v>41584300</v>
      </c>
      <c r="E100" s="366">
        <v>42953300</v>
      </c>
      <c r="F100" s="366">
        <v>43834700</v>
      </c>
      <c r="G100" s="366">
        <v>44683000</v>
      </c>
      <c r="H100" s="366">
        <v>45479600</v>
      </c>
      <c r="I100" s="366">
        <v>46198900</v>
      </c>
      <c r="J100" s="366">
        <v>46778900</v>
      </c>
      <c r="K100" s="366">
        <v>47334600</v>
      </c>
      <c r="L100" s="366">
        <v>48001000</v>
      </c>
      <c r="M100" s="366">
        <v>48554900</v>
      </c>
      <c r="N100" s="366">
        <v>49076300</v>
      </c>
      <c r="O100" s="366">
        <v>49674200</v>
      </c>
      <c r="P100" s="366">
        <v>50125300</v>
      </c>
      <c r="Q100" s="366">
        <v>50638700</v>
      </c>
      <c r="R100" s="366">
        <v>51129700</v>
      </c>
      <c r="S100" s="366">
        <v>51583100</v>
      </c>
      <c r="T100" s="366">
        <v>52059100</v>
      </c>
      <c r="U100" s="366">
        <v>52524200</v>
      </c>
      <c r="V100" s="366">
        <v>52989400</v>
      </c>
      <c r="W100" s="366">
        <v>53465300</v>
      </c>
      <c r="X100" s="366">
        <v>53922900</v>
      </c>
      <c r="Y100" s="366">
        <v>54380400</v>
      </c>
      <c r="Z100" s="366">
        <v>54867100</v>
      </c>
      <c r="AA100" s="366">
        <v>55361400</v>
      </c>
      <c r="AB100" s="366">
        <v>55874000</v>
      </c>
      <c r="AC100" s="366">
        <v>56397400</v>
      </c>
      <c r="AD100" s="366">
        <v>56920800</v>
      </c>
      <c r="AE100" s="366">
        <v>57451800</v>
      </c>
      <c r="AF100" s="366">
        <v>57993500</v>
      </c>
      <c r="AG100" s="366">
        <v>58542900</v>
      </c>
    </row>
    <row r="101" spans="1:33">
      <c r="A101" s="219" t="s">
        <v>3404</v>
      </c>
      <c r="B101" s="366">
        <v>31523600</v>
      </c>
      <c r="C101" s="366">
        <v>29269800</v>
      </c>
      <c r="D101" s="366">
        <v>30316000</v>
      </c>
      <c r="E101" s="366">
        <v>31242500</v>
      </c>
      <c r="F101" s="366">
        <v>31845000</v>
      </c>
      <c r="G101" s="366">
        <v>32422900</v>
      </c>
      <c r="H101" s="366">
        <v>32962200</v>
      </c>
      <c r="I101" s="366">
        <v>33444900</v>
      </c>
      <c r="J101" s="366">
        <v>33842400</v>
      </c>
      <c r="K101" s="366">
        <v>34222300</v>
      </c>
      <c r="L101" s="366">
        <v>34682900</v>
      </c>
      <c r="M101" s="366">
        <v>35059700</v>
      </c>
      <c r="N101" s="366">
        <v>35429300</v>
      </c>
      <c r="O101" s="366">
        <v>35855600</v>
      </c>
      <c r="P101" s="366">
        <v>36174700</v>
      </c>
      <c r="Q101" s="366">
        <v>36539000</v>
      </c>
      <c r="R101" s="366">
        <v>36888200</v>
      </c>
      <c r="S101" s="366">
        <v>37208300</v>
      </c>
      <c r="T101" s="366">
        <v>37545600</v>
      </c>
      <c r="U101" s="366">
        <v>37874500</v>
      </c>
      <c r="V101" s="366">
        <v>38203400</v>
      </c>
      <c r="W101" s="366">
        <v>38540600</v>
      </c>
      <c r="X101" s="366">
        <v>38864400</v>
      </c>
      <c r="Y101" s="366">
        <v>39188200</v>
      </c>
      <c r="Z101" s="366">
        <v>39533700</v>
      </c>
      <c r="AA101" s="366">
        <v>39884300</v>
      </c>
      <c r="AB101" s="366">
        <v>40248300</v>
      </c>
      <c r="AC101" s="366">
        <v>40620600</v>
      </c>
      <c r="AD101" s="366">
        <v>40992900</v>
      </c>
      <c r="AE101" s="366">
        <v>41370300</v>
      </c>
      <c r="AF101" s="366">
        <v>41756000</v>
      </c>
      <c r="AG101" s="366">
        <v>42146800</v>
      </c>
    </row>
    <row r="102" spans="1:33">
      <c r="A102" s="219" t="s">
        <v>3403</v>
      </c>
      <c r="B102" s="366">
        <v>4116610</v>
      </c>
      <c r="C102" s="366">
        <v>3623800</v>
      </c>
      <c r="D102" s="366">
        <v>3808280</v>
      </c>
      <c r="E102" s="366">
        <v>3972730</v>
      </c>
      <c r="F102" s="366">
        <v>4052420</v>
      </c>
      <c r="G102" s="366">
        <v>4121240</v>
      </c>
      <c r="H102" s="366">
        <v>4184830</v>
      </c>
      <c r="I102" s="366">
        <v>4216620</v>
      </c>
      <c r="J102" s="366">
        <v>4219430</v>
      </c>
      <c r="K102" s="366">
        <v>4213540</v>
      </c>
      <c r="L102" s="366">
        <v>4216690</v>
      </c>
      <c r="M102" s="366">
        <v>4209200</v>
      </c>
      <c r="N102" s="366">
        <v>4180860</v>
      </c>
      <c r="O102" s="366">
        <v>4157780</v>
      </c>
      <c r="P102" s="366">
        <v>4124660</v>
      </c>
      <c r="Q102" s="366">
        <v>4089420</v>
      </c>
      <c r="R102" s="366">
        <v>4060330</v>
      </c>
      <c r="S102" s="366">
        <v>4071920</v>
      </c>
      <c r="T102" s="366">
        <v>4104190</v>
      </c>
      <c r="U102" s="366">
        <v>4135700</v>
      </c>
      <c r="V102" s="366">
        <v>4167220</v>
      </c>
      <c r="W102" s="366">
        <v>4199480</v>
      </c>
      <c r="X102" s="366">
        <v>4230490</v>
      </c>
      <c r="Y102" s="366">
        <v>4261500</v>
      </c>
      <c r="Z102" s="366">
        <v>4294510</v>
      </c>
      <c r="AA102" s="366">
        <v>4328030</v>
      </c>
      <c r="AB102" s="366">
        <v>4362810</v>
      </c>
      <c r="AC102" s="366">
        <v>4398330</v>
      </c>
      <c r="AD102" s="366">
        <v>4433860</v>
      </c>
      <c r="AE102" s="366">
        <v>4469890</v>
      </c>
      <c r="AF102" s="366">
        <v>4506670</v>
      </c>
      <c r="AG102" s="366">
        <v>4543960</v>
      </c>
    </row>
    <row r="103" spans="1:33">
      <c r="A103" s="219" t="s">
        <v>3402</v>
      </c>
      <c r="B103" s="366">
        <v>3594430</v>
      </c>
      <c r="C103" s="366">
        <v>3382780</v>
      </c>
      <c r="D103" s="366">
        <v>3490870</v>
      </c>
      <c r="E103" s="366">
        <v>3584470</v>
      </c>
      <c r="F103" s="366">
        <v>3646500</v>
      </c>
      <c r="G103" s="366">
        <v>3705590</v>
      </c>
      <c r="H103" s="366">
        <v>3760050</v>
      </c>
      <c r="I103" s="366">
        <v>3807940</v>
      </c>
      <c r="J103" s="366">
        <v>3849000</v>
      </c>
      <c r="K103" s="366">
        <v>3888060</v>
      </c>
      <c r="L103" s="366">
        <v>3936360</v>
      </c>
      <c r="M103" s="366">
        <v>3974720</v>
      </c>
      <c r="N103" s="366">
        <v>4015250</v>
      </c>
      <c r="O103" s="366">
        <v>4062470</v>
      </c>
      <c r="P103" s="366">
        <v>4097330</v>
      </c>
      <c r="Q103" s="366">
        <v>4137340</v>
      </c>
      <c r="R103" s="366">
        <v>4175810</v>
      </c>
      <c r="S103" s="366">
        <v>4210740</v>
      </c>
      <c r="T103" s="366">
        <v>4247760</v>
      </c>
      <c r="U103" s="366">
        <v>4283750</v>
      </c>
      <c r="V103" s="366">
        <v>4319740</v>
      </c>
      <c r="W103" s="366">
        <v>4356770</v>
      </c>
      <c r="X103" s="366">
        <v>4392240</v>
      </c>
      <c r="Y103" s="366">
        <v>4427720</v>
      </c>
      <c r="Z103" s="366">
        <v>4465780</v>
      </c>
      <c r="AA103" s="366">
        <v>4504350</v>
      </c>
      <c r="AB103" s="366">
        <v>4544470</v>
      </c>
      <c r="AC103" s="366">
        <v>4585620</v>
      </c>
      <c r="AD103" s="366">
        <v>4626770</v>
      </c>
      <c r="AE103" s="366">
        <v>4668430</v>
      </c>
      <c r="AF103" s="366">
        <v>4711120</v>
      </c>
      <c r="AG103" s="366">
        <v>4754330</v>
      </c>
    </row>
    <row r="104" spans="1:33">
      <c r="A104" s="219" t="s">
        <v>3401</v>
      </c>
      <c r="B104" s="366">
        <v>9085620</v>
      </c>
      <c r="C104" s="366">
        <v>8561020</v>
      </c>
      <c r="D104" s="366">
        <v>8831700</v>
      </c>
      <c r="E104" s="366">
        <v>9065550</v>
      </c>
      <c r="F104" s="366">
        <v>9220890</v>
      </c>
      <c r="G104" s="366">
        <v>9368760</v>
      </c>
      <c r="H104" s="366">
        <v>9504920</v>
      </c>
      <c r="I104" s="366">
        <v>9624490</v>
      </c>
      <c r="J104" s="366">
        <v>9727480</v>
      </c>
      <c r="K104" s="366">
        <v>9825390</v>
      </c>
      <c r="L104" s="366">
        <v>9946720</v>
      </c>
      <c r="M104" s="366">
        <v>10042800</v>
      </c>
      <c r="N104" s="366">
        <v>10145100</v>
      </c>
      <c r="O104" s="366">
        <v>10264400</v>
      </c>
      <c r="P104" s="366">
        <v>10352300</v>
      </c>
      <c r="Q104" s="366">
        <v>10453300</v>
      </c>
      <c r="R104" s="366">
        <v>10550500</v>
      </c>
      <c r="S104" s="366">
        <v>10638500</v>
      </c>
      <c r="T104" s="366">
        <v>10731800</v>
      </c>
      <c r="U104" s="366">
        <v>10822500</v>
      </c>
      <c r="V104" s="366">
        <v>10913100</v>
      </c>
      <c r="W104" s="366">
        <v>11006400</v>
      </c>
      <c r="X104" s="366">
        <v>11095800</v>
      </c>
      <c r="Y104" s="366">
        <v>11185200</v>
      </c>
      <c r="Z104" s="366">
        <v>11281200</v>
      </c>
      <c r="AA104" s="366">
        <v>11378400</v>
      </c>
      <c r="AB104" s="366">
        <v>11479500</v>
      </c>
      <c r="AC104" s="366">
        <v>11583300</v>
      </c>
      <c r="AD104" s="366">
        <v>11687000</v>
      </c>
      <c r="AE104" s="366">
        <v>11792100</v>
      </c>
      <c r="AF104" s="366">
        <v>11899800</v>
      </c>
      <c r="AG104" s="366">
        <v>12008700</v>
      </c>
    </row>
    <row r="105" spans="1:33">
      <c r="A105" s="219" t="s">
        <v>3400</v>
      </c>
      <c r="B105" s="366">
        <v>120767000000</v>
      </c>
      <c r="C105" s="366">
        <v>115010000000</v>
      </c>
      <c r="D105" s="366">
        <v>117169000000</v>
      </c>
      <c r="E105" s="366">
        <v>118767000000</v>
      </c>
      <c r="F105" s="366">
        <v>119972000000</v>
      </c>
      <c r="G105" s="366">
        <v>120902000000</v>
      </c>
      <c r="H105" s="366">
        <v>121640000000</v>
      </c>
      <c r="I105" s="366">
        <v>122064000000</v>
      </c>
      <c r="J105" s="366">
        <v>122394000000</v>
      </c>
      <c r="K105" s="366">
        <v>122656000000</v>
      </c>
      <c r="L105" s="366">
        <v>123090000000</v>
      </c>
      <c r="M105" s="366">
        <v>123197000000</v>
      </c>
      <c r="N105" s="366">
        <v>123162000000</v>
      </c>
      <c r="O105" s="366">
        <v>123126000000</v>
      </c>
      <c r="P105" s="366">
        <v>123091000000</v>
      </c>
      <c r="Q105" s="366">
        <v>123055000000</v>
      </c>
      <c r="R105" s="366">
        <v>123020000000</v>
      </c>
      <c r="S105" s="366">
        <v>122877000000</v>
      </c>
      <c r="T105" s="366">
        <v>122734000000</v>
      </c>
      <c r="U105" s="366">
        <v>122556000000</v>
      </c>
      <c r="V105" s="366">
        <v>122413000000</v>
      </c>
      <c r="W105" s="366">
        <v>122270000000</v>
      </c>
      <c r="X105" s="366">
        <v>121949000000</v>
      </c>
      <c r="Y105" s="366">
        <v>121628000000</v>
      </c>
      <c r="Z105" s="366">
        <v>121307000000</v>
      </c>
      <c r="AA105" s="366">
        <v>120986000000</v>
      </c>
      <c r="AB105" s="366">
        <v>120664000000</v>
      </c>
      <c r="AC105" s="366">
        <v>120236000000</v>
      </c>
      <c r="AD105" s="366">
        <v>119843000000</v>
      </c>
      <c r="AE105" s="366">
        <v>119415000000</v>
      </c>
      <c r="AF105" s="366">
        <v>119022000000</v>
      </c>
      <c r="AG105" s="366">
        <v>118594000000</v>
      </c>
    </row>
    <row r="106" spans="1:33">
      <c r="A106" s="219" t="s">
        <v>3399</v>
      </c>
      <c r="B106" s="366">
        <v>12414400000</v>
      </c>
      <c r="C106" s="366">
        <v>11938500000</v>
      </c>
      <c r="D106" s="366">
        <v>12290400000</v>
      </c>
      <c r="E106" s="366">
        <v>12590700000</v>
      </c>
      <c r="F106" s="366">
        <v>12851900000</v>
      </c>
      <c r="G106" s="366">
        <v>13081600000</v>
      </c>
      <c r="H106" s="366">
        <v>13295300000</v>
      </c>
      <c r="I106" s="366">
        <v>13483900000</v>
      </c>
      <c r="J106" s="366">
        <v>13662600000</v>
      </c>
      <c r="K106" s="366">
        <v>13834300000</v>
      </c>
      <c r="L106" s="366">
        <v>14029900000</v>
      </c>
      <c r="M106" s="366">
        <v>14184600000</v>
      </c>
      <c r="N106" s="366">
        <v>14229900000</v>
      </c>
      <c r="O106" s="366">
        <v>14275300000</v>
      </c>
      <c r="P106" s="366">
        <v>14320600000</v>
      </c>
      <c r="Q106" s="366">
        <v>14369700000</v>
      </c>
      <c r="R106" s="366">
        <v>14415000000</v>
      </c>
      <c r="S106" s="366">
        <v>14460300000</v>
      </c>
      <c r="T106" s="366">
        <v>14501900000</v>
      </c>
      <c r="U106" s="366">
        <v>14547200000</v>
      </c>
      <c r="V106" s="366">
        <v>14592500000</v>
      </c>
      <c r="W106" s="366">
        <v>14637800000</v>
      </c>
      <c r="X106" s="366">
        <v>14671800000</v>
      </c>
      <c r="Y106" s="366">
        <v>14705800000</v>
      </c>
      <c r="Z106" s="366">
        <v>14743600000</v>
      </c>
      <c r="AA106" s="366">
        <v>14777600000</v>
      </c>
      <c r="AB106" s="366">
        <v>14811600000</v>
      </c>
      <c r="AC106" s="366">
        <v>14845600000</v>
      </c>
      <c r="AD106" s="366">
        <v>14879600000</v>
      </c>
      <c r="AE106" s="366">
        <v>14913600000</v>
      </c>
      <c r="AF106" s="366">
        <v>14947600000</v>
      </c>
      <c r="AG106" s="366">
        <v>14977800000</v>
      </c>
    </row>
    <row r="107" spans="1:33">
      <c r="A107" s="219" t="s">
        <v>3398</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3397</v>
      </c>
      <c r="B108" s="366">
        <v>8539600000000</v>
      </c>
      <c r="C108" s="366">
        <v>8083750000000</v>
      </c>
      <c r="D108" s="366">
        <v>8146140000000</v>
      </c>
      <c r="E108" s="366">
        <v>8294150000000</v>
      </c>
      <c r="F108" s="366">
        <v>8474450000000</v>
      </c>
      <c r="G108" s="366">
        <v>8574370000000</v>
      </c>
      <c r="H108" s="366">
        <v>8649330000000</v>
      </c>
      <c r="I108" s="366">
        <v>8707530000000</v>
      </c>
      <c r="J108" s="366">
        <v>8744210000000</v>
      </c>
      <c r="K108" s="366">
        <v>8798400000000</v>
      </c>
      <c r="L108" s="366">
        <v>8874320000000</v>
      </c>
      <c r="M108" s="366">
        <v>8917240000000</v>
      </c>
      <c r="N108" s="366">
        <v>8981630000000</v>
      </c>
      <c r="O108" s="366">
        <v>9051540000000</v>
      </c>
      <c r="P108" s="366">
        <v>9112410000000</v>
      </c>
      <c r="Q108" s="366">
        <v>9196430000000</v>
      </c>
      <c r="R108" s="366">
        <v>9267220000000</v>
      </c>
      <c r="S108" s="366">
        <v>9330150000000</v>
      </c>
      <c r="T108" s="366">
        <v>9433240000000</v>
      </c>
      <c r="U108" s="366">
        <v>9505210000000</v>
      </c>
      <c r="V108" s="366">
        <v>9574160000000</v>
      </c>
      <c r="W108" s="366">
        <v>9660410000000</v>
      </c>
      <c r="X108" s="366">
        <v>9741080000000</v>
      </c>
      <c r="Y108" s="366">
        <v>9828560000000</v>
      </c>
      <c r="Z108" s="366">
        <v>9906290000000</v>
      </c>
      <c r="AA108" s="366">
        <v>9996050000000</v>
      </c>
      <c r="AB108" s="366">
        <v>10096400000000</v>
      </c>
      <c r="AC108" s="366">
        <v>10175400000000</v>
      </c>
      <c r="AD108" s="366">
        <v>10283200000000</v>
      </c>
      <c r="AE108" s="366">
        <v>10378500000000</v>
      </c>
      <c r="AF108" s="366">
        <v>10466000000000</v>
      </c>
      <c r="AG108" s="366">
        <v>10543500000000</v>
      </c>
    </row>
    <row r="109" spans="1:33">
      <c r="A109" s="219" t="s">
        <v>3396</v>
      </c>
      <c r="B109" s="366">
        <v>180650000</v>
      </c>
      <c r="C109" s="366">
        <v>173456000</v>
      </c>
      <c r="D109" s="366">
        <v>175393000</v>
      </c>
      <c r="E109" s="366">
        <v>178932000</v>
      </c>
      <c r="F109" s="366">
        <v>181776000</v>
      </c>
      <c r="G109" s="366">
        <v>183777000</v>
      </c>
      <c r="H109" s="366">
        <v>183981000</v>
      </c>
      <c r="I109" s="366">
        <v>184195000</v>
      </c>
      <c r="J109" s="366">
        <v>184211000</v>
      </c>
      <c r="K109" s="366">
        <v>184921000</v>
      </c>
      <c r="L109" s="366">
        <v>186163000</v>
      </c>
      <c r="M109" s="366">
        <v>185678000</v>
      </c>
      <c r="N109" s="366">
        <v>186884000</v>
      </c>
      <c r="O109" s="366">
        <v>188385000</v>
      </c>
      <c r="P109" s="366">
        <v>189035000</v>
      </c>
      <c r="Q109" s="366">
        <v>190984000</v>
      </c>
      <c r="R109" s="366">
        <v>192543000</v>
      </c>
      <c r="S109" s="366">
        <v>193501000</v>
      </c>
      <c r="T109" s="366">
        <v>196522000</v>
      </c>
      <c r="U109" s="366">
        <v>197989000</v>
      </c>
      <c r="V109" s="366">
        <v>199558000</v>
      </c>
      <c r="W109" s="366">
        <v>201680000</v>
      </c>
      <c r="X109" s="366">
        <v>203982000</v>
      </c>
      <c r="Y109" s="366">
        <v>206058000</v>
      </c>
      <c r="Z109" s="366">
        <v>208127000</v>
      </c>
      <c r="AA109" s="366">
        <v>210380000</v>
      </c>
      <c r="AB109" s="366">
        <v>212942000</v>
      </c>
      <c r="AC109" s="366">
        <v>214676000</v>
      </c>
      <c r="AD109" s="366">
        <v>218091000</v>
      </c>
      <c r="AE109" s="366">
        <v>220813000</v>
      </c>
      <c r="AF109" s="366">
        <v>223410000</v>
      </c>
      <c r="AG109" s="366">
        <v>225263000</v>
      </c>
    </row>
    <row r="110" spans="1:33">
      <c r="A110" s="219" t="s">
        <v>3395</v>
      </c>
      <c r="B110" s="366">
        <v>2909400000</v>
      </c>
      <c r="C110" s="366">
        <v>2747810000</v>
      </c>
      <c r="D110" s="366">
        <v>2755280000</v>
      </c>
      <c r="E110" s="366">
        <v>2794410000</v>
      </c>
      <c r="F110" s="366">
        <v>2834150000</v>
      </c>
      <c r="G110" s="366">
        <v>2851570000</v>
      </c>
      <c r="H110" s="366">
        <v>2859930000</v>
      </c>
      <c r="I110" s="366">
        <v>2867780000</v>
      </c>
      <c r="J110" s="366">
        <v>2872690000</v>
      </c>
      <c r="K110" s="366">
        <v>2884910000</v>
      </c>
      <c r="L110" s="366">
        <v>2902420000</v>
      </c>
      <c r="M110" s="366">
        <v>2911290000</v>
      </c>
      <c r="N110" s="366">
        <v>2931440000</v>
      </c>
      <c r="O110" s="366">
        <v>2954240000</v>
      </c>
      <c r="P110" s="366">
        <v>2972910000</v>
      </c>
      <c r="Q110" s="366">
        <v>3000970000</v>
      </c>
      <c r="R110" s="366">
        <v>3024400000</v>
      </c>
      <c r="S110" s="366">
        <v>3045430000</v>
      </c>
      <c r="T110" s="366">
        <v>3083010000</v>
      </c>
      <c r="U110" s="366">
        <v>3107220000</v>
      </c>
      <c r="V110" s="366">
        <v>3131930000</v>
      </c>
      <c r="W110" s="366">
        <v>3164680000</v>
      </c>
      <c r="X110" s="366">
        <v>3196730000</v>
      </c>
      <c r="Y110" s="366">
        <v>3230250000</v>
      </c>
      <c r="Z110" s="366">
        <v>3260360000</v>
      </c>
      <c r="AA110" s="366">
        <v>3293250000</v>
      </c>
      <c r="AB110" s="366">
        <v>3330040000</v>
      </c>
      <c r="AC110" s="366">
        <v>3358550000</v>
      </c>
      <c r="AD110" s="366">
        <v>3402630000</v>
      </c>
      <c r="AE110" s="366">
        <v>3441740000</v>
      </c>
      <c r="AF110" s="366">
        <v>3477860000</v>
      </c>
      <c r="AG110" s="366">
        <v>3512500000</v>
      </c>
    </row>
    <row r="111" spans="1:33">
      <c r="A111" s="219" t="s">
        <v>3394</v>
      </c>
      <c r="B111" s="366">
        <v>10661400000</v>
      </c>
      <c r="C111" s="366">
        <v>9983050000</v>
      </c>
      <c r="D111" s="366">
        <v>9946440000</v>
      </c>
      <c r="E111" s="366">
        <v>10037000000</v>
      </c>
      <c r="F111" s="366">
        <v>10154400000</v>
      </c>
      <c r="G111" s="366">
        <v>10181100000</v>
      </c>
      <c r="H111" s="366">
        <v>10206700000</v>
      </c>
      <c r="I111" s="366">
        <v>10238800000</v>
      </c>
      <c r="J111" s="366">
        <v>10268000000</v>
      </c>
      <c r="K111" s="366">
        <v>10311700000</v>
      </c>
      <c r="L111" s="366">
        <v>10361500000</v>
      </c>
      <c r="M111" s="366">
        <v>10416800000</v>
      </c>
      <c r="N111" s="366">
        <v>10474100000</v>
      </c>
      <c r="O111" s="366">
        <v>10541600000</v>
      </c>
      <c r="P111" s="366">
        <v>10614000000</v>
      </c>
      <c r="Q111" s="366">
        <v>10692300000</v>
      </c>
      <c r="R111" s="366">
        <v>10760000000</v>
      </c>
      <c r="S111" s="366">
        <v>10833700000</v>
      </c>
      <c r="T111" s="366">
        <v>10932300000</v>
      </c>
      <c r="U111" s="366">
        <v>11006600000</v>
      </c>
      <c r="V111" s="366">
        <v>11083900000</v>
      </c>
      <c r="W111" s="366">
        <v>11187600000</v>
      </c>
      <c r="X111" s="366">
        <v>11284500000</v>
      </c>
      <c r="Y111" s="366">
        <v>11391800000</v>
      </c>
      <c r="Z111" s="366">
        <v>11482000000</v>
      </c>
      <c r="AA111" s="366">
        <v>11574100000</v>
      </c>
      <c r="AB111" s="366">
        <v>11675400000</v>
      </c>
      <c r="AC111" s="366">
        <v>11757200000</v>
      </c>
      <c r="AD111" s="366">
        <v>11879300000</v>
      </c>
      <c r="AE111" s="366">
        <v>11997200000</v>
      </c>
      <c r="AF111" s="366">
        <v>12104100000</v>
      </c>
      <c r="AG111" s="366">
        <v>12225400000</v>
      </c>
    </row>
    <row r="112" spans="1:33">
      <c r="A112" s="219" t="s">
        <v>3393</v>
      </c>
      <c r="B112" s="366">
        <v>1137520000</v>
      </c>
      <c r="C112" s="366">
        <v>1076180000</v>
      </c>
      <c r="D112" s="366">
        <v>1080210000</v>
      </c>
      <c r="E112" s="366">
        <v>1094080000</v>
      </c>
      <c r="F112" s="366">
        <v>1102760000</v>
      </c>
      <c r="G112" s="366">
        <v>1103940000</v>
      </c>
      <c r="H112" s="366">
        <v>1109330000</v>
      </c>
      <c r="I112" s="366">
        <v>1112710000</v>
      </c>
      <c r="J112" s="366">
        <v>1117970000</v>
      </c>
      <c r="K112" s="366">
        <v>1124140000</v>
      </c>
      <c r="L112" s="366">
        <v>1132790000</v>
      </c>
      <c r="M112" s="366">
        <v>1147070000</v>
      </c>
      <c r="N112" s="366">
        <v>1161040000</v>
      </c>
      <c r="O112" s="366">
        <v>1173930000</v>
      </c>
      <c r="P112" s="366">
        <v>1188910000</v>
      </c>
      <c r="Q112" s="366">
        <v>1203540000</v>
      </c>
      <c r="R112" s="366">
        <v>1217380000</v>
      </c>
      <c r="S112" s="366">
        <v>1233430000</v>
      </c>
      <c r="T112" s="366">
        <v>1250270000</v>
      </c>
      <c r="U112" s="366">
        <v>1265490000</v>
      </c>
      <c r="V112" s="366">
        <v>1280530000</v>
      </c>
      <c r="W112" s="366">
        <v>1300200000</v>
      </c>
      <c r="X112" s="366">
        <v>1317270000</v>
      </c>
      <c r="Y112" s="366">
        <v>1337460000</v>
      </c>
      <c r="Z112" s="366">
        <v>1354850000</v>
      </c>
      <c r="AA112" s="366">
        <v>1373840000</v>
      </c>
      <c r="AB112" s="366">
        <v>1394520000</v>
      </c>
      <c r="AC112" s="366">
        <v>1413850000</v>
      </c>
      <c r="AD112" s="366">
        <v>1435090000</v>
      </c>
      <c r="AE112" s="366">
        <v>1456160000</v>
      </c>
      <c r="AF112" s="366">
        <v>1475920000</v>
      </c>
      <c r="AG112" s="366">
        <v>1499990000</v>
      </c>
    </row>
    <row r="113" spans="1:33">
      <c r="A113" s="219" t="s">
        <v>3392</v>
      </c>
      <c r="B113" s="366">
        <v>674133000</v>
      </c>
      <c r="C113" s="366">
        <v>638094000</v>
      </c>
      <c r="D113" s="366">
        <v>641064000</v>
      </c>
      <c r="E113" s="366">
        <v>650166000</v>
      </c>
      <c r="F113" s="366">
        <v>656898000</v>
      </c>
      <c r="G113" s="366">
        <v>659177000</v>
      </c>
      <c r="H113" s="366">
        <v>662005000</v>
      </c>
      <c r="I113" s="366">
        <v>664052000</v>
      </c>
      <c r="J113" s="366">
        <v>666527000</v>
      </c>
      <c r="K113" s="366">
        <v>670023000</v>
      </c>
      <c r="L113" s="366">
        <v>674964000</v>
      </c>
      <c r="M113" s="366">
        <v>681013000</v>
      </c>
      <c r="N113" s="366">
        <v>688143000</v>
      </c>
      <c r="O113" s="366">
        <v>695068000</v>
      </c>
      <c r="P113" s="366">
        <v>702281000</v>
      </c>
      <c r="Q113" s="366">
        <v>710353000</v>
      </c>
      <c r="R113" s="366">
        <v>717713000</v>
      </c>
      <c r="S113" s="366">
        <v>725567000</v>
      </c>
      <c r="T113" s="366">
        <v>735374000</v>
      </c>
      <c r="U113" s="366">
        <v>743259000</v>
      </c>
      <c r="V113" s="366">
        <v>751117000</v>
      </c>
      <c r="W113" s="366">
        <v>761450000</v>
      </c>
      <c r="X113" s="366">
        <v>770787000</v>
      </c>
      <c r="Y113" s="366">
        <v>781357000</v>
      </c>
      <c r="Z113" s="366">
        <v>790651000</v>
      </c>
      <c r="AA113" s="366">
        <v>800815000</v>
      </c>
      <c r="AB113" s="366">
        <v>811974000</v>
      </c>
      <c r="AC113" s="366">
        <v>821860000</v>
      </c>
      <c r="AD113" s="366">
        <v>833930000</v>
      </c>
      <c r="AE113" s="366">
        <v>845404000</v>
      </c>
      <c r="AF113" s="366">
        <v>856154000</v>
      </c>
      <c r="AG113" s="366">
        <v>868223000</v>
      </c>
    </row>
    <row r="114" spans="1:33">
      <c r="A114" s="219" t="s">
        <v>3391</v>
      </c>
      <c r="B114" s="366">
        <v>29124400000</v>
      </c>
      <c r="C114" s="366">
        <v>27095700000</v>
      </c>
      <c r="D114" s="366">
        <v>26755900000</v>
      </c>
      <c r="E114" s="366">
        <v>26863000000</v>
      </c>
      <c r="F114" s="366">
        <v>27255600000</v>
      </c>
      <c r="G114" s="366">
        <v>27238800000</v>
      </c>
      <c r="H114" s="366">
        <v>27364100000</v>
      </c>
      <c r="I114" s="366">
        <v>27429700000</v>
      </c>
      <c r="J114" s="366">
        <v>27487500000</v>
      </c>
      <c r="K114" s="366">
        <v>27545000000</v>
      </c>
      <c r="L114" s="366">
        <v>27652000000</v>
      </c>
      <c r="M114" s="366">
        <v>27912500000</v>
      </c>
      <c r="N114" s="366">
        <v>28109200000</v>
      </c>
      <c r="O114" s="366">
        <v>28317600000</v>
      </c>
      <c r="P114" s="366">
        <v>28615500000</v>
      </c>
      <c r="Q114" s="366">
        <v>28842900000</v>
      </c>
      <c r="R114" s="366">
        <v>29048200000</v>
      </c>
      <c r="S114" s="366">
        <v>29338000000</v>
      </c>
      <c r="T114" s="366">
        <v>29579500000</v>
      </c>
      <c r="U114" s="366">
        <v>29833800000</v>
      </c>
      <c r="V114" s="366">
        <v>30077100000</v>
      </c>
      <c r="W114" s="366">
        <v>30394200000</v>
      </c>
      <c r="X114" s="366">
        <v>30636200000</v>
      </c>
      <c r="Y114" s="366">
        <v>30972300000</v>
      </c>
      <c r="Z114" s="366">
        <v>31217200000</v>
      </c>
      <c r="AA114" s="366">
        <v>31499800000</v>
      </c>
      <c r="AB114" s="366">
        <v>31805900000</v>
      </c>
      <c r="AC114" s="366">
        <v>32095800000</v>
      </c>
      <c r="AD114" s="366">
        <v>32379800000</v>
      </c>
      <c r="AE114" s="366">
        <v>32696000000</v>
      </c>
      <c r="AF114" s="366">
        <v>32965300000</v>
      </c>
      <c r="AG114" s="366">
        <v>33352000000</v>
      </c>
    </row>
    <row r="115" spans="1:33">
      <c r="A115" s="219" t="s">
        <v>3390</v>
      </c>
      <c r="B115" s="366">
        <v>63495300</v>
      </c>
      <c r="C115" s="366">
        <v>60481400</v>
      </c>
      <c r="D115" s="366">
        <v>61033200</v>
      </c>
      <c r="E115" s="366">
        <v>62110600</v>
      </c>
      <c r="F115" s="366">
        <v>62854900</v>
      </c>
      <c r="G115" s="366">
        <v>63286600</v>
      </c>
      <c r="H115" s="366">
        <v>63480500</v>
      </c>
      <c r="I115" s="366">
        <v>63649000</v>
      </c>
      <c r="J115" s="366">
        <v>63812700</v>
      </c>
      <c r="K115" s="366">
        <v>64146500</v>
      </c>
      <c r="L115" s="366">
        <v>64628400</v>
      </c>
      <c r="M115" s="366">
        <v>64911000</v>
      </c>
      <c r="N115" s="366">
        <v>65505300</v>
      </c>
      <c r="O115" s="366">
        <v>66123200</v>
      </c>
      <c r="P115" s="366">
        <v>66621000</v>
      </c>
      <c r="Q115" s="366">
        <v>67374500</v>
      </c>
      <c r="R115" s="366">
        <v>68030300</v>
      </c>
      <c r="S115" s="366">
        <v>68613500</v>
      </c>
      <c r="T115" s="366">
        <v>69621800</v>
      </c>
      <c r="U115" s="366">
        <v>70286100</v>
      </c>
      <c r="V115" s="366">
        <v>70965400</v>
      </c>
      <c r="W115" s="366">
        <v>71866600</v>
      </c>
      <c r="X115" s="366">
        <v>72749000</v>
      </c>
      <c r="Y115" s="366">
        <v>73657700</v>
      </c>
      <c r="Z115" s="366">
        <v>74504000</v>
      </c>
      <c r="AA115" s="366">
        <v>75421900</v>
      </c>
      <c r="AB115" s="366">
        <v>76443200</v>
      </c>
      <c r="AC115" s="366">
        <v>77268500</v>
      </c>
      <c r="AD115" s="366">
        <v>78476000</v>
      </c>
      <c r="AE115" s="366">
        <v>79541100</v>
      </c>
      <c r="AF115" s="366">
        <v>80551700</v>
      </c>
      <c r="AG115" s="366">
        <v>81521200</v>
      </c>
    </row>
    <row r="116" spans="1:33">
      <c r="A116" s="219" t="s">
        <v>3389</v>
      </c>
      <c r="B116" s="366">
        <v>116596000</v>
      </c>
      <c r="C116" s="366">
        <v>111368000</v>
      </c>
      <c r="D116" s="366">
        <v>112799000</v>
      </c>
      <c r="E116" s="366">
        <v>115170000</v>
      </c>
      <c r="F116" s="366">
        <v>116897000</v>
      </c>
      <c r="G116" s="366">
        <v>118159000</v>
      </c>
      <c r="H116" s="366">
        <v>118440000</v>
      </c>
      <c r="I116" s="366">
        <v>118790000</v>
      </c>
      <c r="J116" s="366">
        <v>118964000</v>
      </c>
      <c r="K116" s="366">
        <v>119596000</v>
      </c>
      <c r="L116" s="366">
        <v>120503000</v>
      </c>
      <c r="M116" s="366">
        <v>120431000</v>
      </c>
      <c r="N116" s="366">
        <v>121309000</v>
      </c>
      <c r="O116" s="366">
        <v>122321000</v>
      </c>
      <c r="P116" s="366">
        <v>122837000</v>
      </c>
      <c r="Q116" s="366">
        <v>124146000</v>
      </c>
      <c r="R116" s="366">
        <v>125210000</v>
      </c>
      <c r="S116" s="366">
        <v>125902000</v>
      </c>
      <c r="T116" s="366">
        <v>127815000</v>
      </c>
      <c r="U116" s="366">
        <v>128805000</v>
      </c>
      <c r="V116" s="366">
        <v>129846000</v>
      </c>
      <c r="W116" s="366">
        <v>131245000</v>
      </c>
      <c r="X116" s="366">
        <v>132761000</v>
      </c>
      <c r="Y116" s="366">
        <v>134152000</v>
      </c>
      <c r="Z116" s="366">
        <v>135544000</v>
      </c>
      <c r="AA116" s="366">
        <v>137053000</v>
      </c>
      <c r="AB116" s="366">
        <v>138763000</v>
      </c>
      <c r="AC116" s="366">
        <v>139975000</v>
      </c>
      <c r="AD116" s="366">
        <v>142199000</v>
      </c>
      <c r="AE116" s="366">
        <v>144004000</v>
      </c>
      <c r="AF116" s="366">
        <v>145733000</v>
      </c>
      <c r="AG116" s="366">
        <v>147041000</v>
      </c>
    </row>
    <row r="117" spans="1:33">
      <c r="A117" s="219" t="s">
        <v>3388</v>
      </c>
      <c r="B117" s="366">
        <v>616377000</v>
      </c>
      <c r="C117" s="366">
        <v>573702000</v>
      </c>
      <c r="D117" s="366">
        <v>571643000</v>
      </c>
      <c r="E117" s="366">
        <v>575999000</v>
      </c>
      <c r="F117" s="366">
        <v>586897000</v>
      </c>
      <c r="G117" s="366">
        <v>590095000</v>
      </c>
      <c r="H117" s="366">
        <v>593197000</v>
      </c>
      <c r="I117" s="366">
        <v>595466000</v>
      </c>
      <c r="J117" s="366">
        <v>595860000</v>
      </c>
      <c r="K117" s="366">
        <v>596545000</v>
      </c>
      <c r="L117" s="366">
        <v>598352000</v>
      </c>
      <c r="M117" s="366">
        <v>599164000</v>
      </c>
      <c r="N117" s="366">
        <v>600258000</v>
      </c>
      <c r="O117" s="366">
        <v>601992000</v>
      </c>
      <c r="P117" s="366">
        <v>604166000</v>
      </c>
      <c r="Q117" s="366">
        <v>606228000</v>
      </c>
      <c r="R117" s="366">
        <v>607655000</v>
      </c>
      <c r="S117" s="366">
        <v>609430000</v>
      </c>
      <c r="T117" s="366">
        <v>611689000</v>
      </c>
      <c r="U117" s="366">
        <v>613447000</v>
      </c>
      <c r="V117" s="366">
        <v>614945000</v>
      </c>
      <c r="W117" s="366">
        <v>616923000</v>
      </c>
      <c r="X117" s="366">
        <v>618297000</v>
      </c>
      <c r="Y117" s="366">
        <v>620536000</v>
      </c>
      <c r="Z117" s="366">
        <v>621826000</v>
      </c>
      <c r="AA117" s="366">
        <v>623831000</v>
      </c>
      <c r="AB117" s="366">
        <v>626101000</v>
      </c>
      <c r="AC117" s="366">
        <v>627816000</v>
      </c>
      <c r="AD117" s="366">
        <v>629888000</v>
      </c>
      <c r="AE117" s="366">
        <v>632010000</v>
      </c>
      <c r="AF117" s="366">
        <v>633460000</v>
      </c>
      <c r="AG117" s="366">
        <v>635042000</v>
      </c>
    </row>
    <row r="118" spans="1:33">
      <c r="A118" s="219" t="s">
        <v>3387</v>
      </c>
      <c r="B118" s="366">
        <v>468430000</v>
      </c>
      <c r="C118" s="366">
        <v>442549000</v>
      </c>
      <c r="D118" s="366">
        <v>448108000</v>
      </c>
      <c r="E118" s="366">
        <v>452852000</v>
      </c>
      <c r="F118" s="366">
        <v>457281000</v>
      </c>
      <c r="G118" s="366">
        <v>459719000</v>
      </c>
      <c r="H118" s="366">
        <v>461618000</v>
      </c>
      <c r="I118" s="366">
        <v>462977000</v>
      </c>
      <c r="J118" s="366">
        <v>463777000</v>
      </c>
      <c r="K118" s="366">
        <v>464400000</v>
      </c>
      <c r="L118" s="366">
        <v>465812000</v>
      </c>
      <c r="M118" s="366">
        <v>466053000</v>
      </c>
      <c r="N118" s="366">
        <v>466280000</v>
      </c>
      <c r="O118" s="366">
        <v>466580000</v>
      </c>
      <c r="P118" s="366">
        <v>466981000</v>
      </c>
      <c r="Q118" s="366">
        <v>467328000</v>
      </c>
      <c r="R118" s="366">
        <v>467589000</v>
      </c>
      <c r="S118" s="366">
        <v>467925000</v>
      </c>
      <c r="T118" s="366">
        <v>468280000</v>
      </c>
      <c r="U118" s="366">
        <v>468594000</v>
      </c>
      <c r="V118" s="366">
        <v>468865000</v>
      </c>
      <c r="W118" s="366">
        <v>469223000</v>
      </c>
      <c r="X118" s="366">
        <v>469473000</v>
      </c>
      <c r="Y118" s="366">
        <v>469873000</v>
      </c>
      <c r="Z118" s="366">
        <v>470121000</v>
      </c>
      <c r="AA118" s="366">
        <v>470479000</v>
      </c>
      <c r="AB118" s="366">
        <v>470877000</v>
      </c>
      <c r="AC118" s="366">
        <v>471210000</v>
      </c>
      <c r="AD118" s="366">
        <v>471562000</v>
      </c>
      <c r="AE118" s="366">
        <v>471937000</v>
      </c>
      <c r="AF118" s="366">
        <v>472211000</v>
      </c>
      <c r="AG118" s="366">
        <v>472545000</v>
      </c>
    </row>
    <row r="119" spans="1:33">
      <c r="A119" s="219" t="s">
        <v>3386</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3385</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3384</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10" spans="1:33">
      <c r="A10" s="237" t="s">
        <v>3485</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6" t="str">
        <f t="shared" ref="A11:AG11" si="1">A102</f>
        <v>Industrial Sector Pollutant Emissions[agriculture,CO2] : MostRecentRun</v>
      </c>
      <c r="B11" s="366">
        <f t="shared" si="1"/>
        <v>67013200000000</v>
      </c>
      <c r="C11" s="366">
        <f t="shared" si="1"/>
        <v>59752000000000</v>
      </c>
      <c r="D11" s="366">
        <f t="shared" si="1"/>
        <v>62754800000000</v>
      </c>
      <c r="E11" s="366">
        <f t="shared" si="1"/>
        <v>64765300000000</v>
      </c>
      <c r="F11" s="366">
        <f t="shared" si="1"/>
        <v>65863500000000</v>
      </c>
      <c r="G11" s="366">
        <f t="shared" si="1"/>
        <v>67148000000000</v>
      </c>
      <c r="H11" s="366">
        <f t="shared" si="1"/>
        <v>68556900000000</v>
      </c>
      <c r="I11" s="366">
        <f t="shared" si="1"/>
        <v>69881400000000</v>
      </c>
      <c r="J11" s="366">
        <f t="shared" si="1"/>
        <v>70942000000000</v>
      </c>
      <c r="K11" s="366">
        <f t="shared" si="1"/>
        <v>71948500000000</v>
      </c>
      <c r="L11" s="366">
        <f t="shared" si="1"/>
        <v>72746800000000</v>
      </c>
      <c r="M11" s="366">
        <f t="shared" si="1"/>
        <v>73539200000000</v>
      </c>
      <c r="N11" s="366">
        <f t="shared" si="1"/>
        <v>74630700000000</v>
      </c>
      <c r="O11" s="366">
        <f t="shared" si="1"/>
        <v>75721600000000</v>
      </c>
      <c r="P11" s="366">
        <f t="shared" si="1"/>
        <v>76518800000000</v>
      </c>
      <c r="Q11" s="366">
        <f t="shared" si="1"/>
        <v>77224100000000</v>
      </c>
      <c r="R11" s="366">
        <f t="shared" si="1"/>
        <v>77906900000000</v>
      </c>
      <c r="S11" s="366">
        <f t="shared" si="1"/>
        <v>78554900000000</v>
      </c>
      <c r="T11" s="366">
        <f t="shared" si="1"/>
        <v>79217200000000</v>
      </c>
      <c r="U11" s="366">
        <f t="shared" si="1"/>
        <v>79876800000000</v>
      </c>
      <c r="V11" s="366">
        <f t="shared" si="1"/>
        <v>80541100000000</v>
      </c>
      <c r="W11" s="366">
        <f t="shared" si="1"/>
        <v>81187000000000</v>
      </c>
      <c r="X11" s="366">
        <f t="shared" si="1"/>
        <v>81840500000000</v>
      </c>
      <c r="Y11" s="366">
        <f t="shared" si="1"/>
        <v>82472800000000</v>
      </c>
      <c r="Z11" s="366">
        <f t="shared" si="1"/>
        <v>83137400000000</v>
      </c>
      <c r="AA11" s="366">
        <f t="shared" si="1"/>
        <v>83824000000000</v>
      </c>
      <c r="AB11" s="366">
        <f t="shared" si="1"/>
        <v>84539300000000</v>
      </c>
      <c r="AC11" s="366">
        <f t="shared" si="1"/>
        <v>85242300000000</v>
      </c>
      <c r="AD11" s="366">
        <f t="shared" si="1"/>
        <v>85948900000000</v>
      </c>
      <c r="AE11" s="366">
        <f t="shared" si="1"/>
        <v>86689800000000</v>
      </c>
      <c r="AF11" s="366">
        <f t="shared" si="1"/>
        <v>87436500000000</v>
      </c>
      <c r="AG11" s="366">
        <f t="shared" si="1"/>
        <v>88182400000000</v>
      </c>
    </row>
    <row r="12" spans="1:33">
      <c r="A12" s="366" t="str">
        <f t="shared" ref="A12:AG12" si="2">A111</f>
        <v>Industrial Sector Pollutant Emissions[agriculture,CH4] : MostRecentRun</v>
      </c>
      <c r="B12" s="366">
        <f t="shared" si="2"/>
        <v>10623600000000</v>
      </c>
      <c r="C12" s="366">
        <f t="shared" si="2"/>
        <v>9730180000000</v>
      </c>
      <c r="D12" s="366">
        <f t="shared" si="2"/>
        <v>9992470000000</v>
      </c>
      <c r="E12" s="366">
        <f t="shared" si="2"/>
        <v>10159200000000</v>
      </c>
      <c r="F12" s="366">
        <f t="shared" si="2"/>
        <v>10245800000000</v>
      </c>
      <c r="G12" s="366">
        <f t="shared" si="2"/>
        <v>10351200000000</v>
      </c>
      <c r="H12" s="366">
        <f t="shared" si="2"/>
        <v>10471400000000</v>
      </c>
      <c r="I12" s="366">
        <f t="shared" si="2"/>
        <v>10560900000000</v>
      </c>
      <c r="J12" s="366">
        <f t="shared" si="2"/>
        <v>10633200000000</v>
      </c>
      <c r="K12" s="366">
        <f t="shared" si="2"/>
        <v>10690600000000</v>
      </c>
      <c r="L12" s="366">
        <f t="shared" si="2"/>
        <v>10714500000000</v>
      </c>
      <c r="M12" s="366">
        <f t="shared" si="2"/>
        <v>10729800000000</v>
      </c>
      <c r="N12" s="366">
        <f t="shared" si="2"/>
        <v>10778900000000</v>
      </c>
      <c r="O12" s="366">
        <f t="shared" si="2"/>
        <v>10808500000000</v>
      </c>
      <c r="P12" s="366">
        <f t="shared" si="2"/>
        <v>10827500000000</v>
      </c>
      <c r="Q12" s="366">
        <f t="shared" si="2"/>
        <v>10824000000000</v>
      </c>
      <c r="R12" s="366">
        <f t="shared" si="2"/>
        <v>10820400000000</v>
      </c>
      <c r="S12" s="366">
        <f t="shared" si="2"/>
        <v>10809700000000</v>
      </c>
      <c r="T12" s="366">
        <f t="shared" si="2"/>
        <v>10795500000000</v>
      </c>
      <c r="U12" s="366">
        <f t="shared" si="2"/>
        <v>10781200000000</v>
      </c>
      <c r="V12" s="366">
        <f t="shared" si="2"/>
        <v>10770500000000</v>
      </c>
      <c r="W12" s="366">
        <f t="shared" si="2"/>
        <v>10756200000000</v>
      </c>
      <c r="X12" s="366">
        <f t="shared" si="2"/>
        <v>10727700000000</v>
      </c>
      <c r="Y12" s="366">
        <f t="shared" si="2"/>
        <v>10699100000000</v>
      </c>
      <c r="Z12" s="366">
        <f t="shared" si="2"/>
        <v>10670600000000</v>
      </c>
      <c r="AA12" s="366">
        <f t="shared" si="2"/>
        <v>10642000000000</v>
      </c>
      <c r="AB12" s="366">
        <f t="shared" si="2"/>
        <v>10613500000000</v>
      </c>
      <c r="AC12" s="366">
        <f t="shared" si="2"/>
        <v>10577800000000</v>
      </c>
      <c r="AD12" s="366">
        <f t="shared" si="2"/>
        <v>10542100000000</v>
      </c>
      <c r="AE12" s="366">
        <f t="shared" si="2"/>
        <v>10506400000000</v>
      </c>
      <c r="AF12" s="366">
        <f t="shared" si="2"/>
        <v>10470800000000</v>
      </c>
      <c r="AG12" s="366">
        <f t="shared" si="2"/>
        <v>10435100000000</v>
      </c>
    </row>
    <row r="13" spans="1:33">
      <c r="A13" s="366" t="str">
        <f t="shared" ref="A13:AG13" si="3">A112</f>
        <v>Industrial Sector Pollutant Emissions[agriculture,N2O] : MostRecentRun</v>
      </c>
      <c r="B13" s="366">
        <f t="shared" si="3"/>
        <v>1057770000000</v>
      </c>
      <c r="C13" s="366">
        <f t="shared" si="3"/>
        <v>978341000000</v>
      </c>
      <c r="D13" s="366">
        <f t="shared" si="3"/>
        <v>1015420000000</v>
      </c>
      <c r="E13" s="366">
        <f t="shared" si="3"/>
        <v>1043200000000</v>
      </c>
      <c r="F13" s="366">
        <f t="shared" si="3"/>
        <v>1062960000000</v>
      </c>
      <c r="G13" s="366">
        <f t="shared" si="3"/>
        <v>1085200000000</v>
      </c>
      <c r="H13" s="366">
        <f t="shared" si="3"/>
        <v>1108430000000</v>
      </c>
      <c r="I13" s="366">
        <f t="shared" si="3"/>
        <v>1130080000000</v>
      </c>
      <c r="J13" s="366">
        <f t="shared" si="3"/>
        <v>1149680000000</v>
      </c>
      <c r="K13" s="366">
        <f t="shared" si="3"/>
        <v>1167810000000</v>
      </c>
      <c r="L13" s="366">
        <f t="shared" si="3"/>
        <v>1182320000000</v>
      </c>
      <c r="M13" s="366">
        <f t="shared" si="3"/>
        <v>1196320000000</v>
      </c>
      <c r="N13" s="366">
        <f t="shared" si="3"/>
        <v>1206310000000</v>
      </c>
      <c r="O13" s="366">
        <f t="shared" si="3"/>
        <v>1213800000000</v>
      </c>
      <c r="P13" s="366">
        <f t="shared" si="3"/>
        <v>1220100000000</v>
      </c>
      <c r="Q13" s="366">
        <f t="shared" si="3"/>
        <v>1224260000000</v>
      </c>
      <c r="R13" s="366">
        <f t="shared" si="3"/>
        <v>1228040000000</v>
      </c>
      <c r="S13" s="366">
        <f t="shared" si="3"/>
        <v>1231820000000</v>
      </c>
      <c r="T13" s="366">
        <f t="shared" si="3"/>
        <v>1235590000000</v>
      </c>
      <c r="U13" s="366">
        <f t="shared" si="3"/>
        <v>1239370000000</v>
      </c>
      <c r="V13" s="366">
        <f t="shared" si="3"/>
        <v>1243150000000</v>
      </c>
      <c r="W13" s="366">
        <f t="shared" si="3"/>
        <v>1246930000000</v>
      </c>
      <c r="X13" s="366">
        <f t="shared" si="3"/>
        <v>1249950000000</v>
      </c>
      <c r="Y13" s="366">
        <f t="shared" si="3"/>
        <v>1252970000000</v>
      </c>
      <c r="Z13" s="366">
        <f t="shared" si="3"/>
        <v>1256000000000</v>
      </c>
      <c r="AA13" s="366">
        <f t="shared" si="3"/>
        <v>1259020000000</v>
      </c>
      <c r="AB13" s="366">
        <f t="shared" si="3"/>
        <v>1262050000000</v>
      </c>
      <c r="AC13" s="366">
        <f t="shared" si="3"/>
        <v>1265070000000</v>
      </c>
      <c r="AD13" s="366">
        <f t="shared" si="3"/>
        <v>1267720000000</v>
      </c>
      <c r="AE13" s="366">
        <f t="shared" si="3"/>
        <v>1270740000000</v>
      </c>
      <c r="AF13" s="366">
        <f t="shared" si="3"/>
        <v>1273390000000</v>
      </c>
      <c r="AG13" s="366">
        <f t="shared" si="3"/>
        <v>1276410000000</v>
      </c>
    </row>
    <row r="14" spans="1:33">
      <c r="A14" s="366"/>
    </row>
    <row r="15" spans="1:33">
      <c r="A15" s="367" t="s">
        <v>3484</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3483</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6" t="s">
        <v>3409</v>
      </c>
      <c r="B20" s="366">
        <f t="shared" ref="B20:AG20" si="6">B11</f>
        <v>67013200000000</v>
      </c>
      <c r="C20" s="366">
        <f t="shared" si="6"/>
        <v>59752000000000</v>
      </c>
      <c r="D20" s="366">
        <f t="shared" si="6"/>
        <v>62754800000000</v>
      </c>
      <c r="E20" s="366">
        <f t="shared" si="6"/>
        <v>64765300000000</v>
      </c>
      <c r="F20" s="366">
        <f t="shared" si="6"/>
        <v>65863500000000</v>
      </c>
      <c r="G20" s="366">
        <f t="shared" si="6"/>
        <v>67148000000000</v>
      </c>
      <c r="H20" s="366">
        <f t="shared" si="6"/>
        <v>68556900000000</v>
      </c>
      <c r="I20" s="366">
        <f t="shared" si="6"/>
        <v>69881400000000</v>
      </c>
      <c r="J20" s="366">
        <f t="shared" si="6"/>
        <v>70942000000000</v>
      </c>
      <c r="K20" s="366">
        <f t="shared" si="6"/>
        <v>71948500000000</v>
      </c>
      <c r="L20" s="366">
        <f t="shared" si="6"/>
        <v>72746800000000</v>
      </c>
      <c r="M20" s="366">
        <f t="shared" si="6"/>
        <v>73539200000000</v>
      </c>
      <c r="N20" s="366">
        <f t="shared" si="6"/>
        <v>74630700000000</v>
      </c>
      <c r="O20" s="366">
        <f t="shared" si="6"/>
        <v>75721600000000</v>
      </c>
      <c r="P20" s="366">
        <f t="shared" si="6"/>
        <v>76518800000000</v>
      </c>
      <c r="Q20" s="366">
        <f t="shared" si="6"/>
        <v>77224100000000</v>
      </c>
      <c r="R20" s="366">
        <f t="shared" si="6"/>
        <v>77906900000000</v>
      </c>
      <c r="S20" s="366">
        <f t="shared" si="6"/>
        <v>78554900000000</v>
      </c>
      <c r="T20" s="366">
        <f t="shared" si="6"/>
        <v>79217200000000</v>
      </c>
      <c r="U20" s="366">
        <f t="shared" si="6"/>
        <v>79876800000000</v>
      </c>
      <c r="V20" s="366">
        <f t="shared" si="6"/>
        <v>80541100000000</v>
      </c>
      <c r="W20" s="366">
        <f t="shared" si="6"/>
        <v>81187000000000</v>
      </c>
      <c r="X20" s="366">
        <f t="shared" si="6"/>
        <v>81840500000000</v>
      </c>
      <c r="Y20" s="366">
        <f t="shared" si="6"/>
        <v>82472800000000</v>
      </c>
      <c r="Z20" s="366">
        <f t="shared" si="6"/>
        <v>83137400000000</v>
      </c>
      <c r="AA20" s="366">
        <f t="shared" si="6"/>
        <v>83824000000000</v>
      </c>
      <c r="AB20" s="366">
        <f t="shared" si="6"/>
        <v>84539300000000</v>
      </c>
      <c r="AC20" s="366">
        <f t="shared" si="6"/>
        <v>85242300000000</v>
      </c>
      <c r="AD20" s="366">
        <f t="shared" si="6"/>
        <v>85948900000000</v>
      </c>
      <c r="AE20" s="366">
        <f t="shared" si="6"/>
        <v>86689800000000</v>
      </c>
      <c r="AF20" s="366">
        <f t="shared" si="6"/>
        <v>87436500000000</v>
      </c>
      <c r="AG20" s="366">
        <f t="shared" si="6"/>
        <v>88182400000000</v>
      </c>
    </row>
    <row r="21" spans="1:33">
      <c r="A21" s="366" t="s">
        <v>3400</v>
      </c>
      <c r="B21" s="366">
        <f t="shared" ref="B21:AG21" si="7">B12*$B$2</f>
        <v>297460800000000</v>
      </c>
      <c r="C21" s="366">
        <f t="shared" si="7"/>
        <v>272445040000000</v>
      </c>
      <c r="D21" s="366">
        <f t="shared" si="7"/>
        <v>279789160000000</v>
      </c>
      <c r="E21" s="366">
        <f t="shared" si="7"/>
        <v>284457600000000</v>
      </c>
      <c r="F21" s="366">
        <f t="shared" si="7"/>
        <v>286882400000000</v>
      </c>
      <c r="G21" s="366">
        <f t="shared" si="7"/>
        <v>289833600000000</v>
      </c>
      <c r="H21" s="366">
        <f t="shared" si="7"/>
        <v>293199200000000</v>
      </c>
      <c r="I21" s="366">
        <f t="shared" si="7"/>
        <v>295705200000000</v>
      </c>
      <c r="J21" s="366">
        <f t="shared" si="7"/>
        <v>297729600000000</v>
      </c>
      <c r="K21" s="366">
        <f t="shared" si="7"/>
        <v>299336800000000</v>
      </c>
      <c r="L21" s="366">
        <f t="shared" si="7"/>
        <v>300006000000000</v>
      </c>
      <c r="M21" s="366">
        <f t="shared" si="7"/>
        <v>300434400000000</v>
      </c>
      <c r="N21" s="366">
        <f t="shared" si="7"/>
        <v>301809200000000</v>
      </c>
      <c r="O21" s="366">
        <f t="shared" si="7"/>
        <v>302638000000000</v>
      </c>
      <c r="P21" s="366">
        <f t="shared" si="7"/>
        <v>303170000000000</v>
      </c>
      <c r="Q21" s="366">
        <f t="shared" si="7"/>
        <v>303072000000000</v>
      </c>
      <c r="R21" s="366">
        <f t="shared" si="7"/>
        <v>302971200000000</v>
      </c>
      <c r="S21" s="366">
        <f t="shared" si="7"/>
        <v>302671600000000</v>
      </c>
      <c r="T21" s="366">
        <f t="shared" si="7"/>
        <v>302274000000000</v>
      </c>
      <c r="U21" s="366">
        <f t="shared" si="7"/>
        <v>301873600000000</v>
      </c>
      <c r="V21" s="366">
        <f t="shared" si="7"/>
        <v>301574000000000</v>
      </c>
      <c r="W21" s="366">
        <f t="shared" si="7"/>
        <v>301173600000000</v>
      </c>
      <c r="X21" s="366">
        <f t="shared" si="7"/>
        <v>300375600000000</v>
      </c>
      <c r="Y21" s="366">
        <f t="shared" si="7"/>
        <v>299574800000000</v>
      </c>
      <c r="Z21" s="366">
        <f t="shared" si="7"/>
        <v>298776800000000</v>
      </c>
      <c r="AA21" s="366">
        <f t="shared" si="7"/>
        <v>297976000000000</v>
      </c>
      <c r="AB21" s="366">
        <f t="shared" si="7"/>
        <v>297178000000000</v>
      </c>
      <c r="AC21" s="366">
        <f t="shared" si="7"/>
        <v>296178400000000</v>
      </c>
      <c r="AD21" s="366">
        <f t="shared" si="7"/>
        <v>295178800000000</v>
      </c>
      <c r="AE21" s="366">
        <f t="shared" si="7"/>
        <v>294179200000000</v>
      </c>
      <c r="AF21" s="366">
        <f t="shared" si="7"/>
        <v>293182400000000</v>
      </c>
      <c r="AG21" s="366">
        <f t="shared" si="7"/>
        <v>292182800000000</v>
      </c>
    </row>
    <row r="22" spans="1:33">
      <c r="A22" s="366" t="s">
        <v>3399</v>
      </c>
      <c r="B22" s="366">
        <f t="shared" ref="B22:AG22" si="8">B13*$B$3</f>
        <v>280309050000000</v>
      </c>
      <c r="C22" s="366">
        <f t="shared" si="8"/>
        <v>259260365000000</v>
      </c>
      <c r="D22" s="366">
        <f t="shared" si="8"/>
        <v>269086300000000</v>
      </c>
      <c r="E22" s="366">
        <f t="shared" si="8"/>
        <v>276448000000000</v>
      </c>
      <c r="F22" s="366">
        <f t="shared" si="8"/>
        <v>281684400000000</v>
      </c>
      <c r="G22" s="366">
        <f t="shared" si="8"/>
        <v>287578000000000</v>
      </c>
      <c r="H22" s="366">
        <f t="shared" si="8"/>
        <v>293733950000000</v>
      </c>
      <c r="I22" s="366">
        <f t="shared" si="8"/>
        <v>299471200000000</v>
      </c>
      <c r="J22" s="366">
        <f t="shared" si="8"/>
        <v>304665200000000</v>
      </c>
      <c r="K22" s="366">
        <f t="shared" si="8"/>
        <v>309469650000000</v>
      </c>
      <c r="L22" s="366">
        <f t="shared" si="8"/>
        <v>313314800000000</v>
      </c>
      <c r="M22" s="366">
        <f t="shared" si="8"/>
        <v>317024800000000</v>
      </c>
      <c r="N22" s="366">
        <f t="shared" si="8"/>
        <v>319672150000000</v>
      </c>
      <c r="O22" s="366">
        <f t="shared" si="8"/>
        <v>321657000000000</v>
      </c>
      <c r="P22" s="366">
        <f t="shared" si="8"/>
        <v>323326500000000</v>
      </c>
      <c r="Q22" s="366">
        <f t="shared" si="8"/>
        <v>324428900000000</v>
      </c>
      <c r="R22" s="366">
        <f t="shared" si="8"/>
        <v>325430600000000</v>
      </c>
      <c r="S22" s="366">
        <f t="shared" si="8"/>
        <v>326432300000000</v>
      </c>
      <c r="T22" s="366">
        <f t="shared" si="8"/>
        <v>327431350000000</v>
      </c>
      <c r="U22" s="366">
        <f t="shared" si="8"/>
        <v>328433050000000</v>
      </c>
      <c r="V22" s="366">
        <f t="shared" si="8"/>
        <v>329434750000000</v>
      </c>
      <c r="W22" s="366">
        <f t="shared" si="8"/>
        <v>330436450000000</v>
      </c>
      <c r="X22" s="366">
        <f t="shared" si="8"/>
        <v>331236750000000</v>
      </c>
      <c r="Y22" s="366">
        <f t="shared" si="8"/>
        <v>332037050000000</v>
      </c>
      <c r="Z22" s="366">
        <f t="shared" si="8"/>
        <v>332840000000000</v>
      </c>
      <c r="AA22" s="366">
        <f t="shared" si="8"/>
        <v>333640300000000</v>
      </c>
      <c r="AB22" s="366">
        <f t="shared" si="8"/>
        <v>334443250000000</v>
      </c>
      <c r="AC22" s="366">
        <f t="shared" si="8"/>
        <v>335243550000000</v>
      </c>
      <c r="AD22" s="366">
        <f t="shared" si="8"/>
        <v>335945800000000</v>
      </c>
      <c r="AE22" s="366">
        <f t="shared" si="8"/>
        <v>336746100000000</v>
      </c>
      <c r="AF22" s="366">
        <f t="shared" si="8"/>
        <v>337448350000000</v>
      </c>
      <c r="AG22" s="366">
        <f t="shared" si="8"/>
        <v>338248650000000</v>
      </c>
    </row>
    <row r="23" spans="1:33">
      <c r="A23" s="366"/>
    </row>
    <row r="24" spans="1:33">
      <c r="A24" s="367" t="s">
        <v>3482</v>
      </c>
    </row>
    <row r="25" spans="1:33">
      <c r="A25" s="219" t="s">
        <v>3412</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3411</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3385</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3481</v>
      </c>
      <c r="B30" s="366">
        <v>87133900000000</v>
      </c>
      <c r="C30" s="366">
        <v>78485700000000</v>
      </c>
      <c r="D30" s="366">
        <v>81544200000000</v>
      </c>
      <c r="E30" s="366">
        <v>84099700000000</v>
      </c>
      <c r="F30" s="366">
        <v>85678000000000</v>
      </c>
      <c r="G30" s="366">
        <v>87397300000000</v>
      </c>
      <c r="H30" s="366">
        <v>89172200000000</v>
      </c>
      <c r="I30" s="366">
        <v>90837500000000</v>
      </c>
      <c r="J30" s="366">
        <v>92139000000000</v>
      </c>
      <c r="K30" s="366">
        <v>93350000000000</v>
      </c>
      <c r="L30" s="366">
        <v>94213100000000</v>
      </c>
      <c r="M30" s="366">
        <v>95001600000000</v>
      </c>
      <c r="N30" s="366">
        <v>96050000000000</v>
      </c>
      <c r="O30" s="366">
        <v>96910700000000</v>
      </c>
      <c r="P30" s="366">
        <v>97709500000000</v>
      </c>
      <c r="Q30" s="366">
        <v>98355200000000</v>
      </c>
      <c r="R30" s="366">
        <v>98765800000000</v>
      </c>
      <c r="S30" s="366">
        <v>99784500000000</v>
      </c>
      <c r="T30" s="366">
        <v>100785000000000</v>
      </c>
      <c r="U30" s="366">
        <v>101798000000000</v>
      </c>
      <c r="V30" s="366">
        <v>102790000000000</v>
      </c>
      <c r="W30" s="366">
        <v>103856000000000</v>
      </c>
      <c r="X30" s="366">
        <v>104943000000000</v>
      </c>
      <c r="Y30" s="366">
        <v>105994000000000</v>
      </c>
      <c r="Z30" s="366">
        <v>107068000000000</v>
      </c>
      <c r="AA30" s="366">
        <v>108183000000000</v>
      </c>
      <c r="AB30" s="366">
        <v>109315000000000</v>
      </c>
      <c r="AC30" s="366">
        <v>110440000000000</v>
      </c>
      <c r="AD30" s="366">
        <v>111534000000000</v>
      </c>
      <c r="AE30" s="366">
        <v>112650000000000</v>
      </c>
      <c r="AF30" s="366">
        <v>113796000000000</v>
      </c>
      <c r="AG30" s="366">
        <v>114909000000000</v>
      </c>
    </row>
    <row r="31" spans="1:33">
      <c r="A31" s="219" t="s">
        <v>3480</v>
      </c>
      <c r="B31" s="366">
        <v>160331000</v>
      </c>
      <c r="C31" s="366">
        <v>135099000</v>
      </c>
      <c r="D31" s="366">
        <v>137544000</v>
      </c>
      <c r="E31" s="366">
        <v>142129000</v>
      </c>
      <c r="F31" s="366">
        <v>144130000</v>
      </c>
      <c r="G31" s="366">
        <v>146479000</v>
      </c>
      <c r="H31" s="366">
        <v>148729000</v>
      </c>
      <c r="I31" s="366">
        <v>150904000</v>
      </c>
      <c r="J31" s="366">
        <v>151706000</v>
      </c>
      <c r="K31" s="366">
        <v>152934000</v>
      </c>
      <c r="L31" s="366">
        <v>153923000</v>
      </c>
      <c r="M31" s="366">
        <v>154949000</v>
      </c>
      <c r="N31" s="366">
        <v>156604000</v>
      </c>
      <c r="O31" s="366">
        <v>157869000</v>
      </c>
      <c r="P31" s="366">
        <v>159349000</v>
      </c>
      <c r="Q31" s="366">
        <v>161168000</v>
      </c>
      <c r="R31" s="366">
        <v>161195000</v>
      </c>
      <c r="S31" s="366">
        <v>164637000</v>
      </c>
      <c r="T31" s="366">
        <v>167686000</v>
      </c>
      <c r="U31" s="366">
        <v>170559000</v>
      </c>
      <c r="V31" s="366">
        <v>172988000</v>
      </c>
      <c r="W31" s="366">
        <v>175963000</v>
      </c>
      <c r="X31" s="366">
        <v>179259000</v>
      </c>
      <c r="Y31" s="366">
        <v>181978000</v>
      </c>
      <c r="Z31" s="366">
        <v>184937000</v>
      </c>
      <c r="AA31" s="366">
        <v>188528000</v>
      </c>
      <c r="AB31" s="366">
        <v>192283000</v>
      </c>
      <c r="AC31" s="366">
        <v>195845000</v>
      </c>
      <c r="AD31" s="366">
        <v>199022000</v>
      </c>
      <c r="AE31" s="366">
        <v>202471000</v>
      </c>
      <c r="AF31" s="366">
        <v>205778000</v>
      </c>
      <c r="AG31" s="366">
        <v>208813000</v>
      </c>
    </row>
    <row r="32" spans="1:33">
      <c r="A32" s="219" t="s">
        <v>3479</v>
      </c>
      <c r="B32" s="366">
        <v>5304580000</v>
      </c>
      <c r="C32" s="366">
        <v>4296210000</v>
      </c>
      <c r="D32" s="366">
        <v>4455220000</v>
      </c>
      <c r="E32" s="366">
        <v>4635240000</v>
      </c>
      <c r="F32" s="366">
        <v>4693370000</v>
      </c>
      <c r="G32" s="366">
        <v>4754580000</v>
      </c>
      <c r="H32" s="366">
        <v>4809840000</v>
      </c>
      <c r="I32" s="366">
        <v>4851130000</v>
      </c>
      <c r="J32" s="366">
        <v>4835390000</v>
      </c>
      <c r="K32" s="366">
        <v>4812910000</v>
      </c>
      <c r="L32" s="366">
        <v>4766640000</v>
      </c>
      <c r="M32" s="366">
        <v>4713180000</v>
      </c>
      <c r="N32" s="366">
        <v>4646810000</v>
      </c>
      <c r="O32" s="366">
        <v>4567860000</v>
      </c>
      <c r="P32" s="366">
        <v>4489730000</v>
      </c>
      <c r="Q32" s="366">
        <v>4414550000</v>
      </c>
      <c r="R32" s="366">
        <v>4278730000</v>
      </c>
      <c r="S32" s="366">
        <v>4296090000</v>
      </c>
      <c r="T32" s="366">
        <v>4307580000</v>
      </c>
      <c r="U32" s="366">
        <v>4320580000</v>
      </c>
      <c r="V32" s="366">
        <v>4331030000</v>
      </c>
      <c r="W32" s="366">
        <v>4356900000</v>
      </c>
      <c r="X32" s="366">
        <v>4389110000</v>
      </c>
      <c r="Y32" s="366">
        <v>4413290000</v>
      </c>
      <c r="Z32" s="366">
        <v>4441770000</v>
      </c>
      <c r="AA32" s="366">
        <v>4485800000</v>
      </c>
      <c r="AB32" s="366">
        <v>4532260000</v>
      </c>
      <c r="AC32" s="366">
        <v>4576570000</v>
      </c>
      <c r="AD32" s="366">
        <v>4613590000</v>
      </c>
      <c r="AE32" s="366">
        <v>4654810000</v>
      </c>
      <c r="AF32" s="366">
        <v>4697360000</v>
      </c>
      <c r="AG32" s="366">
        <v>4736690000</v>
      </c>
    </row>
    <row r="33" spans="1:33">
      <c r="A33" s="219" t="s">
        <v>3478</v>
      </c>
      <c r="B33" s="366">
        <v>22699500000</v>
      </c>
      <c r="C33" s="366">
        <v>18480400000</v>
      </c>
      <c r="D33" s="366">
        <v>19287300000</v>
      </c>
      <c r="E33" s="366">
        <v>20145800000</v>
      </c>
      <c r="F33" s="366">
        <v>20408200000</v>
      </c>
      <c r="G33" s="366">
        <v>20665400000</v>
      </c>
      <c r="H33" s="366">
        <v>20897400000</v>
      </c>
      <c r="I33" s="366">
        <v>21045800000</v>
      </c>
      <c r="J33" s="366">
        <v>20898200000</v>
      </c>
      <c r="K33" s="366">
        <v>20709200000</v>
      </c>
      <c r="L33" s="366">
        <v>20393400000</v>
      </c>
      <c r="M33" s="366">
        <v>20031800000</v>
      </c>
      <c r="N33" s="366">
        <v>19562000000</v>
      </c>
      <c r="O33" s="366">
        <v>19043500000</v>
      </c>
      <c r="P33" s="366">
        <v>18516400000</v>
      </c>
      <c r="Q33" s="366">
        <v>17994100000</v>
      </c>
      <c r="R33" s="366">
        <v>17228500000</v>
      </c>
      <c r="S33" s="366">
        <v>17161700000</v>
      </c>
      <c r="T33" s="366">
        <v>17089700000</v>
      </c>
      <c r="U33" s="366">
        <v>17032900000</v>
      </c>
      <c r="V33" s="366">
        <v>16977500000</v>
      </c>
      <c r="W33" s="366">
        <v>16987500000</v>
      </c>
      <c r="X33" s="366">
        <v>17023200000</v>
      </c>
      <c r="Y33" s="366">
        <v>17036400000</v>
      </c>
      <c r="Z33" s="366">
        <v>17069600000</v>
      </c>
      <c r="AA33" s="366">
        <v>17155800000</v>
      </c>
      <c r="AB33" s="366">
        <v>17257100000</v>
      </c>
      <c r="AC33" s="366">
        <v>17349600000</v>
      </c>
      <c r="AD33" s="366">
        <v>17420600000</v>
      </c>
      <c r="AE33" s="366">
        <v>17506000000</v>
      </c>
      <c r="AF33" s="366">
        <v>17600900000</v>
      </c>
      <c r="AG33" s="366">
        <v>17691300000</v>
      </c>
    </row>
    <row r="34" spans="1:33">
      <c r="A34" s="219" t="s">
        <v>3477</v>
      </c>
      <c r="B34" s="366">
        <v>1090710000</v>
      </c>
      <c r="C34" s="366">
        <v>815649000</v>
      </c>
      <c r="D34" s="366">
        <v>852348000</v>
      </c>
      <c r="E34" s="366">
        <v>895740000</v>
      </c>
      <c r="F34" s="366">
        <v>913242000</v>
      </c>
      <c r="G34" s="366">
        <v>935248000</v>
      </c>
      <c r="H34" s="366">
        <v>953938000</v>
      </c>
      <c r="I34" s="366">
        <v>974411000</v>
      </c>
      <c r="J34" s="366">
        <v>982849000</v>
      </c>
      <c r="K34" s="366">
        <v>994000000</v>
      </c>
      <c r="L34" s="366">
        <v>1001650000</v>
      </c>
      <c r="M34" s="366">
        <v>1008910000</v>
      </c>
      <c r="N34" s="366">
        <v>1015160000</v>
      </c>
      <c r="O34" s="366">
        <v>1018200000</v>
      </c>
      <c r="P34" s="366">
        <v>1022040000</v>
      </c>
      <c r="Q34" s="366">
        <v>1025940000</v>
      </c>
      <c r="R34" s="366">
        <v>1011590000</v>
      </c>
      <c r="S34" s="366">
        <v>1031120000</v>
      </c>
      <c r="T34" s="366">
        <v>1043060000</v>
      </c>
      <c r="U34" s="366">
        <v>1057420000</v>
      </c>
      <c r="V34" s="366">
        <v>1073740000</v>
      </c>
      <c r="W34" s="366">
        <v>1089920000</v>
      </c>
      <c r="X34" s="366">
        <v>1106960000</v>
      </c>
      <c r="Y34" s="366">
        <v>1122410000</v>
      </c>
      <c r="Z34" s="366">
        <v>1137870000</v>
      </c>
      <c r="AA34" s="366">
        <v>1159720000</v>
      </c>
      <c r="AB34" s="366">
        <v>1180840000</v>
      </c>
      <c r="AC34" s="366">
        <v>1202230000</v>
      </c>
      <c r="AD34" s="366">
        <v>1219150000</v>
      </c>
      <c r="AE34" s="366">
        <v>1236720000</v>
      </c>
      <c r="AF34" s="366">
        <v>1257230000</v>
      </c>
      <c r="AG34" s="366">
        <v>1274440000</v>
      </c>
    </row>
    <row r="35" spans="1:33">
      <c r="A35" s="219" t="s">
        <v>3476</v>
      </c>
      <c r="B35" s="366">
        <v>822308000</v>
      </c>
      <c r="C35" s="366">
        <v>637968000</v>
      </c>
      <c r="D35" s="366">
        <v>661131000</v>
      </c>
      <c r="E35" s="366">
        <v>689510000</v>
      </c>
      <c r="F35" s="366">
        <v>700077000</v>
      </c>
      <c r="G35" s="366">
        <v>712822000</v>
      </c>
      <c r="H35" s="366">
        <v>723866000</v>
      </c>
      <c r="I35" s="366">
        <v>734867000</v>
      </c>
      <c r="J35" s="366">
        <v>737567000</v>
      </c>
      <c r="K35" s="366">
        <v>741214000</v>
      </c>
      <c r="L35" s="366">
        <v>742068000</v>
      </c>
      <c r="M35" s="366">
        <v>742449000</v>
      </c>
      <c r="N35" s="366">
        <v>742241000</v>
      </c>
      <c r="O35" s="366">
        <v>739743000</v>
      </c>
      <c r="P35" s="366">
        <v>737799000</v>
      </c>
      <c r="Q35" s="366">
        <v>736181000</v>
      </c>
      <c r="R35" s="366">
        <v>722639000</v>
      </c>
      <c r="S35" s="366">
        <v>733173000</v>
      </c>
      <c r="T35" s="366">
        <v>740117000</v>
      </c>
      <c r="U35" s="366">
        <v>747949000</v>
      </c>
      <c r="V35" s="366">
        <v>756179000</v>
      </c>
      <c r="W35" s="366">
        <v>765531000</v>
      </c>
      <c r="X35" s="366">
        <v>775700000</v>
      </c>
      <c r="Y35" s="366">
        <v>784514000</v>
      </c>
      <c r="Z35" s="366">
        <v>793575000</v>
      </c>
      <c r="AA35" s="366">
        <v>806458000</v>
      </c>
      <c r="AB35" s="366">
        <v>819091000</v>
      </c>
      <c r="AC35" s="366">
        <v>831720000</v>
      </c>
      <c r="AD35" s="366">
        <v>841970000</v>
      </c>
      <c r="AE35" s="366">
        <v>852807000</v>
      </c>
      <c r="AF35" s="366">
        <v>864827000</v>
      </c>
      <c r="AG35" s="366">
        <v>875289000</v>
      </c>
    </row>
    <row r="36" spans="1:33">
      <c r="A36" s="219" t="s">
        <v>3475</v>
      </c>
      <c r="B36" s="366">
        <v>86241100000</v>
      </c>
      <c r="C36" s="366">
        <v>70741200000</v>
      </c>
      <c r="D36" s="366">
        <v>74623000000</v>
      </c>
      <c r="E36" s="366">
        <v>78494500000</v>
      </c>
      <c r="F36" s="366">
        <v>79693000000</v>
      </c>
      <c r="G36" s="366">
        <v>80824500000</v>
      </c>
      <c r="H36" s="366">
        <v>81846100000</v>
      </c>
      <c r="I36" s="366">
        <v>82476100000</v>
      </c>
      <c r="J36" s="366">
        <v>81761900000</v>
      </c>
      <c r="K36" s="366">
        <v>80817200000</v>
      </c>
      <c r="L36" s="366">
        <v>79293600000</v>
      </c>
      <c r="M36" s="366">
        <v>77536100000</v>
      </c>
      <c r="N36" s="366">
        <v>75149400000</v>
      </c>
      <c r="O36" s="366">
        <v>72607400000</v>
      </c>
      <c r="P36" s="366">
        <v>69979700000</v>
      </c>
      <c r="Q36" s="366">
        <v>67347300000</v>
      </c>
      <c r="R36" s="366">
        <v>63852900000</v>
      </c>
      <c r="S36" s="366">
        <v>63185300000</v>
      </c>
      <c r="T36" s="366">
        <v>62537800000</v>
      </c>
      <c r="U36" s="366">
        <v>62001900000</v>
      </c>
      <c r="V36" s="366">
        <v>61529900000</v>
      </c>
      <c r="W36" s="366">
        <v>61285900000</v>
      </c>
      <c r="X36" s="366">
        <v>61140000000</v>
      </c>
      <c r="Y36" s="366">
        <v>60946300000</v>
      </c>
      <c r="Z36" s="366">
        <v>60849500000</v>
      </c>
      <c r="AA36" s="366">
        <v>60913600000</v>
      </c>
      <c r="AB36" s="366">
        <v>61075800000</v>
      </c>
      <c r="AC36" s="366">
        <v>61190300000</v>
      </c>
      <c r="AD36" s="366">
        <v>61239400000</v>
      </c>
      <c r="AE36" s="366">
        <v>61337800000</v>
      </c>
      <c r="AF36" s="366">
        <v>61499600000</v>
      </c>
      <c r="AG36" s="366">
        <v>61647900000</v>
      </c>
    </row>
    <row r="37" spans="1:33">
      <c r="A37" s="219" t="s">
        <v>3474</v>
      </c>
      <c r="B37" s="366">
        <v>60840500</v>
      </c>
      <c r="C37" s="366">
        <v>47421200</v>
      </c>
      <c r="D37" s="366">
        <v>48391900</v>
      </c>
      <c r="E37" s="366">
        <v>49982400</v>
      </c>
      <c r="F37" s="366">
        <v>50649400</v>
      </c>
      <c r="G37" s="366">
        <v>51534700</v>
      </c>
      <c r="H37" s="366">
        <v>52314000</v>
      </c>
      <c r="I37" s="366">
        <v>53170700</v>
      </c>
      <c r="J37" s="366">
        <v>53625600</v>
      </c>
      <c r="K37" s="366">
        <v>54236200</v>
      </c>
      <c r="L37" s="366">
        <v>54758000</v>
      </c>
      <c r="M37" s="366">
        <v>55312300</v>
      </c>
      <c r="N37" s="366">
        <v>56082900</v>
      </c>
      <c r="O37" s="366">
        <v>56663800</v>
      </c>
      <c r="P37" s="366">
        <v>57342900</v>
      </c>
      <c r="Q37" s="366">
        <v>58090900</v>
      </c>
      <c r="R37" s="366">
        <v>57932200</v>
      </c>
      <c r="S37" s="366">
        <v>59298500</v>
      </c>
      <c r="T37" s="366">
        <v>60355900</v>
      </c>
      <c r="U37" s="366">
        <v>61415100</v>
      </c>
      <c r="V37" s="366">
        <v>62416100</v>
      </c>
      <c r="W37" s="366">
        <v>63532800</v>
      </c>
      <c r="X37" s="366">
        <v>64722700</v>
      </c>
      <c r="Y37" s="366">
        <v>65749100</v>
      </c>
      <c r="Z37" s="366">
        <v>66795200</v>
      </c>
      <c r="AA37" s="366">
        <v>68164000</v>
      </c>
      <c r="AB37" s="366">
        <v>69502300</v>
      </c>
      <c r="AC37" s="366">
        <v>70831700</v>
      </c>
      <c r="AD37" s="366">
        <v>71961600</v>
      </c>
      <c r="AE37" s="366">
        <v>73155400</v>
      </c>
      <c r="AF37" s="366">
        <v>74392100</v>
      </c>
      <c r="AG37" s="366">
        <v>75491200</v>
      </c>
    </row>
    <row r="38" spans="1:33">
      <c r="A38" s="219" t="s">
        <v>3473</v>
      </c>
      <c r="B38" s="366">
        <v>132891000</v>
      </c>
      <c r="C38" s="366">
        <v>105543000</v>
      </c>
      <c r="D38" s="366">
        <v>106155000</v>
      </c>
      <c r="E38" s="366">
        <v>108319000</v>
      </c>
      <c r="F38" s="366">
        <v>109174000</v>
      </c>
      <c r="G38" s="366">
        <v>110407000</v>
      </c>
      <c r="H38" s="366">
        <v>111524000</v>
      </c>
      <c r="I38" s="366">
        <v>112719000</v>
      </c>
      <c r="J38" s="366">
        <v>113413000</v>
      </c>
      <c r="K38" s="366">
        <v>114376000</v>
      </c>
      <c r="L38" s="366">
        <v>115237000</v>
      </c>
      <c r="M38" s="366">
        <v>116217000</v>
      </c>
      <c r="N38" s="366">
        <v>117943000</v>
      </c>
      <c r="O38" s="366">
        <v>119232000</v>
      </c>
      <c r="P38" s="366">
        <v>120793000</v>
      </c>
      <c r="Q38" s="366">
        <v>122563000</v>
      </c>
      <c r="R38" s="366">
        <v>122503000</v>
      </c>
      <c r="S38" s="366">
        <v>125405000</v>
      </c>
      <c r="T38" s="366">
        <v>127855000</v>
      </c>
      <c r="U38" s="366">
        <v>130128000</v>
      </c>
      <c r="V38" s="366">
        <v>132071000</v>
      </c>
      <c r="W38" s="366">
        <v>134449000</v>
      </c>
      <c r="X38" s="366">
        <v>137001000</v>
      </c>
      <c r="Y38" s="366">
        <v>139138000</v>
      </c>
      <c r="Z38" s="366">
        <v>141320000</v>
      </c>
      <c r="AA38" s="366">
        <v>144128000</v>
      </c>
      <c r="AB38" s="366">
        <v>146852000</v>
      </c>
      <c r="AC38" s="366">
        <v>149553000</v>
      </c>
      <c r="AD38" s="366">
        <v>151928000</v>
      </c>
      <c r="AE38" s="366">
        <v>154457000</v>
      </c>
      <c r="AF38" s="366">
        <v>156918000</v>
      </c>
      <c r="AG38" s="366">
        <v>159194000</v>
      </c>
    </row>
    <row r="39" spans="1:33">
      <c r="A39" s="219" t="s">
        <v>3472</v>
      </c>
      <c r="B39" s="366">
        <v>1981450000</v>
      </c>
      <c r="C39" s="366">
        <v>1627690000</v>
      </c>
      <c r="D39" s="366">
        <v>1699850000</v>
      </c>
      <c r="E39" s="366">
        <v>1773850000</v>
      </c>
      <c r="F39" s="366">
        <v>1794650000</v>
      </c>
      <c r="G39" s="366">
        <v>1813430000</v>
      </c>
      <c r="H39" s="366">
        <v>1830560000</v>
      </c>
      <c r="I39" s="366">
        <v>1838440000</v>
      </c>
      <c r="J39" s="366">
        <v>1819810000</v>
      </c>
      <c r="K39" s="366">
        <v>1795720000</v>
      </c>
      <c r="L39" s="366">
        <v>1759500000</v>
      </c>
      <c r="M39" s="366">
        <v>1718610000</v>
      </c>
      <c r="N39" s="366">
        <v>1666420000</v>
      </c>
      <c r="O39" s="366">
        <v>1610190000</v>
      </c>
      <c r="P39" s="366">
        <v>1552750000</v>
      </c>
      <c r="Q39" s="366">
        <v>1495590000</v>
      </c>
      <c r="R39" s="366">
        <v>1419020000</v>
      </c>
      <c r="S39" s="366">
        <v>1404240000</v>
      </c>
      <c r="T39" s="366">
        <v>1391320000</v>
      </c>
      <c r="U39" s="366">
        <v>1379360000</v>
      </c>
      <c r="V39" s="366">
        <v>1367180000</v>
      </c>
      <c r="W39" s="366">
        <v>1361690000</v>
      </c>
      <c r="X39" s="366">
        <v>1358400000</v>
      </c>
      <c r="Y39" s="366">
        <v>1353560000</v>
      </c>
      <c r="Z39" s="366">
        <v>1350630000</v>
      </c>
      <c r="AA39" s="366">
        <v>1351070000</v>
      </c>
      <c r="AB39" s="366">
        <v>1353120000</v>
      </c>
      <c r="AC39" s="366">
        <v>1354330000</v>
      </c>
      <c r="AD39" s="366">
        <v>1354840000</v>
      </c>
      <c r="AE39" s="366">
        <v>1356480000</v>
      </c>
      <c r="AF39" s="366">
        <v>1358320000</v>
      </c>
      <c r="AG39" s="366">
        <v>1360850000</v>
      </c>
    </row>
    <row r="40" spans="1:33">
      <c r="A40" s="219" t="s">
        <v>3471</v>
      </c>
      <c r="B40" s="366">
        <v>297997000</v>
      </c>
      <c r="C40" s="366">
        <v>243409000</v>
      </c>
      <c r="D40" s="366">
        <v>253907000</v>
      </c>
      <c r="E40" s="366">
        <v>264745000</v>
      </c>
      <c r="F40" s="366">
        <v>267770000</v>
      </c>
      <c r="G40" s="366">
        <v>270537000</v>
      </c>
      <c r="H40" s="366">
        <v>273042000</v>
      </c>
      <c r="I40" s="366">
        <v>274223000</v>
      </c>
      <c r="J40" s="366">
        <v>271511000</v>
      </c>
      <c r="K40" s="366">
        <v>268044000</v>
      </c>
      <c r="L40" s="366">
        <v>262794000</v>
      </c>
      <c r="M40" s="366">
        <v>256874000</v>
      </c>
      <c r="N40" s="366">
        <v>249340000</v>
      </c>
      <c r="O40" s="366">
        <v>241175000</v>
      </c>
      <c r="P40" s="366">
        <v>232855000</v>
      </c>
      <c r="Q40" s="366">
        <v>224568000</v>
      </c>
      <c r="R40" s="366">
        <v>213266000</v>
      </c>
      <c r="S40" s="366">
        <v>211250000</v>
      </c>
      <c r="T40" s="366">
        <v>209445000</v>
      </c>
      <c r="U40" s="366">
        <v>207783000</v>
      </c>
      <c r="V40" s="366">
        <v>206100000</v>
      </c>
      <c r="W40" s="366">
        <v>205399000</v>
      </c>
      <c r="X40" s="366">
        <v>205015000</v>
      </c>
      <c r="Y40" s="366">
        <v>204399000</v>
      </c>
      <c r="Z40" s="366">
        <v>204039000</v>
      </c>
      <c r="AA40" s="366">
        <v>204231000</v>
      </c>
      <c r="AB40" s="366">
        <v>204620000</v>
      </c>
      <c r="AC40" s="366">
        <v>204908000</v>
      </c>
      <c r="AD40" s="366">
        <v>205064000</v>
      </c>
      <c r="AE40" s="366">
        <v>205381000</v>
      </c>
      <c r="AF40" s="366">
        <v>205749000</v>
      </c>
      <c r="AG40" s="366">
        <v>206204000</v>
      </c>
    </row>
    <row r="41" spans="1:33">
      <c r="A41" s="219" t="s">
        <v>3470</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3469</v>
      </c>
      <c r="B42" s="366">
        <v>410401000000000</v>
      </c>
      <c r="C42" s="366">
        <v>387368000000000</v>
      </c>
      <c r="D42" s="366">
        <v>398396000000000</v>
      </c>
      <c r="E42" s="366">
        <v>411459000000000</v>
      </c>
      <c r="F42" s="366">
        <v>415080000000000</v>
      </c>
      <c r="G42" s="366">
        <v>421724000000000</v>
      </c>
      <c r="H42" s="366">
        <v>428387000000000</v>
      </c>
      <c r="I42" s="366">
        <v>434953000000000</v>
      </c>
      <c r="J42" s="366">
        <v>434496000000000</v>
      </c>
      <c r="K42" s="366">
        <v>438229000000000</v>
      </c>
      <c r="L42" s="366">
        <v>439046000000000</v>
      </c>
      <c r="M42" s="366">
        <v>435048000000000</v>
      </c>
      <c r="N42" s="366">
        <v>436718000000000</v>
      </c>
      <c r="O42" s="366">
        <v>439967000000000</v>
      </c>
      <c r="P42" s="366">
        <v>439304000000000</v>
      </c>
      <c r="Q42" s="366">
        <v>443885000000000</v>
      </c>
      <c r="R42" s="366">
        <v>444702000000000</v>
      </c>
      <c r="S42" s="366">
        <v>444087000000000</v>
      </c>
      <c r="T42" s="366">
        <v>449185000000000</v>
      </c>
      <c r="U42" s="366">
        <v>450136000000000</v>
      </c>
      <c r="V42" s="366">
        <v>451813000000000</v>
      </c>
      <c r="W42" s="366">
        <v>454082000000000</v>
      </c>
      <c r="X42" s="366">
        <v>456414000000000</v>
      </c>
      <c r="Y42" s="366">
        <v>457562000000000</v>
      </c>
      <c r="Z42" s="366">
        <v>458742000000000</v>
      </c>
      <c r="AA42" s="366">
        <v>460071000000000</v>
      </c>
      <c r="AB42" s="366">
        <v>461750000000000</v>
      </c>
      <c r="AC42" s="366">
        <v>461351000000000</v>
      </c>
      <c r="AD42" s="366">
        <v>464655000000000</v>
      </c>
      <c r="AE42" s="366">
        <v>467149000000000</v>
      </c>
      <c r="AF42" s="366">
        <v>468695000000000</v>
      </c>
      <c r="AG42" s="366">
        <v>468795000000000</v>
      </c>
    </row>
    <row r="43" spans="1:33">
      <c r="A43" s="219" t="s">
        <v>3468</v>
      </c>
      <c r="B43" s="366">
        <v>11298300000</v>
      </c>
      <c r="C43" s="366">
        <v>10567500000</v>
      </c>
      <c r="D43" s="366">
        <v>10945100000</v>
      </c>
      <c r="E43" s="366">
        <v>11343200000</v>
      </c>
      <c r="F43" s="366">
        <v>11474900000</v>
      </c>
      <c r="G43" s="366">
        <v>11703400000</v>
      </c>
      <c r="H43" s="366">
        <v>11900000000</v>
      </c>
      <c r="I43" s="366">
        <v>12134100000</v>
      </c>
      <c r="J43" s="366">
        <v>12140700000</v>
      </c>
      <c r="K43" s="366">
        <v>12268900000</v>
      </c>
      <c r="L43" s="366">
        <v>12298300000</v>
      </c>
      <c r="M43" s="366">
        <v>12125000000</v>
      </c>
      <c r="N43" s="366">
        <v>12178500000</v>
      </c>
      <c r="O43" s="366">
        <v>12312000000</v>
      </c>
      <c r="P43" s="366">
        <v>12318500000</v>
      </c>
      <c r="Q43" s="366">
        <v>12496600000</v>
      </c>
      <c r="R43" s="366">
        <v>12541700000</v>
      </c>
      <c r="S43" s="366">
        <v>12522400000</v>
      </c>
      <c r="T43" s="366">
        <v>12715900000</v>
      </c>
      <c r="U43" s="366">
        <v>12757700000</v>
      </c>
      <c r="V43" s="366">
        <v>12805700000</v>
      </c>
      <c r="W43" s="366">
        <v>12943100000</v>
      </c>
      <c r="X43" s="366">
        <v>13029100000</v>
      </c>
      <c r="Y43" s="366">
        <v>13094300000</v>
      </c>
      <c r="Z43" s="366">
        <v>13156400000</v>
      </c>
      <c r="AA43" s="366">
        <v>13221300000</v>
      </c>
      <c r="AB43" s="366">
        <v>13298400000</v>
      </c>
      <c r="AC43" s="366">
        <v>13292400000</v>
      </c>
      <c r="AD43" s="366">
        <v>13472100000</v>
      </c>
      <c r="AE43" s="366">
        <v>13590800000</v>
      </c>
      <c r="AF43" s="366">
        <v>13669900000</v>
      </c>
      <c r="AG43" s="366">
        <v>13653600000</v>
      </c>
    </row>
    <row r="44" spans="1:33">
      <c r="A44" s="219" t="s">
        <v>3467</v>
      </c>
      <c r="B44" s="366">
        <v>134310000000</v>
      </c>
      <c r="C44" s="366">
        <v>126290000000</v>
      </c>
      <c r="D44" s="366">
        <v>129947000000</v>
      </c>
      <c r="E44" s="366">
        <v>134372000000</v>
      </c>
      <c r="F44" s="366">
        <v>135522000000</v>
      </c>
      <c r="G44" s="366">
        <v>137775000000</v>
      </c>
      <c r="H44" s="366">
        <v>139945000000</v>
      </c>
      <c r="I44" s="366">
        <v>142299000000</v>
      </c>
      <c r="J44" s="366">
        <v>142179000000</v>
      </c>
      <c r="K44" s="366">
        <v>143557000000</v>
      </c>
      <c r="L44" s="366">
        <v>143845000000</v>
      </c>
      <c r="M44" s="366">
        <v>142329000000</v>
      </c>
      <c r="N44" s="366">
        <v>142975000000</v>
      </c>
      <c r="O44" s="366">
        <v>144267000000</v>
      </c>
      <c r="P44" s="366">
        <v>144166000000</v>
      </c>
      <c r="Q44" s="366">
        <v>145958000000</v>
      </c>
      <c r="R44" s="366">
        <v>146374000000</v>
      </c>
      <c r="S44" s="366">
        <v>146179000000</v>
      </c>
      <c r="T44" s="366">
        <v>148104000000</v>
      </c>
      <c r="U44" s="366">
        <v>148498000000</v>
      </c>
      <c r="V44" s="366">
        <v>149113000000</v>
      </c>
      <c r="W44" s="366">
        <v>150131000000</v>
      </c>
      <c r="X44" s="366">
        <v>151091000000</v>
      </c>
      <c r="Y44" s="366">
        <v>151667000000</v>
      </c>
      <c r="Z44" s="366">
        <v>152242000000</v>
      </c>
      <c r="AA44" s="366">
        <v>152838000000</v>
      </c>
      <c r="AB44" s="366">
        <v>153566000000</v>
      </c>
      <c r="AC44" s="366">
        <v>153512000000</v>
      </c>
      <c r="AD44" s="366">
        <v>155006000000</v>
      </c>
      <c r="AE44" s="366">
        <v>156120000000</v>
      </c>
      <c r="AF44" s="366">
        <v>156874000000</v>
      </c>
      <c r="AG44" s="366">
        <v>157010000000</v>
      </c>
    </row>
    <row r="45" spans="1:33">
      <c r="A45" s="219" t="s">
        <v>3466</v>
      </c>
      <c r="B45" s="366">
        <v>532930000000</v>
      </c>
      <c r="C45" s="366">
        <v>504996000000</v>
      </c>
      <c r="D45" s="366">
        <v>513390000000</v>
      </c>
      <c r="E45" s="366">
        <v>528806000000</v>
      </c>
      <c r="F45" s="366">
        <v>530606000000</v>
      </c>
      <c r="G45" s="366">
        <v>536479000000</v>
      </c>
      <c r="H45" s="366">
        <v>543899000000</v>
      </c>
      <c r="I45" s="366">
        <v>550445000000</v>
      </c>
      <c r="J45" s="366">
        <v>548770000000</v>
      </c>
      <c r="K45" s="366">
        <v>553333000000</v>
      </c>
      <c r="L45" s="366">
        <v>554063000000</v>
      </c>
      <c r="M45" s="366">
        <v>551618000000</v>
      </c>
      <c r="N45" s="366">
        <v>554242000000</v>
      </c>
      <c r="O45" s="366">
        <v>557471000000</v>
      </c>
      <c r="P45" s="366">
        <v>555973000000</v>
      </c>
      <c r="Q45" s="366">
        <v>560949000000</v>
      </c>
      <c r="R45" s="366">
        <v>561834000000</v>
      </c>
      <c r="S45" s="366">
        <v>561307000000</v>
      </c>
      <c r="T45" s="366">
        <v>566497000000</v>
      </c>
      <c r="U45" s="366">
        <v>567422000000</v>
      </c>
      <c r="V45" s="366">
        <v>570155000000</v>
      </c>
      <c r="W45" s="366">
        <v>570297000000</v>
      </c>
      <c r="X45" s="366">
        <v>573716000000</v>
      </c>
      <c r="Y45" s="366">
        <v>574769000000</v>
      </c>
      <c r="Z45" s="366">
        <v>576040000000</v>
      </c>
      <c r="AA45" s="366">
        <v>577284000000</v>
      </c>
      <c r="AB45" s="366">
        <v>578966000000</v>
      </c>
      <c r="AC45" s="366">
        <v>578865000000</v>
      </c>
      <c r="AD45" s="366">
        <v>580719000000</v>
      </c>
      <c r="AE45" s="366">
        <v>583271000000</v>
      </c>
      <c r="AF45" s="366">
        <v>585099000000</v>
      </c>
      <c r="AG45" s="366">
        <v>587827000000</v>
      </c>
    </row>
    <row r="46" spans="1:33">
      <c r="A46" s="219" t="s">
        <v>3465</v>
      </c>
      <c r="B46" s="366">
        <v>70294300000</v>
      </c>
      <c r="C46" s="366">
        <v>67117600000</v>
      </c>
      <c r="D46" s="366">
        <v>67960000000</v>
      </c>
      <c r="E46" s="366">
        <v>70080700000</v>
      </c>
      <c r="F46" s="366">
        <v>70293800000</v>
      </c>
      <c r="G46" s="366">
        <v>71041900000</v>
      </c>
      <c r="H46" s="366">
        <v>72081500000</v>
      </c>
      <c r="I46" s="366">
        <v>72886100000</v>
      </c>
      <c r="J46" s="366">
        <v>72535000000</v>
      </c>
      <c r="K46" s="366">
        <v>73082300000</v>
      </c>
      <c r="L46" s="366">
        <v>73175200000</v>
      </c>
      <c r="M46" s="366">
        <v>72908400000</v>
      </c>
      <c r="N46" s="366">
        <v>73248000000</v>
      </c>
      <c r="O46" s="366">
        <v>73617600000</v>
      </c>
      <c r="P46" s="366">
        <v>73330900000</v>
      </c>
      <c r="Q46" s="366">
        <v>73971000000</v>
      </c>
      <c r="R46" s="366">
        <v>74062500000</v>
      </c>
      <c r="S46" s="366">
        <v>73971700000</v>
      </c>
      <c r="T46" s="366">
        <v>74621200000</v>
      </c>
      <c r="U46" s="366">
        <v>74709100000</v>
      </c>
      <c r="V46" s="366">
        <v>75089400000</v>
      </c>
      <c r="W46" s="366">
        <v>74928400000</v>
      </c>
      <c r="X46" s="366">
        <v>75366100000</v>
      </c>
      <c r="Y46" s="366">
        <v>75429500000</v>
      </c>
      <c r="Z46" s="366">
        <v>75532800000</v>
      </c>
      <c r="AA46" s="366">
        <v>75661400000</v>
      </c>
      <c r="AB46" s="366">
        <v>75844500000</v>
      </c>
      <c r="AC46" s="366">
        <v>75831100000</v>
      </c>
      <c r="AD46" s="366">
        <v>75900800000</v>
      </c>
      <c r="AE46" s="366">
        <v>76150900000</v>
      </c>
      <c r="AF46" s="366">
        <v>76320700000</v>
      </c>
      <c r="AG46" s="366">
        <v>76714200000</v>
      </c>
    </row>
    <row r="47" spans="1:33">
      <c r="A47" s="219" t="s">
        <v>3464</v>
      </c>
      <c r="B47" s="366">
        <v>50445100000</v>
      </c>
      <c r="C47" s="366">
        <v>48051200000</v>
      </c>
      <c r="D47" s="366">
        <v>48781800000</v>
      </c>
      <c r="E47" s="366">
        <v>50331200000</v>
      </c>
      <c r="F47" s="366">
        <v>50532800000</v>
      </c>
      <c r="G47" s="366">
        <v>51123500000</v>
      </c>
      <c r="H47" s="366">
        <v>51883700000</v>
      </c>
      <c r="I47" s="366">
        <v>52513300000</v>
      </c>
      <c r="J47" s="366">
        <v>52293600000</v>
      </c>
      <c r="K47" s="366">
        <v>52706600000</v>
      </c>
      <c r="L47" s="366">
        <v>52780400000</v>
      </c>
      <c r="M47" s="366">
        <v>52523800000</v>
      </c>
      <c r="N47" s="366">
        <v>52767000000</v>
      </c>
      <c r="O47" s="366">
        <v>53069400000</v>
      </c>
      <c r="P47" s="366">
        <v>52890300000</v>
      </c>
      <c r="Q47" s="366">
        <v>53387000000</v>
      </c>
      <c r="R47" s="366">
        <v>53467900000</v>
      </c>
      <c r="S47" s="366">
        <v>53400500000</v>
      </c>
      <c r="T47" s="366">
        <v>53911000000</v>
      </c>
      <c r="U47" s="366">
        <v>53988000000</v>
      </c>
      <c r="V47" s="366">
        <v>54254100000</v>
      </c>
      <c r="W47" s="366">
        <v>54220900000</v>
      </c>
      <c r="X47" s="366">
        <v>54542800000</v>
      </c>
      <c r="Y47" s="366">
        <v>54616100000</v>
      </c>
      <c r="Z47" s="366">
        <v>54713200000</v>
      </c>
      <c r="AA47" s="366">
        <v>54827600000</v>
      </c>
      <c r="AB47" s="366">
        <v>54982900000</v>
      </c>
      <c r="AC47" s="366">
        <v>54971300000</v>
      </c>
      <c r="AD47" s="366">
        <v>55106300000</v>
      </c>
      <c r="AE47" s="366">
        <v>55325200000</v>
      </c>
      <c r="AF47" s="366">
        <v>55473200000</v>
      </c>
      <c r="AG47" s="366">
        <v>55715700000</v>
      </c>
    </row>
    <row r="48" spans="1:33">
      <c r="A48" s="219" t="s">
        <v>3463</v>
      </c>
      <c r="B48" s="366">
        <v>799232000000</v>
      </c>
      <c r="C48" s="366">
        <v>765169000000</v>
      </c>
      <c r="D48" s="366">
        <v>773997000000</v>
      </c>
      <c r="E48" s="366">
        <v>796217000000</v>
      </c>
      <c r="F48" s="366">
        <v>796564000000</v>
      </c>
      <c r="G48" s="366">
        <v>802698000000</v>
      </c>
      <c r="H48" s="366">
        <v>813494000000</v>
      </c>
      <c r="I48" s="366">
        <v>820512000000</v>
      </c>
      <c r="J48" s="366">
        <v>815865000000</v>
      </c>
      <c r="K48" s="366">
        <v>821425000000</v>
      </c>
      <c r="L48" s="366">
        <v>822170000000</v>
      </c>
      <c r="M48" s="366">
        <v>821919000000</v>
      </c>
      <c r="N48" s="366">
        <v>825853000000</v>
      </c>
      <c r="O48" s="366">
        <v>828616000000</v>
      </c>
      <c r="P48" s="366">
        <v>824668000000</v>
      </c>
      <c r="Q48" s="366">
        <v>830194000000</v>
      </c>
      <c r="R48" s="366">
        <v>830643000000</v>
      </c>
      <c r="S48" s="366">
        <v>829842000000</v>
      </c>
      <c r="T48" s="366">
        <v>835251000000</v>
      </c>
      <c r="U48" s="366">
        <v>835772000000</v>
      </c>
      <c r="V48" s="366">
        <v>840240000000</v>
      </c>
      <c r="W48" s="366">
        <v>835577000000</v>
      </c>
      <c r="X48" s="366">
        <v>840194000000</v>
      </c>
      <c r="Y48" s="366">
        <v>840021000000</v>
      </c>
      <c r="Z48" s="366">
        <v>840457000000</v>
      </c>
      <c r="AA48" s="366">
        <v>841057000000</v>
      </c>
      <c r="AB48" s="366">
        <v>842206000000</v>
      </c>
      <c r="AC48" s="366">
        <v>842146000000</v>
      </c>
      <c r="AD48" s="366">
        <v>839926000000</v>
      </c>
      <c r="AE48" s="366">
        <v>841359000000</v>
      </c>
      <c r="AF48" s="366">
        <v>842428000000</v>
      </c>
      <c r="AG48" s="366">
        <v>848515000000</v>
      </c>
    </row>
    <row r="49" spans="1:33">
      <c r="A49" s="219" t="s">
        <v>3462</v>
      </c>
      <c r="B49" s="366">
        <v>3308050000</v>
      </c>
      <c r="C49" s="366">
        <v>3111360000</v>
      </c>
      <c r="D49" s="366">
        <v>3201410000</v>
      </c>
      <c r="E49" s="366">
        <v>3312710000</v>
      </c>
      <c r="F49" s="366">
        <v>3342950000</v>
      </c>
      <c r="G49" s="366">
        <v>3400610000</v>
      </c>
      <c r="H49" s="366">
        <v>3455390000</v>
      </c>
      <c r="I49" s="366">
        <v>3515130000</v>
      </c>
      <c r="J49" s="366">
        <v>3512130000</v>
      </c>
      <c r="K49" s="366">
        <v>3546430000</v>
      </c>
      <c r="L49" s="366">
        <v>3553810000</v>
      </c>
      <c r="M49" s="366">
        <v>3514110000</v>
      </c>
      <c r="N49" s="366">
        <v>3529900000</v>
      </c>
      <c r="O49" s="366">
        <v>3562830000</v>
      </c>
      <c r="P49" s="366">
        <v>3560540000</v>
      </c>
      <c r="Q49" s="366">
        <v>3606280000</v>
      </c>
      <c r="R49" s="366">
        <v>3616970000</v>
      </c>
      <c r="S49" s="366">
        <v>3611820000</v>
      </c>
      <c r="T49" s="366">
        <v>3660940000</v>
      </c>
      <c r="U49" s="366">
        <v>3670940000</v>
      </c>
      <c r="V49" s="366">
        <v>3686060000</v>
      </c>
      <c r="W49" s="366">
        <v>3712900000</v>
      </c>
      <c r="X49" s="366">
        <v>3736800000</v>
      </c>
      <c r="Y49" s="366">
        <v>3751460000</v>
      </c>
      <c r="Z49" s="366">
        <v>3765980000</v>
      </c>
      <c r="AA49" s="366">
        <v>3781300000</v>
      </c>
      <c r="AB49" s="366">
        <v>3799930000</v>
      </c>
      <c r="AC49" s="366">
        <v>3798520000</v>
      </c>
      <c r="AD49" s="366">
        <v>3837290000</v>
      </c>
      <c r="AE49" s="366">
        <v>3865620000</v>
      </c>
      <c r="AF49" s="366">
        <v>3884620000</v>
      </c>
      <c r="AG49" s="366">
        <v>3886590000</v>
      </c>
    </row>
    <row r="50" spans="1:33">
      <c r="A50" s="219" t="s">
        <v>3461</v>
      </c>
      <c r="B50" s="366">
        <v>6567260000</v>
      </c>
      <c r="C50" s="366">
        <v>6137880000</v>
      </c>
      <c r="D50" s="366">
        <v>6359720000</v>
      </c>
      <c r="E50" s="366">
        <v>6590960000</v>
      </c>
      <c r="F50" s="366">
        <v>6668420000</v>
      </c>
      <c r="G50" s="366">
        <v>6802250000</v>
      </c>
      <c r="H50" s="366">
        <v>6916290000</v>
      </c>
      <c r="I50" s="366">
        <v>7053610000</v>
      </c>
      <c r="J50" s="366">
        <v>7058900000</v>
      </c>
      <c r="K50" s="366">
        <v>7134160000</v>
      </c>
      <c r="L50" s="366">
        <v>7151400000</v>
      </c>
      <c r="M50" s="366">
        <v>7049280000</v>
      </c>
      <c r="N50" s="366">
        <v>7080460000</v>
      </c>
      <c r="O50" s="366">
        <v>7159070000</v>
      </c>
      <c r="P50" s="366">
        <v>7163910000</v>
      </c>
      <c r="Q50" s="366">
        <v>7268170000</v>
      </c>
      <c r="R50" s="366">
        <v>7294830000</v>
      </c>
      <c r="S50" s="366">
        <v>7283750000</v>
      </c>
      <c r="T50" s="366">
        <v>7397210000</v>
      </c>
      <c r="U50" s="366">
        <v>7422000000</v>
      </c>
      <c r="V50" s="366">
        <v>7449700000</v>
      </c>
      <c r="W50" s="366">
        <v>7532110000</v>
      </c>
      <c r="X50" s="366">
        <v>7582390000</v>
      </c>
      <c r="Y50" s="366">
        <v>7621290000</v>
      </c>
      <c r="Z50" s="366">
        <v>7658260000</v>
      </c>
      <c r="AA50" s="366">
        <v>7696570000</v>
      </c>
      <c r="AB50" s="366">
        <v>7742070000</v>
      </c>
      <c r="AC50" s="366">
        <v>7738590000</v>
      </c>
      <c r="AD50" s="366">
        <v>7845640000</v>
      </c>
      <c r="AE50" s="366">
        <v>7915920000</v>
      </c>
      <c r="AF50" s="366">
        <v>7962900000</v>
      </c>
      <c r="AG50" s="366">
        <v>7952580000</v>
      </c>
    </row>
    <row r="51" spans="1:33">
      <c r="A51" s="219" t="s">
        <v>3460</v>
      </c>
      <c r="B51" s="366">
        <v>11389000000000</v>
      </c>
      <c r="C51" s="366">
        <v>10572200000000</v>
      </c>
      <c r="D51" s="366">
        <v>10921900000000</v>
      </c>
      <c r="E51" s="366">
        <v>11169800000000</v>
      </c>
      <c r="F51" s="366">
        <v>11330700000000</v>
      </c>
      <c r="G51" s="366">
        <v>11513500000000</v>
      </c>
      <c r="H51" s="366">
        <v>11709900000000</v>
      </c>
      <c r="I51" s="366">
        <v>11844100000000</v>
      </c>
      <c r="J51" s="366">
        <v>11958900000000</v>
      </c>
      <c r="K51" s="366">
        <v>12061400000000</v>
      </c>
      <c r="L51" s="366">
        <v>12122300000000</v>
      </c>
      <c r="M51" s="366">
        <v>12177500000000</v>
      </c>
      <c r="N51" s="366">
        <v>12230000000000</v>
      </c>
      <c r="O51" s="366">
        <v>12264200000000</v>
      </c>
      <c r="P51" s="366">
        <v>12282500000000</v>
      </c>
      <c r="Q51" s="366">
        <v>12275500000000</v>
      </c>
      <c r="R51" s="366">
        <v>12272000000000</v>
      </c>
      <c r="S51" s="366">
        <v>12318400000000</v>
      </c>
      <c r="T51" s="366">
        <v>12364900000000</v>
      </c>
      <c r="U51" s="366">
        <v>12411400000000</v>
      </c>
      <c r="V51" s="366">
        <v>12461400000000</v>
      </c>
      <c r="W51" s="366">
        <v>12507900000000</v>
      </c>
      <c r="X51" s="366">
        <v>12515100000000</v>
      </c>
      <c r="Y51" s="366">
        <v>12525800000000</v>
      </c>
      <c r="Z51" s="366">
        <v>12536600000000</v>
      </c>
      <c r="AA51" s="366">
        <v>12547300000000</v>
      </c>
      <c r="AB51" s="366">
        <v>12554500000000</v>
      </c>
      <c r="AC51" s="366">
        <v>12550900000000</v>
      </c>
      <c r="AD51" s="366">
        <v>12543900000000</v>
      </c>
      <c r="AE51" s="366">
        <v>12536800000000</v>
      </c>
      <c r="AF51" s="366">
        <v>12533200000000</v>
      </c>
      <c r="AG51" s="366">
        <v>12526100000000</v>
      </c>
    </row>
    <row r="52" spans="1:33">
      <c r="A52" s="219" t="s">
        <v>3459</v>
      </c>
      <c r="B52" s="366">
        <v>1663770000</v>
      </c>
      <c r="C52" s="366">
        <v>1586660000</v>
      </c>
      <c r="D52" s="366">
        <v>1622890000</v>
      </c>
      <c r="E52" s="366">
        <v>1674250000</v>
      </c>
      <c r="F52" s="366">
        <v>1681250000</v>
      </c>
      <c r="G52" s="366">
        <v>1700850000</v>
      </c>
      <c r="H52" s="366">
        <v>1726290000</v>
      </c>
      <c r="I52" s="366">
        <v>1746960000</v>
      </c>
      <c r="J52" s="366">
        <v>1739640000</v>
      </c>
      <c r="K52" s="366">
        <v>1753000000</v>
      </c>
      <c r="L52" s="366">
        <v>1755510000</v>
      </c>
      <c r="M52" s="366">
        <v>1747280000</v>
      </c>
      <c r="N52" s="366">
        <v>1755340000</v>
      </c>
      <c r="O52" s="366">
        <v>1765150000</v>
      </c>
      <c r="P52" s="366">
        <v>1759150000</v>
      </c>
      <c r="Q52" s="366">
        <v>1775280000</v>
      </c>
      <c r="R52" s="366">
        <v>1777860000</v>
      </c>
      <c r="S52" s="366">
        <v>1775580000</v>
      </c>
      <c r="T52" s="366">
        <v>1792090000</v>
      </c>
      <c r="U52" s="366">
        <v>1794490000</v>
      </c>
      <c r="V52" s="366">
        <v>1803170000</v>
      </c>
      <c r="W52" s="366">
        <v>1801510000</v>
      </c>
      <c r="X52" s="366">
        <v>1811880000</v>
      </c>
      <c r="Y52" s="366">
        <v>1813980000</v>
      </c>
      <c r="Z52" s="366">
        <v>1816890000</v>
      </c>
      <c r="AA52" s="366">
        <v>1820520000</v>
      </c>
      <c r="AB52" s="366">
        <v>1825460000</v>
      </c>
      <c r="AC52" s="366">
        <v>1825110000</v>
      </c>
      <c r="AD52" s="366">
        <v>1828910000</v>
      </c>
      <c r="AE52" s="366">
        <v>1835700000</v>
      </c>
      <c r="AF52" s="366">
        <v>1840220000</v>
      </c>
      <c r="AG52" s="366">
        <v>1848060000</v>
      </c>
    </row>
    <row r="53" spans="1:33">
      <c r="A53" s="219" t="s">
        <v>3458</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3457</v>
      </c>
      <c r="B54" s="366">
        <v>79680600000000</v>
      </c>
      <c r="C54" s="366">
        <v>73648600000000</v>
      </c>
      <c r="D54" s="366">
        <v>74077900000000</v>
      </c>
      <c r="E54" s="366">
        <v>75212000000000</v>
      </c>
      <c r="F54" s="366">
        <v>76563500000000</v>
      </c>
      <c r="G54" s="366">
        <v>77785900000000</v>
      </c>
      <c r="H54" s="366">
        <v>78882100000000</v>
      </c>
      <c r="I54" s="366">
        <v>79831400000000</v>
      </c>
      <c r="J54" s="366">
        <v>80666800000000</v>
      </c>
      <c r="K54" s="366">
        <v>81414800000000</v>
      </c>
      <c r="L54" s="366">
        <v>81933500000000</v>
      </c>
      <c r="M54" s="366">
        <v>82446300000000</v>
      </c>
      <c r="N54" s="366">
        <v>83094900000000</v>
      </c>
      <c r="O54" s="366">
        <v>83256100000000</v>
      </c>
      <c r="P54" s="366">
        <v>83197100000000</v>
      </c>
      <c r="Q54" s="366">
        <v>83061500000000</v>
      </c>
      <c r="R54" s="366">
        <v>83205000000000</v>
      </c>
      <c r="S54" s="366">
        <v>83610800000000</v>
      </c>
      <c r="T54" s="366">
        <v>84160800000000</v>
      </c>
      <c r="U54" s="366">
        <v>84763000000000</v>
      </c>
      <c r="V54" s="366">
        <v>85372700000000</v>
      </c>
      <c r="W54" s="366">
        <v>86023900000000</v>
      </c>
      <c r="X54" s="366">
        <v>86628200000000</v>
      </c>
      <c r="Y54" s="366">
        <v>87232700000000</v>
      </c>
      <c r="Z54" s="366">
        <v>87813000000000</v>
      </c>
      <c r="AA54" s="366">
        <v>88399200000000</v>
      </c>
      <c r="AB54" s="366">
        <v>88960900000000</v>
      </c>
      <c r="AC54" s="366">
        <v>89490100000000</v>
      </c>
      <c r="AD54" s="366">
        <v>89924800000000</v>
      </c>
      <c r="AE54" s="366">
        <v>90394200000000</v>
      </c>
      <c r="AF54" s="366">
        <v>90785800000000</v>
      </c>
      <c r="AG54" s="366">
        <v>91083500000000</v>
      </c>
    </row>
    <row r="55" spans="1:33">
      <c r="A55" s="219" t="s">
        <v>3456</v>
      </c>
      <c r="B55" s="366">
        <v>1049740000</v>
      </c>
      <c r="C55" s="366">
        <v>1003650000</v>
      </c>
      <c r="D55" s="366">
        <v>970638000</v>
      </c>
      <c r="E55" s="366">
        <v>972296000</v>
      </c>
      <c r="F55" s="366">
        <v>985892000</v>
      </c>
      <c r="G55" s="366">
        <v>999991000</v>
      </c>
      <c r="H55" s="366">
        <v>1004400000</v>
      </c>
      <c r="I55" s="366">
        <v>1003850000</v>
      </c>
      <c r="J55" s="366">
        <v>1004750000</v>
      </c>
      <c r="K55" s="366">
        <v>1005210000</v>
      </c>
      <c r="L55" s="366">
        <v>1003570000</v>
      </c>
      <c r="M55" s="366">
        <v>1002010000</v>
      </c>
      <c r="N55" s="366">
        <v>995987000</v>
      </c>
      <c r="O55" s="366">
        <v>971268000</v>
      </c>
      <c r="P55" s="366">
        <v>938505000</v>
      </c>
      <c r="Q55" s="366">
        <v>908406000</v>
      </c>
      <c r="R55" s="366">
        <v>891501000</v>
      </c>
      <c r="S55" s="366">
        <v>885282000</v>
      </c>
      <c r="T55" s="366">
        <v>885894000</v>
      </c>
      <c r="U55" s="366">
        <v>888909000</v>
      </c>
      <c r="V55" s="366">
        <v>892853000</v>
      </c>
      <c r="W55" s="366">
        <v>898471000</v>
      </c>
      <c r="X55" s="366">
        <v>903052000</v>
      </c>
      <c r="Y55" s="366">
        <v>907221000</v>
      </c>
      <c r="Z55" s="366">
        <v>911599000</v>
      </c>
      <c r="AA55" s="366">
        <v>915237000</v>
      </c>
      <c r="AB55" s="366">
        <v>917938000</v>
      </c>
      <c r="AC55" s="366">
        <v>919988000</v>
      </c>
      <c r="AD55" s="366">
        <v>918963000</v>
      </c>
      <c r="AE55" s="366">
        <v>917903000</v>
      </c>
      <c r="AF55" s="366">
        <v>914271000</v>
      </c>
      <c r="AG55" s="366">
        <v>906616000</v>
      </c>
    </row>
    <row r="56" spans="1:33">
      <c r="A56" s="219" t="s">
        <v>3455</v>
      </c>
      <c r="B56" s="366">
        <v>11337800000</v>
      </c>
      <c r="C56" s="366">
        <v>10433500000</v>
      </c>
      <c r="D56" s="366">
        <v>10099300000</v>
      </c>
      <c r="E56" s="366">
        <v>10143300000</v>
      </c>
      <c r="F56" s="366">
        <v>10341900000</v>
      </c>
      <c r="G56" s="366">
        <v>10493200000</v>
      </c>
      <c r="H56" s="366">
        <v>10565400000</v>
      </c>
      <c r="I56" s="366">
        <v>10592500000</v>
      </c>
      <c r="J56" s="366">
        <v>10610700000</v>
      </c>
      <c r="K56" s="366">
        <v>10619100000</v>
      </c>
      <c r="L56" s="366">
        <v>10602300000</v>
      </c>
      <c r="M56" s="366">
        <v>10590700000</v>
      </c>
      <c r="N56" s="366">
        <v>10537200000</v>
      </c>
      <c r="O56" s="366">
        <v>10329100000</v>
      </c>
      <c r="P56" s="366">
        <v>10054900000</v>
      </c>
      <c r="Q56" s="366">
        <v>9795010000</v>
      </c>
      <c r="R56" s="366">
        <v>9646280000</v>
      </c>
      <c r="S56" s="366">
        <v>9597400000</v>
      </c>
      <c r="T56" s="366">
        <v>9604810000</v>
      </c>
      <c r="U56" s="366">
        <v>9636540000</v>
      </c>
      <c r="V56" s="366">
        <v>9669840000</v>
      </c>
      <c r="W56" s="366">
        <v>9718860000</v>
      </c>
      <c r="X56" s="366">
        <v>9753520000</v>
      </c>
      <c r="Y56" s="366">
        <v>9787770000</v>
      </c>
      <c r="Z56" s="366">
        <v>9815100000</v>
      </c>
      <c r="AA56" s="366">
        <v>9841270000</v>
      </c>
      <c r="AB56" s="366">
        <v>9858560000</v>
      </c>
      <c r="AC56" s="366">
        <v>9864810000</v>
      </c>
      <c r="AD56" s="366">
        <v>9839250000</v>
      </c>
      <c r="AE56" s="366">
        <v>9820820000</v>
      </c>
      <c r="AF56" s="366">
        <v>9776760000</v>
      </c>
      <c r="AG56" s="366">
        <v>9695260000</v>
      </c>
    </row>
    <row r="57" spans="1:33">
      <c r="A57" s="219" t="s">
        <v>3454</v>
      </c>
      <c r="B57" s="366">
        <v>26712800000</v>
      </c>
      <c r="C57" s="366">
        <v>23631200000</v>
      </c>
      <c r="D57" s="366">
        <v>22780700000</v>
      </c>
      <c r="E57" s="366">
        <v>22872900000</v>
      </c>
      <c r="F57" s="366">
        <v>23468200000</v>
      </c>
      <c r="G57" s="366">
        <v>23776100000</v>
      </c>
      <c r="H57" s="366">
        <v>23979400000</v>
      </c>
      <c r="I57" s="366">
        <v>24112300000</v>
      </c>
      <c r="J57" s="366">
        <v>24159600000</v>
      </c>
      <c r="K57" s="366">
        <v>24177500000</v>
      </c>
      <c r="L57" s="366">
        <v>24124700000</v>
      </c>
      <c r="M57" s="366">
        <v>24100400000</v>
      </c>
      <c r="N57" s="366">
        <v>24012100000</v>
      </c>
      <c r="O57" s="366">
        <v>23702500000</v>
      </c>
      <c r="P57" s="366">
        <v>23299200000</v>
      </c>
      <c r="Q57" s="366">
        <v>22883400000</v>
      </c>
      <c r="R57" s="366">
        <v>22632600000</v>
      </c>
      <c r="S57" s="366">
        <v>22572000000</v>
      </c>
      <c r="T57" s="366">
        <v>22589500000</v>
      </c>
      <c r="U57" s="366">
        <v>22657200000</v>
      </c>
      <c r="V57" s="366">
        <v>22707500000</v>
      </c>
      <c r="W57" s="366">
        <v>22784000000</v>
      </c>
      <c r="X57" s="366">
        <v>22815600000</v>
      </c>
      <c r="Y57" s="366">
        <v>22862800000</v>
      </c>
      <c r="Z57" s="366">
        <v>22866200000</v>
      </c>
      <c r="AA57" s="366">
        <v>22886300000</v>
      </c>
      <c r="AB57" s="366">
        <v>22888900000</v>
      </c>
      <c r="AC57" s="366">
        <v>22858500000</v>
      </c>
      <c r="AD57" s="366">
        <v>22755200000</v>
      </c>
      <c r="AE57" s="366">
        <v>22690800000</v>
      </c>
      <c r="AF57" s="366">
        <v>22568000000</v>
      </c>
      <c r="AG57" s="366">
        <v>22382000000</v>
      </c>
    </row>
    <row r="58" spans="1:33">
      <c r="A58" s="219" t="s">
        <v>3453</v>
      </c>
      <c r="B58" s="366">
        <v>2313960000</v>
      </c>
      <c r="C58" s="366">
        <v>1831590000</v>
      </c>
      <c r="D58" s="366">
        <v>1857590000</v>
      </c>
      <c r="E58" s="366">
        <v>1947960000</v>
      </c>
      <c r="F58" s="366">
        <v>2025060000</v>
      </c>
      <c r="G58" s="366">
        <v>2093570000</v>
      </c>
      <c r="H58" s="366">
        <v>2147760000</v>
      </c>
      <c r="I58" s="366">
        <v>2188880000</v>
      </c>
      <c r="J58" s="366">
        <v>2212260000</v>
      </c>
      <c r="K58" s="366">
        <v>2230030000</v>
      </c>
      <c r="L58" s="366">
        <v>2240110000</v>
      </c>
      <c r="M58" s="366">
        <v>2252840000</v>
      </c>
      <c r="N58" s="366">
        <v>2242100000</v>
      </c>
      <c r="O58" s="366">
        <v>2213470000</v>
      </c>
      <c r="P58" s="366">
        <v>2173980000</v>
      </c>
      <c r="Q58" s="366">
        <v>2135840000</v>
      </c>
      <c r="R58" s="366">
        <v>2115410000</v>
      </c>
      <c r="S58" s="366">
        <v>2112840000</v>
      </c>
      <c r="T58" s="366">
        <v>2117000000</v>
      </c>
      <c r="U58" s="366">
        <v>2127720000</v>
      </c>
      <c r="V58" s="366">
        <v>2135650000</v>
      </c>
      <c r="W58" s="366">
        <v>2146440000</v>
      </c>
      <c r="X58" s="366">
        <v>2155310000</v>
      </c>
      <c r="Y58" s="366">
        <v>2161030000</v>
      </c>
      <c r="Z58" s="366">
        <v>2165620000</v>
      </c>
      <c r="AA58" s="366">
        <v>2170240000</v>
      </c>
      <c r="AB58" s="366">
        <v>2173500000</v>
      </c>
      <c r="AC58" s="366">
        <v>2171900000</v>
      </c>
      <c r="AD58" s="366">
        <v>2163090000</v>
      </c>
      <c r="AE58" s="366">
        <v>2157960000</v>
      </c>
      <c r="AF58" s="366">
        <v>2151860000</v>
      </c>
      <c r="AG58" s="366">
        <v>2136570000</v>
      </c>
    </row>
    <row r="59" spans="1:33">
      <c r="A59" s="219" t="s">
        <v>3452</v>
      </c>
      <c r="B59" s="366">
        <v>1908880000</v>
      </c>
      <c r="C59" s="366">
        <v>1654370000</v>
      </c>
      <c r="D59" s="366">
        <v>1634180000</v>
      </c>
      <c r="E59" s="366">
        <v>1672670000</v>
      </c>
      <c r="F59" s="366">
        <v>1718750000</v>
      </c>
      <c r="G59" s="366">
        <v>1759060000</v>
      </c>
      <c r="H59" s="366">
        <v>1785940000</v>
      </c>
      <c r="I59" s="366">
        <v>1803350000</v>
      </c>
      <c r="J59" s="366">
        <v>1813900000</v>
      </c>
      <c r="K59" s="366">
        <v>1821400000</v>
      </c>
      <c r="L59" s="366">
        <v>1823890000</v>
      </c>
      <c r="M59" s="366">
        <v>1827650000</v>
      </c>
      <c r="N59" s="366">
        <v>1818370000</v>
      </c>
      <c r="O59" s="366">
        <v>1786800000</v>
      </c>
      <c r="P59" s="366">
        <v>1744520000</v>
      </c>
      <c r="Q59" s="366">
        <v>1704510000</v>
      </c>
      <c r="R59" s="366">
        <v>1682280000</v>
      </c>
      <c r="S59" s="366">
        <v>1676290000</v>
      </c>
      <c r="T59" s="366">
        <v>1678580000</v>
      </c>
      <c r="U59" s="366">
        <v>1685640000</v>
      </c>
      <c r="V59" s="366">
        <v>1691960000</v>
      </c>
      <c r="W59" s="366">
        <v>1700920000</v>
      </c>
      <c r="X59" s="366">
        <v>1707990000</v>
      </c>
      <c r="Y59" s="366">
        <v>1713640000</v>
      </c>
      <c r="Z59" s="366">
        <v>1718470000</v>
      </c>
      <c r="AA59" s="366">
        <v>1723060000</v>
      </c>
      <c r="AB59" s="366">
        <v>1726280000</v>
      </c>
      <c r="AC59" s="366">
        <v>1726690000</v>
      </c>
      <c r="AD59" s="366">
        <v>1721490000</v>
      </c>
      <c r="AE59" s="366">
        <v>1718110000</v>
      </c>
      <c r="AF59" s="366">
        <v>1712020000</v>
      </c>
      <c r="AG59" s="366">
        <v>1698760000</v>
      </c>
    </row>
    <row r="60" spans="1:33">
      <c r="A60" s="219" t="s">
        <v>3451</v>
      </c>
      <c r="B60" s="366">
        <v>56821400000</v>
      </c>
      <c r="C60" s="366">
        <v>44136500000</v>
      </c>
      <c r="D60" s="366">
        <v>42608300000</v>
      </c>
      <c r="E60" s="366">
        <v>43199200000</v>
      </c>
      <c r="F60" s="366">
        <v>45244100000</v>
      </c>
      <c r="G60" s="366">
        <v>45879400000</v>
      </c>
      <c r="H60" s="366">
        <v>46670300000</v>
      </c>
      <c r="I60" s="366">
        <v>47464900000</v>
      </c>
      <c r="J60" s="366">
        <v>47684700000</v>
      </c>
      <c r="K60" s="366">
        <v>47821800000</v>
      </c>
      <c r="L60" s="366">
        <v>47715600000</v>
      </c>
      <c r="M60" s="366">
        <v>47766500000</v>
      </c>
      <c r="N60" s="366">
        <v>47743200000</v>
      </c>
      <c r="O60" s="366">
        <v>47980000000</v>
      </c>
      <c r="P60" s="366">
        <v>48299900000</v>
      </c>
      <c r="Q60" s="366">
        <v>48375900000</v>
      </c>
      <c r="R60" s="366">
        <v>48340100000</v>
      </c>
      <c r="S60" s="366">
        <v>48508400000</v>
      </c>
      <c r="T60" s="366">
        <v>48555600000</v>
      </c>
      <c r="U60" s="366">
        <v>48686100000</v>
      </c>
      <c r="V60" s="366">
        <v>48680700000</v>
      </c>
      <c r="W60" s="366">
        <v>48668300000</v>
      </c>
      <c r="X60" s="366">
        <v>48511900000</v>
      </c>
      <c r="Y60" s="366">
        <v>48449800000</v>
      </c>
      <c r="Z60" s="366">
        <v>48183900000</v>
      </c>
      <c r="AA60" s="366">
        <v>48028800000</v>
      </c>
      <c r="AB60" s="366">
        <v>47854400000</v>
      </c>
      <c r="AC60" s="366">
        <v>47577400000</v>
      </c>
      <c r="AD60" s="366">
        <v>47136500000</v>
      </c>
      <c r="AE60" s="366">
        <v>46891200000</v>
      </c>
      <c r="AF60" s="366">
        <v>46551600000</v>
      </c>
      <c r="AG60" s="366">
        <v>46194600000</v>
      </c>
    </row>
    <row r="61" spans="1:33">
      <c r="A61" s="219" t="s">
        <v>3450</v>
      </c>
      <c r="B61" s="366">
        <v>256460000</v>
      </c>
      <c r="C61" s="366">
        <v>236241000</v>
      </c>
      <c r="D61" s="366">
        <v>230749000</v>
      </c>
      <c r="E61" s="366">
        <v>233341000</v>
      </c>
      <c r="F61" s="366">
        <v>237757000</v>
      </c>
      <c r="G61" s="366">
        <v>242181000</v>
      </c>
      <c r="H61" s="366">
        <v>244359000</v>
      </c>
      <c r="I61" s="366">
        <v>245230000</v>
      </c>
      <c r="J61" s="366">
        <v>245990000</v>
      </c>
      <c r="K61" s="366">
        <v>246493000</v>
      </c>
      <c r="L61" s="366">
        <v>246449000</v>
      </c>
      <c r="M61" s="366">
        <v>246457000</v>
      </c>
      <c r="N61" s="366">
        <v>245026000</v>
      </c>
      <c r="O61" s="366">
        <v>239503000</v>
      </c>
      <c r="P61" s="366">
        <v>232163000</v>
      </c>
      <c r="Q61" s="366">
        <v>225392000</v>
      </c>
      <c r="R61" s="366">
        <v>221622000</v>
      </c>
      <c r="S61" s="366">
        <v>220329000</v>
      </c>
      <c r="T61" s="366">
        <v>220549000</v>
      </c>
      <c r="U61" s="366">
        <v>221393000</v>
      </c>
      <c r="V61" s="366">
        <v>222338000</v>
      </c>
      <c r="W61" s="366">
        <v>223697000</v>
      </c>
      <c r="X61" s="366">
        <v>224820000</v>
      </c>
      <c r="Y61" s="366">
        <v>225774000</v>
      </c>
      <c r="Z61" s="366">
        <v>226741000</v>
      </c>
      <c r="AA61" s="366">
        <v>227573000</v>
      </c>
      <c r="AB61" s="366">
        <v>228192000</v>
      </c>
      <c r="AC61" s="366">
        <v>228552000</v>
      </c>
      <c r="AD61" s="366">
        <v>228169000</v>
      </c>
      <c r="AE61" s="366">
        <v>227856000</v>
      </c>
      <c r="AF61" s="366">
        <v>227033000</v>
      </c>
      <c r="AG61" s="366">
        <v>225183000</v>
      </c>
    </row>
    <row r="62" spans="1:33">
      <c r="A62" s="219" t="s">
        <v>3449</v>
      </c>
      <c r="B62" s="366">
        <v>620084000</v>
      </c>
      <c r="C62" s="366">
        <v>591320000</v>
      </c>
      <c r="D62" s="366">
        <v>572719000</v>
      </c>
      <c r="E62" s="366">
        <v>574305000</v>
      </c>
      <c r="F62" s="366">
        <v>582505000</v>
      </c>
      <c r="G62" s="366">
        <v>591166000</v>
      </c>
      <c r="H62" s="366">
        <v>594067000</v>
      </c>
      <c r="I62" s="366">
        <v>593908000</v>
      </c>
      <c r="J62" s="366">
        <v>594607000</v>
      </c>
      <c r="K62" s="366">
        <v>594861000</v>
      </c>
      <c r="L62" s="366">
        <v>594021000</v>
      </c>
      <c r="M62" s="366">
        <v>593142000</v>
      </c>
      <c r="N62" s="366">
        <v>589578000</v>
      </c>
      <c r="O62" s="366">
        <v>574908000</v>
      </c>
      <c r="P62" s="366">
        <v>555549000</v>
      </c>
      <c r="Q62" s="366">
        <v>537782000</v>
      </c>
      <c r="R62" s="366">
        <v>527825000</v>
      </c>
      <c r="S62" s="366">
        <v>524099000</v>
      </c>
      <c r="T62" s="366">
        <v>524484000</v>
      </c>
      <c r="U62" s="366">
        <v>526303000</v>
      </c>
      <c r="V62" s="366">
        <v>528581000</v>
      </c>
      <c r="W62" s="366">
        <v>531934000</v>
      </c>
      <c r="X62" s="366">
        <v>534693000</v>
      </c>
      <c r="Y62" s="366">
        <v>537172000</v>
      </c>
      <c r="Z62" s="366">
        <v>539719000</v>
      </c>
      <c r="AA62" s="366">
        <v>541895000</v>
      </c>
      <c r="AB62" s="366">
        <v>543522000</v>
      </c>
      <c r="AC62" s="366">
        <v>544668000</v>
      </c>
      <c r="AD62" s="366">
        <v>544079000</v>
      </c>
      <c r="AE62" s="366">
        <v>543468000</v>
      </c>
      <c r="AF62" s="366">
        <v>541374000</v>
      </c>
      <c r="AG62" s="366">
        <v>536796000</v>
      </c>
    </row>
    <row r="63" spans="1:33">
      <c r="A63" s="219" t="s">
        <v>3448</v>
      </c>
      <c r="B63" s="366">
        <v>1426430000</v>
      </c>
      <c r="C63" s="366">
        <v>1276140000</v>
      </c>
      <c r="D63" s="366">
        <v>1200780000</v>
      </c>
      <c r="E63" s="366">
        <v>1182190000</v>
      </c>
      <c r="F63" s="366">
        <v>1212680000</v>
      </c>
      <c r="G63" s="366">
        <v>1215210000</v>
      </c>
      <c r="H63" s="366">
        <v>1217400000</v>
      </c>
      <c r="I63" s="366">
        <v>1219290000</v>
      </c>
      <c r="J63" s="366">
        <v>1216630000</v>
      </c>
      <c r="K63" s="366">
        <v>1212750000</v>
      </c>
      <c r="L63" s="366">
        <v>1205210000</v>
      </c>
      <c r="M63" s="366">
        <v>1199770000</v>
      </c>
      <c r="N63" s="366">
        <v>1197650000</v>
      </c>
      <c r="O63" s="366">
        <v>1189820000</v>
      </c>
      <c r="P63" s="366">
        <v>1180750000</v>
      </c>
      <c r="Q63" s="366">
        <v>1168190000</v>
      </c>
      <c r="R63" s="366">
        <v>1159040000</v>
      </c>
      <c r="S63" s="366">
        <v>1157450000</v>
      </c>
      <c r="T63" s="366">
        <v>1157610000</v>
      </c>
      <c r="U63" s="366">
        <v>1159500000</v>
      </c>
      <c r="V63" s="366">
        <v>1159740000</v>
      </c>
      <c r="W63" s="366">
        <v>1160840000</v>
      </c>
      <c r="X63" s="366">
        <v>1158460000</v>
      </c>
      <c r="Y63" s="366">
        <v>1158950000</v>
      </c>
      <c r="Z63" s="366">
        <v>1154980000</v>
      </c>
      <c r="AA63" s="366">
        <v>1153290000</v>
      </c>
      <c r="AB63" s="366">
        <v>1150800000</v>
      </c>
      <c r="AC63" s="366">
        <v>1146660000</v>
      </c>
      <c r="AD63" s="366">
        <v>1139100000</v>
      </c>
      <c r="AE63" s="366">
        <v>1134550000</v>
      </c>
      <c r="AF63" s="366">
        <v>1125820000</v>
      </c>
      <c r="AG63" s="366">
        <v>1115790000</v>
      </c>
    </row>
    <row r="64" spans="1:33">
      <c r="A64" s="219" t="s">
        <v>3447</v>
      </c>
      <c r="B64" s="366">
        <v>191836000</v>
      </c>
      <c r="C64" s="366">
        <v>168552000</v>
      </c>
      <c r="D64" s="366">
        <v>158627000</v>
      </c>
      <c r="E64" s="366">
        <v>156387000</v>
      </c>
      <c r="F64" s="366">
        <v>160884000</v>
      </c>
      <c r="G64" s="366">
        <v>161256000</v>
      </c>
      <c r="H64" s="366">
        <v>161765000</v>
      </c>
      <c r="I64" s="366">
        <v>162281000</v>
      </c>
      <c r="J64" s="366">
        <v>162007000</v>
      </c>
      <c r="K64" s="366">
        <v>161507000</v>
      </c>
      <c r="L64" s="366">
        <v>160517000</v>
      </c>
      <c r="M64" s="366">
        <v>159831000</v>
      </c>
      <c r="N64" s="366">
        <v>159631000</v>
      </c>
      <c r="O64" s="366">
        <v>159003000</v>
      </c>
      <c r="P64" s="366">
        <v>158368000</v>
      </c>
      <c r="Q64" s="366">
        <v>157159000</v>
      </c>
      <c r="R64" s="366">
        <v>156181000</v>
      </c>
      <c r="S64" s="366">
        <v>156095000</v>
      </c>
      <c r="T64" s="366">
        <v>156126000</v>
      </c>
      <c r="U64" s="366">
        <v>156381000</v>
      </c>
      <c r="V64" s="366">
        <v>156341000</v>
      </c>
      <c r="W64" s="366">
        <v>156409000</v>
      </c>
      <c r="X64" s="366">
        <v>155989000</v>
      </c>
      <c r="Y64" s="366">
        <v>155979000</v>
      </c>
      <c r="Z64" s="366">
        <v>155297000</v>
      </c>
      <c r="AA64" s="366">
        <v>154980000</v>
      </c>
      <c r="AB64" s="366">
        <v>154564000</v>
      </c>
      <c r="AC64" s="366">
        <v>153885000</v>
      </c>
      <c r="AD64" s="366">
        <v>152768000</v>
      </c>
      <c r="AE64" s="366">
        <v>152109000</v>
      </c>
      <c r="AF64" s="366">
        <v>150908000</v>
      </c>
      <c r="AG64" s="366">
        <v>149565000</v>
      </c>
    </row>
    <row r="65" spans="1:33">
      <c r="A65" s="219" t="s">
        <v>3446</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3445</v>
      </c>
      <c r="B66" s="366">
        <v>247712000000000</v>
      </c>
      <c r="C66" s="366">
        <v>229125000000000</v>
      </c>
      <c r="D66" s="366">
        <v>248163000000000</v>
      </c>
      <c r="E66" s="366">
        <v>263648000000000</v>
      </c>
      <c r="F66" s="366">
        <v>275946000000000</v>
      </c>
      <c r="G66" s="366">
        <v>287166000000000</v>
      </c>
      <c r="H66" s="366">
        <v>296991000000000</v>
      </c>
      <c r="I66" s="366">
        <v>304335000000000</v>
      </c>
      <c r="J66" s="366">
        <v>311533000000000</v>
      </c>
      <c r="K66" s="366">
        <v>318683000000000</v>
      </c>
      <c r="L66" s="366">
        <v>325125000000000</v>
      </c>
      <c r="M66" s="366">
        <v>331834000000000</v>
      </c>
      <c r="N66" s="366">
        <v>337919000000000</v>
      </c>
      <c r="O66" s="366">
        <v>343485000000000</v>
      </c>
      <c r="P66" s="366">
        <v>348440000000000</v>
      </c>
      <c r="Q66" s="366">
        <v>352830000000000</v>
      </c>
      <c r="R66" s="366">
        <v>357532000000000</v>
      </c>
      <c r="S66" s="366">
        <v>361505000000000</v>
      </c>
      <c r="T66" s="366">
        <v>365546000000000</v>
      </c>
      <c r="U66" s="366">
        <v>369551000000000</v>
      </c>
      <c r="V66" s="366">
        <v>373826000000000</v>
      </c>
      <c r="W66" s="366">
        <v>378245000000000</v>
      </c>
      <c r="X66" s="366">
        <v>382431000000000</v>
      </c>
      <c r="Y66" s="366">
        <v>387160000000000</v>
      </c>
      <c r="Z66" s="366">
        <v>391454000000000</v>
      </c>
      <c r="AA66" s="366">
        <v>396124000000000</v>
      </c>
      <c r="AB66" s="366">
        <v>400696000000000</v>
      </c>
      <c r="AC66" s="366">
        <v>405715000000000</v>
      </c>
      <c r="AD66" s="366">
        <v>410193000000000</v>
      </c>
      <c r="AE66" s="366">
        <v>414809000000000</v>
      </c>
      <c r="AF66" s="366">
        <v>420168000000000</v>
      </c>
      <c r="AG66" s="366">
        <v>424467000000000</v>
      </c>
    </row>
    <row r="67" spans="1:33">
      <c r="A67" s="219" t="s">
        <v>3444</v>
      </c>
      <c r="B67" s="366">
        <v>8277220000</v>
      </c>
      <c r="C67" s="366">
        <v>7746190000</v>
      </c>
      <c r="D67" s="366">
        <v>8377330000</v>
      </c>
      <c r="E67" s="366">
        <v>8891550000</v>
      </c>
      <c r="F67" s="366">
        <v>9305620000</v>
      </c>
      <c r="G67" s="366">
        <v>9663070000</v>
      </c>
      <c r="H67" s="366">
        <v>9931250000</v>
      </c>
      <c r="I67" s="366">
        <v>10061100000</v>
      </c>
      <c r="J67" s="366">
        <v>10226700000</v>
      </c>
      <c r="K67" s="366">
        <v>10376700000</v>
      </c>
      <c r="L67" s="366">
        <v>10540100000</v>
      </c>
      <c r="M67" s="366">
        <v>10711900000</v>
      </c>
      <c r="N67" s="366">
        <v>10930500000</v>
      </c>
      <c r="O67" s="366">
        <v>11113900000</v>
      </c>
      <c r="P67" s="366">
        <v>11267100000</v>
      </c>
      <c r="Q67" s="366">
        <v>11403800000</v>
      </c>
      <c r="R67" s="366">
        <v>11564400000</v>
      </c>
      <c r="S67" s="366">
        <v>11707800000</v>
      </c>
      <c r="T67" s="366">
        <v>11848400000</v>
      </c>
      <c r="U67" s="366">
        <v>11988400000</v>
      </c>
      <c r="V67" s="366">
        <v>12147100000</v>
      </c>
      <c r="W67" s="366">
        <v>12314500000</v>
      </c>
      <c r="X67" s="366">
        <v>12470300000</v>
      </c>
      <c r="Y67" s="366">
        <v>12650200000</v>
      </c>
      <c r="Z67" s="366">
        <v>12806500000</v>
      </c>
      <c r="AA67" s="366">
        <v>12978600000</v>
      </c>
      <c r="AB67" s="366">
        <v>13147100000</v>
      </c>
      <c r="AC67" s="366">
        <v>13351700000</v>
      </c>
      <c r="AD67" s="366">
        <v>13519300000</v>
      </c>
      <c r="AE67" s="366">
        <v>13701100000</v>
      </c>
      <c r="AF67" s="366">
        <v>13918600000</v>
      </c>
      <c r="AG67" s="366">
        <v>14091900000</v>
      </c>
    </row>
    <row r="68" spans="1:33">
      <c r="A68" s="219" t="s">
        <v>3443</v>
      </c>
      <c r="B68" s="366">
        <v>58397300000</v>
      </c>
      <c r="C68" s="366">
        <v>51999800000</v>
      </c>
      <c r="D68" s="366">
        <v>56830100000</v>
      </c>
      <c r="E68" s="366">
        <v>60452700000</v>
      </c>
      <c r="F68" s="366">
        <v>63142400000</v>
      </c>
      <c r="G68" s="366">
        <v>65399200000</v>
      </c>
      <c r="H68" s="366">
        <v>67160900000</v>
      </c>
      <c r="I68" s="366">
        <v>68412500000</v>
      </c>
      <c r="J68" s="366">
        <v>69650900000</v>
      </c>
      <c r="K68" s="366">
        <v>70903600000</v>
      </c>
      <c r="L68" s="366">
        <v>72005900000</v>
      </c>
      <c r="M68" s="366">
        <v>73188700000</v>
      </c>
      <c r="N68" s="366">
        <v>74522900000</v>
      </c>
      <c r="O68" s="366">
        <v>75791700000</v>
      </c>
      <c r="P68" s="366">
        <v>76846100000</v>
      </c>
      <c r="Q68" s="366">
        <v>77821600000</v>
      </c>
      <c r="R68" s="366">
        <v>78847800000</v>
      </c>
      <c r="S68" s="366">
        <v>79793100000</v>
      </c>
      <c r="T68" s="366">
        <v>80778100000</v>
      </c>
      <c r="U68" s="366">
        <v>81746600000</v>
      </c>
      <c r="V68" s="366">
        <v>82796700000</v>
      </c>
      <c r="W68" s="366">
        <v>83885600000</v>
      </c>
      <c r="X68" s="366">
        <v>84905500000</v>
      </c>
      <c r="Y68" s="366">
        <v>86129700000</v>
      </c>
      <c r="Z68" s="366">
        <v>87191700000</v>
      </c>
      <c r="AA68" s="366">
        <v>88378300000</v>
      </c>
      <c r="AB68" s="366">
        <v>89570000000</v>
      </c>
      <c r="AC68" s="366">
        <v>90964600000</v>
      </c>
      <c r="AD68" s="366">
        <v>92208400000</v>
      </c>
      <c r="AE68" s="366">
        <v>93500900000</v>
      </c>
      <c r="AF68" s="366">
        <v>95033200000</v>
      </c>
      <c r="AG68" s="366">
        <v>96276700000</v>
      </c>
    </row>
    <row r="69" spans="1:33">
      <c r="A69" s="219" t="s">
        <v>3442</v>
      </c>
      <c r="B69" s="366">
        <v>150428000000</v>
      </c>
      <c r="C69" s="366">
        <v>133428000000</v>
      </c>
      <c r="D69" s="366">
        <v>145240000000</v>
      </c>
      <c r="E69" s="366">
        <v>154264000000</v>
      </c>
      <c r="F69" s="366">
        <v>160063000000</v>
      </c>
      <c r="G69" s="366">
        <v>164926000000</v>
      </c>
      <c r="H69" s="366">
        <v>169182000000</v>
      </c>
      <c r="I69" s="366">
        <v>174095000000</v>
      </c>
      <c r="J69" s="366">
        <v>177754000000</v>
      </c>
      <c r="K69" s="366">
        <v>181914000000</v>
      </c>
      <c r="L69" s="366">
        <v>184701000000</v>
      </c>
      <c r="M69" s="366">
        <v>187815000000</v>
      </c>
      <c r="N69" s="366">
        <v>190692000000</v>
      </c>
      <c r="O69" s="366">
        <v>193742000000</v>
      </c>
      <c r="P69" s="366">
        <v>196440000000</v>
      </c>
      <c r="Q69" s="366">
        <v>198986000000</v>
      </c>
      <c r="R69" s="366">
        <v>201291000000</v>
      </c>
      <c r="S69" s="366">
        <v>203296000000</v>
      </c>
      <c r="T69" s="366">
        <v>205539000000</v>
      </c>
      <c r="U69" s="366">
        <v>207711000000</v>
      </c>
      <c r="V69" s="366">
        <v>209926000000</v>
      </c>
      <c r="W69" s="366">
        <v>212192000000</v>
      </c>
      <c r="X69" s="366">
        <v>214309000000</v>
      </c>
      <c r="Y69" s="366">
        <v>217096000000</v>
      </c>
      <c r="Z69" s="366">
        <v>219457000000</v>
      </c>
      <c r="AA69" s="366">
        <v>222158000000</v>
      </c>
      <c r="AB69" s="366">
        <v>224963000000</v>
      </c>
      <c r="AC69" s="366">
        <v>228065000000</v>
      </c>
      <c r="AD69" s="366">
        <v>231079000000</v>
      </c>
      <c r="AE69" s="366">
        <v>233964000000</v>
      </c>
      <c r="AF69" s="366">
        <v>237357000000</v>
      </c>
      <c r="AG69" s="366">
        <v>239964000000</v>
      </c>
    </row>
    <row r="70" spans="1:33">
      <c r="A70" s="219" t="s">
        <v>3441</v>
      </c>
      <c r="B70" s="366">
        <v>15931900000</v>
      </c>
      <c r="C70" s="366">
        <v>12852400000</v>
      </c>
      <c r="D70" s="366">
        <v>14265500000</v>
      </c>
      <c r="E70" s="366">
        <v>15219000000</v>
      </c>
      <c r="F70" s="366">
        <v>15609500000</v>
      </c>
      <c r="G70" s="366">
        <v>15894500000</v>
      </c>
      <c r="H70" s="366">
        <v>16249500000</v>
      </c>
      <c r="I70" s="366">
        <v>17135600000</v>
      </c>
      <c r="J70" s="366">
        <v>17618900000</v>
      </c>
      <c r="K70" s="366">
        <v>18273800000</v>
      </c>
      <c r="L70" s="366">
        <v>18542700000</v>
      </c>
      <c r="M70" s="366">
        <v>18871400000</v>
      </c>
      <c r="N70" s="366">
        <v>19021800000</v>
      </c>
      <c r="O70" s="366">
        <v>19318700000</v>
      </c>
      <c r="P70" s="366">
        <v>19602100000</v>
      </c>
      <c r="Q70" s="366">
        <v>19889800000</v>
      </c>
      <c r="R70" s="366">
        <v>20052100000</v>
      </c>
      <c r="S70" s="366">
        <v>20184500000</v>
      </c>
      <c r="T70" s="366">
        <v>20391300000</v>
      </c>
      <c r="U70" s="366">
        <v>20579400000</v>
      </c>
      <c r="V70" s="366">
        <v>20729200000</v>
      </c>
      <c r="W70" s="366">
        <v>20864800000</v>
      </c>
      <c r="X70" s="366">
        <v>20995500000</v>
      </c>
      <c r="Y70" s="366">
        <v>21229900000</v>
      </c>
      <c r="Z70" s="366">
        <v>21423000000</v>
      </c>
      <c r="AA70" s="366">
        <v>21659900000</v>
      </c>
      <c r="AB70" s="366">
        <v>21935700000</v>
      </c>
      <c r="AC70" s="366">
        <v>22190400000</v>
      </c>
      <c r="AD70" s="366">
        <v>22522400000</v>
      </c>
      <c r="AE70" s="366">
        <v>22788000000</v>
      </c>
      <c r="AF70" s="366">
        <v>23085400000</v>
      </c>
      <c r="AG70" s="366">
        <v>23306700000</v>
      </c>
    </row>
    <row r="71" spans="1:33">
      <c r="A71" s="219" t="s">
        <v>3440</v>
      </c>
      <c r="B71" s="366">
        <v>12821100000</v>
      </c>
      <c r="C71" s="366">
        <v>11067800000</v>
      </c>
      <c r="D71" s="366">
        <v>12129000000</v>
      </c>
      <c r="E71" s="366">
        <v>12902200000</v>
      </c>
      <c r="F71" s="366">
        <v>13363900000</v>
      </c>
      <c r="G71" s="366">
        <v>13739100000</v>
      </c>
      <c r="H71" s="366">
        <v>14082000000</v>
      </c>
      <c r="I71" s="366">
        <v>14557000000</v>
      </c>
      <c r="J71" s="366">
        <v>14883400000</v>
      </c>
      <c r="K71" s="366">
        <v>15273600000</v>
      </c>
      <c r="L71" s="366">
        <v>15505800000</v>
      </c>
      <c r="M71" s="366">
        <v>15769800000</v>
      </c>
      <c r="N71" s="366">
        <v>15989700000</v>
      </c>
      <c r="O71" s="366">
        <v>16250300000</v>
      </c>
      <c r="P71" s="366">
        <v>16482500000</v>
      </c>
      <c r="Q71" s="366">
        <v>16705800000</v>
      </c>
      <c r="R71" s="366">
        <v>16891200000</v>
      </c>
      <c r="S71" s="366">
        <v>17052700000</v>
      </c>
      <c r="T71" s="366">
        <v>17244900000</v>
      </c>
      <c r="U71" s="366">
        <v>17428700000</v>
      </c>
      <c r="V71" s="366">
        <v>17608900000</v>
      </c>
      <c r="W71" s="366">
        <v>17789100000</v>
      </c>
      <c r="X71" s="366">
        <v>17959100000</v>
      </c>
      <c r="Y71" s="366">
        <v>18191400000</v>
      </c>
      <c r="Z71" s="366">
        <v>18388900000</v>
      </c>
      <c r="AA71" s="366">
        <v>18616800000</v>
      </c>
      <c r="AB71" s="366">
        <v>18859400000</v>
      </c>
      <c r="AC71" s="366">
        <v>19118700000</v>
      </c>
      <c r="AD71" s="366">
        <v>19386000000</v>
      </c>
      <c r="AE71" s="366">
        <v>19634700000</v>
      </c>
      <c r="AF71" s="366">
        <v>19923200000</v>
      </c>
      <c r="AG71" s="366">
        <v>20147700000</v>
      </c>
    </row>
    <row r="72" spans="1:33">
      <c r="A72" s="219" t="s">
        <v>3439</v>
      </c>
      <c r="B72" s="366">
        <v>126565000000</v>
      </c>
      <c r="C72" s="366">
        <v>75676100000</v>
      </c>
      <c r="D72" s="366">
        <v>90268100000</v>
      </c>
      <c r="E72" s="366">
        <v>98493500000</v>
      </c>
      <c r="F72" s="366">
        <v>96926700000</v>
      </c>
      <c r="G72" s="366">
        <v>94695300000</v>
      </c>
      <c r="H72" s="366">
        <v>95926900000</v>
      </c>
      <c r="I72" s="366">
        <v>111054000000</v>
      </c>
      <c r="J72" s="366">
        <v>116985000000</v>
      </c>
      <c r="K72" s="366">
        <v>126634000000</v>
      </c>
      <c r="L72" s="366">
        <v>128253000000</v>
      </c>
      <c r="M72" s="366">
        <v>130877000000</v>
      </c>
      <c r="N72" s="366">
        <v>128481000000</v>
      </c>
      <c r="O72" s="366">
        <v>129721000000</v>
      </c>
      <c r="P72" s="366">
        <v>131476000000</v>
      </c>
      <c r="Q72" s="366">
        <v>133651000000</v>
      </c>
      <c r="R72" s="366">
        <v>132703000000</v>
      </c>
      <c r="S72" s="366">
        <v>131619000000</v>
      </c>
      <c r="T72" s="366">
        <v>132018000000</v>
      </c>
      <c r="U72" s="366">
        <v>132030000000</v>
      </c>
      <c r="V72" s="366">
        <v>130831000000</v>
      </c>
      <c r="W72" s="366">
        <v>129169000000</v>
      </c>
      <c r="X72" s="366">
        <v>127649000000</v>
      </c>
      <c r="Y72" s="366">
        <v>127643000000</v>
      </c>
      <c r="Z72" s="366">
        <v>127339000000</v>
      </c>
      <c r="AA72" s="366">
        <v>127531000000</v>
      </c>
      <c r="AB72" s="366">
        <v>128505000000</v>
      </c>
      <c r="AC72" s="366">
        <v>128196000000</v>
      </c>
      <c r="AD72" s="366">
        <v>130306000000</v>
      </c>
      <c r="AE72" s="366">
        <v>130707000000</v>
      </c>
      <c r="AF72" s="366">
        <v>130893000000</v>
      </c>
      <c r="AG72" s="366">
        <v>130545000000</v>
      </c>
    </row>
    <row r="73" spans="1:33">
      <c r="A73" s="219" t="s">
        <v>3438</v>
      </c>
      <c r="B73" s="366">
        <v>1825160000</v>
      </c>
      <c r="C73" s="366">
        <v>1650870000</v>
      </c>
      <c r="D73" s="366">
        <v>1795610000</v>
      </c>
      <c r="E73" s="366">
        <v>1907300000</v>
      </c>
      <c r="F73" s="366">
        <v>1989260000</v>
      </c>
      <c r="G73" s="366">
        <v>2058510000</v>
      </c>
      <c r="H73" s="366">
        <v>2113470000</v>
      </c>
      <c r="I73" s="366">
        <v>2155680000</v>
      </c>
      <c r="J73" s="366">
        <v>2195530000</v>
      </c>
      <c r="K73" s="366">
        <v>2236530000</v>
      </c>
      <c r="L73" s="366">
        <v>2271290000</v>
      </c>
      <c r="M73" s="366">
        <v>2308830000</v>
      </c>
      <c r="N73" s="366">
        <v>2350730000</v>
      </c>
      <c r="O73" s="366">
        <v>2390220000</v>
      </c>
      <c r="P73" s="366">
        <v>2423750000</v>
      </c>
      <c r="Q73" s="366">
        <v>2454630000</v>
      </c>
      <c r="R73" s="366">
        <v>2486860000</v>
      </c>
      <c r="S73" s="366">
        <v>2515680000</v>
      </c>
      <c r="T73" s="366">
        <v>2545780000</v>
      </c>
      <c r="U73" s="366">
        <v>2575380000</v>
      </c>
      <c r="V73" s="366">
        <v>2607390000</v>
      </c>
      <c r="W73" s="366">
        <v>2640590000</v>
      </c>
      <c r="X73" s="366">
        <v>2671650000</v>
      </c>
      <c r="Y73" s="366">
        <v>2709320000</v>
      </c>
      <c r="Z73" s="366">
        <v>2741890000</v>
      </c>
      <c r="AA73" s="366">
        <v>2778300000</v>
      </c>
      <c r="AB73" s="366">
        <v>2815020000</v>
      </c>
      <c r="AC73" s="366">
        <v>2857710000</v>
      </c>
      <c r="AD73" s="366">
        <v>2895740000</v>
      </c>
      <c r="AE73" s="366">
        <v>2934860000</v>
      </c>
      <c r="AF73" s="366">
        <v>2981140000</v>
      </c>
      <c r="AG73" s="366">
        <v>3018040000</v>
      </c>
    </row>
    <row r="74" spans="1:33">
      <c r="A74" s="219" t="s">
        <v>3437</v>
      </c>
      <c r="B74" s="366">
        <v>4435510000</v>
      </c>
      <c r="C74" s="366">
        <v>4118370000</v>
      </c>
      <c r="D74" s="366">
        <v>4457050000</v>
      </c>
      <c r="E74" s="366">
        <v>4727640000</v>
      </c>
      <c r="F74" s="366">
        <v>4947160000</v>
      </c>
      <c r="G74" s="366">
        <v>5135660000</v>
      </c>
      <c r="H74" s="366">
        <v>5277070000</v>
      </c>
      <c r="I74" s="366">
        <v>5345430000</v>
      </c>
      <c r="J74" s="366">
        <v>5433240000</v>
      </c>
      <c r="K74" s="366">
        <v>5513290000</v>
      </c>
      <c r="L74" s="366">
        <v>5599940000</v>
      </c>
      <c r="M74" s="366">
        <v>5691020000</v>
      </c>
      <c r="N74" s="366">
        <v>5807120000</v>
      </c>
      <c r="O74" s="366">
        <v>5906370000</v>
      </c>
      <c r="P74" s="366">
        <v>5988620000</v>
      </c>
      <c r="Q74" s="366">
        <v>6062770000</v>
      </c>
      <c r="R74" s="366">
        <v>6149200000</v>
      </c>
      <c r="S74" s="366">
        <v>6227330000</v>
      </c>
      <c r="T74" s="366">
        <v>6304410000</v>
      </c>
      <c r="U74" s="366">
        <v>6381270000</v>
      </c>
      <c r="V74" s="366">
        <v>6467840000</v>
      </c>
      <c r="W74" s="366">
        <v>6558990000</v>
      </c>
      <c r="X74" s="366">
        <v>6644030000</v>
      </c>
      <c r="Y74" s="366">
        <v>6742160000</v>
      </c>
      <c r="Z74" s="366">
        <v>6827640000</v>
      </c>
      <c r="AA74" s="366">
        <v>6921780000</v>
      </c>
      <c r="AB74" s="366">
        <v>7014340000</v>
      </c>
      <c r="AC74" s="366">
        <v>7126210000</v>
      </c>
      <c r="AD74" s="366">
        <v>7219060000</v>
      </c>
      <c r="AE74" s="366">
        <v>7319480000</v>
      </c>
      <c r="AF74" s="366">
        <v>7439390000</v>
      </c>
      <c r="AG74" s="366">
        <v>7536090000</v>
      </c>
    </row>
    <row r="75" spans="1:33">
      <c r="A75" s="219" t="s">
        <v>3436</v>
      </c>
      <c r="B75" s="366">
        <v>5557410000</v>
      </c>
      <c r="C75" s="366">
        <v>5039830000</v>
      </c>
      <c r="D75" s="366">
        <v>5436590000</v>
      </c>
      <c r="E75" s="366">
        <v>5754480000</v>
      </c>
      <c r="F75" s="366">
        <v>5970530000</v>
      </c>
      <c r="G75" s="366">
        <v>6157580000</v>
      </c>
      <c r="H75" s="366">
        <v>6319720000</v>
      </c>
      <c r="I75" s="366">
        <v>6484130000</v>
      </c>
      <c r="J75" s="366">
        <v>6613770000</v>
      </c>
      <c r="K75" s="366">
        <v>6755230000</v>
      </c>
      <c r="L75" s="366">
        <v>6858900000</v>
      </c>
      <c r="M75" s="366">
        <v>6973470000</v>
      </c>
      <c r="N75" s="366">
        <v>7085660000</v>
      </c>
      <c r="O75" s="366">
        <v>7195990000</v>
      </c>
      <c r="P75" s="366">
        <v>7293350000</v>
      </c>
      <c r="Q75" s="366">
        <v>7384570000</v>
      </c>
      <c r="R75" s="366">
        <v>7472090000</v>
      </c>
      <c r="S75" s="366">
        <v>7548490000</v>
      </c>
      <c r="T75" s="366">
        <v>7629630000</v>
      </c>
      <c r="U75" s="366">
        <v>7709430000</v>
      </c>
      <c r="V75" s="366">
        <v>7792690000</v>
      </c>
      <c r="W75" s="366">
        <v>7879790000</v>
      </c>
      <c r="X75" s="366">
        <v>7960480000</v>
      </c>
      <c r="Y75" s="366">
        <v>8064640000</v>
      </c>
      <c r="Z75" s="366">
        <v>8152050000</v>
      </c>
      <c r="AA75" s="366">
        <v>8251520000</v>
      </c>
      <c r="AB75" s="366">
        <v>8352950000</v>
      </c>
      <c r="AC75" s="366">
        <v>8467810000</v>
      </c>
      <c r="AD75" s="366">
        <v>8575110000</v>
      </c>
      <c r="AE75" s="366">
        <v>8679260000</v>
      </c>
      <c r="AF75" s="366">
        <v>8803650000</v>
      </c>
      <c r="AG75" s="366">
        <v>8897420000</v>
      </c>
    </row>
    <row r="76" spans="1:33">
      <c r="A76" s="219" t="s">
        <v>3435</v>
      </c>
      <c r="B76" s="366">
        <v>65410500000</v>
      </c>
      <c r="C76" s="366">
        <v>61762600000</v>
      </c>
      <c r="D76" s="366">
        <v>65856700000</v>
      </c>
      <c r="E76" s="366">
        <v>69373600000</v>
      </c>
      <c r="F76" s="366">
        <v>72416600000</v>
      </c>
      <c r="G76" s="366">
        <v>75621700000</v>
      </c>
      <c r="H76" s="366">
        <v>78910700000</v>
      </c>
      <c r="I76" s="366">
        <v>82617100000</v>
      </c>
      <c r="J76" s="366">
        <v>86195800000</v>
      </c>
      <c r="K76" s="366">
        <v>89681100000</v>
      </c>
      <c r="L76" s="366">
        <v>92904500000</v>
      </c>
      <c r="M76" s="366">
        <v>96093800000</v>
      </c>
      <c r="N76" s="366">
        <v>100028000000</v>
      </c>
      <c r="O76" s="366">
        <v>103852000000</v>
      </c>
      <c r="P76" s="366">
        <v>107552000000</v>
      </c>
      <c r="Q76" s="366">
        <v>111038000000</v>
      </c>
      <c r="R76" s="366">
        <v>114560000000</v>
      </c>
      <c r="S76" s="366">
        <v>118684000000</v>
      </c>
      <c r="T76" s="366">
        <v>122847000000</v>
      </c>
      <c r="U76" s="366">
        <v>126971000000</v>
      </c>
      <c r="V76" s="366">
        <v>131134000000</v>
      </c>
      <c r="W76" s="366">
        <v>135259000000</v>
      </c>
      <c r="X76" s="366">
        <v>140175000000</v>
      </c>
      <c r="Y76" s="366">
        <v>145096000000</v>
      </c>
      <c r="Z76" s="366">
        <v>150014000000</v>
      </c>
      <c r="AA76" s="366">
        <v>154896000000</v>
      </c>
      <c r="AB76" s="366">
        <v>159817000000</v>
      </c>
      <c r="AC76" s="366">
        <v>165645000000</v>
      </c>
      <c r="AD76" s="366">
        <v>171472000000</v>
      </c>
      <c r="AE76" s="366">
        <v>177298000000</v>
      </c>
      <c r="AF76" s="366">
        <v>183127000000</v>
      </c>
      <c r="AG76" s="366">
        <v>188952000000</v>
      </c>
    </row>
    <row r="77" spans="1:33">
      <c r="A77" s="219" t="s">
        <v>3434</v>
      </c>
      <c r="B77" s="366">
        <v>201000000000000</v>
      </c>
      <c r="C77" s="366">
        <v>192845000000000</v>
      </c>
      <c r="D77" s="366">
        <v>209169000000000</v>
      </c>
      <c r="E77" s="366">
        <v>223823000000000</v>
      </c>
      <c r="F77" s="366">
        <v>237032000000000</v>
      </c>
      <c r="G77" s="366">
        <v>250740000000000</v>
      </c>
      <c r="H77" s="366">
        <v>265006000000000</v>
      </c>
      <c r="I77" s="366">
        <v>276674000000000</v>
      </c>
      <c r="J77" s="366">
        <v>287930000000000</v>
      </c>
      <c r="K77" s="366">
        <v>298976000000000</v>
      </c>
      <c r="L77" s="366">
        <v>308941000000000</v>
      </c>
      <c r="M77" s="366">
        <v>318882000000000</v>
      </c>
      <c r="N77" s="366">
        <v>325318000000000</v>
      </c>
      <c r="O77" s="366">
        <v>331309000000000</v>
      </c>
      <c r="P77" s="366">
        <v>336900000000000</v>
      </c>
      <c r="Q77" s="366">
        <v>341800000000000</v>
      </c>
      <c r="R77" s="366">
        <v>346700000000000</v>
      </c>
      <c r="S77" s="366">
        <v>350600000000000</v>
      </c>
      <c r="T77" s="366">
        <v>354400000000000</v>
      </c>
      <c r="U77" s="366">
        <v>358300000000000</v>
      </c>
      <c r="V77" s="366">
        <v>362100000000000</v>
      </c>
      <c r="W77" s="366">
        <v>366000000000000</v>
      </c>
      <c r="X77" s="366">
        <v>369700000000000</v>
      </c>
      <c r="Y77" s="366">
        <v>373500000000000</v>
      </c>
      <c r="Z77" s="366">
        <v>377200000000000</v>
      </c>
      <c r="AA77" s="366">
        <v>380900000000000</v>
      </c>
      <c r="AB77" s="366">
        <v>384700000000000</v>
      </c>
      <c r="AC77" s="366">
        <v>387500000000000</v>
      </c>
      <c r="AD77" s="366">
        <v>390300000000000</v>
      </c>
      <c r="AE77" s="366">
        <v>393100000000000</v>
      </c>
      <c r="AF77" s="366">
        <v>395900000000000</v>
      </c>
      <c r="AG77" s="366">
        <v>398800000000000</v>
      </c>
    </row>
    <row r="78" spans="1:33">
      <c r="A78" s="219" t="s">
        <v>3433</v>
      </c>
      <c r="B78" s="366">
        <v>15206100000000</v>
      </c>
      <c r="C78" s="366">
        <v>13615500000000</v>
      </c>
      <c r="D78" s="366">
        <v>14379400000000</v>
      </c>
      <c r="E78" s="366">
        <v>15034600000000</v>
      </c>
      <c r="F78" s="366">
        <v>15283500000000</v>
      </c>
      <c r="G78" s="366">
        <v>15567900000000</v>
      </c>
      <c r="H78" s="366">
        <v>15846300000000</v>
      </c>
      <c r="I78" s="366">
        <v>16228700000000</v>
      </c>
      <c r="J78" s="366">
        <v>16399300000000</v>
      </c>
      <c r="K78" s="366">
        <v>16550500000000</v>
      </c>
      <c r="L78" s="366">
        <v>16653200000000</v>
      </c>
      <c r="M78" s="366">
        <v>16769200000000</v>
      </c>
      <c r="N78" s="366">
        <v>16852800000000</v>
      </c>
      <c r="O78" s="366">
        <v>16908200000000</v>
      </c>
      <c r="P78" s="366">
        <v>16978600000000</v>
      </c>
      <c r="Q78" s="366">
        <v>17019500000000</v>
      </c>
      <c r="R78" s="366">
        <v>17052300000000</v>
      </c>
      <c r="S78" s="366">
        <v>17078400000000</v>
      </c>
      <c r="T78" s="366">
        <v>17105100000000</v>
      </c>
      <c r="U78" s="366">
        <v>17123600000000</v>
      </c>
      <c r="V78" s="366">
        <v>17163300000000</v>
      </c>
      <c r="W78" s="366">
        <v>17223700000000</v>
      </c>
      <c r="X78" s="366">
        <v>17274100000000</v>
      </c>
      <c r="Y78" s="366">
        <v>17326700000000</v>
      </c>
      <c r="Z78" s="366">
        <v>17373200000000</v>
      </c>
      <c r="AA78" s="366">
        <v>17418900000000</v>
      </c>
      <c r="AB78" s="366">
        <v>17451700000000</v>
      </c>
      <c r="AC78" s="366">
        <v>17490100000000</v>
      </c>
      <c r="AD78" s="366">
        <v>17534700000000</v>
      </c>
      <c r="AE78" s="366">
        <v>17570400000000</v>
      </c>
      <c r="AF78" s="366">
        <v>17609100000000</v>
      </c>
      <c r="AG78" s="366">
        <v>17620100000000</v>
      </c>
    </row>
    <row r="79" spans="1:33">
      <c r="A79" s="219" t="s">
        <v>3432</v>
      </c>
      <c r="B79" s="366">
        <v>216337000</v>
      </c>
      <c r="C79" s="366">
        <v>221480000</v>
      </c>
      <c r="D79" s="366">
        <v>229184000</v>
      </c>
      <c r="E79" s="366">
        <v>234079000</v>
      </c>
      <c r="F79" s="366">
        <v>235430000</v>
      </c>
      <c r="G79" s="366">
        <v>237366000</v>
      </c>
      <c r="H79" s="366">
        <v>239414000</v>
      </c>
      <c r="I79" s="366">
        <v>242035000</v>
      </c>
      <c r="J79" s="366">
        <v>243195000</v>
      </c>
      <c r="K79" s="366">
        <v>244062000</v>
      </c>
      <c r="L79" s="366">
        <v>244240000</v>
      </c>
      <c r="M79" s="366">
        <v>244305000</v>
      </c>
      <c r="N79" s="366">
        <v>245312000</v>
      </c>
      <c r="O79" s="366">
        <v>246040000</v>
      </c>
      <c r="P79" s="366">
        <v>246672000</v>
      </c>
      <c r="Q79" s="366">
        <v>246991000</v>
      </c>
      <c r="R79" s="366">
        <v>247191000</v>
      </c>
      <c r="S79" s="366">
        <v>247266000</v>
      </c>
      <c r="T79" s="366">
        <v>247385000</v>
      </c>
      <c r="U79" s="366">
        <v>247524000</v>
      </c>
      <c r="V79" s="366">
        <v>247773000</v>
      </c>
      <c r="W79" s="366">
        <v>248499000</v>
      </c>
      <c r="X79" s="366">
        <v>249053000</v>
      </c>
      <c r="Y79" s="366">
        <v>249630000</v>
      </c>
      <c r="Z79" s="366">
        <v>250105000</v>
      </c>
      <c r="AA79" s="366">
        <v>250505000</v>
      </c>
      <c r="AB79" s="366">
        <v>250771000</v>
      </c>
      <c r="AC79" s="366">
        <v>251023000</v>
      </c>
      <c r="AD79" s="366">
        <v>251409000</v>
      </c>
      <c r="AE79" s="366">
        <v>251742000</v>
      </c>
      <c r="AF79" s="366">
        <v>252137000</v>
      </c>
      <c r="AG79" s="366">
        <v>251985000</v>
      </c>
    </row>
    <row r="80" spans="1:33">
      <c r="A80" s="219" t="s">
        <v>3431</v>
      </c>
      <c r="B80" s="366">
        <v>4321520000</v>
      </c>
      <c r="C80" s="366">
        <v>3921100000</v>
      </c>
      <c r="D80" s="366">
        <v>4142710000</v>
      </c>
      <c r="E80" s="366">
        <v>4329680000</v>
      </c>
      <c r="F80" s="366">
        <v>4400130000</v>
      </c>
      <c r="G80" s="366">
        <v>4482020000</v>
      </c>
      <c r="H80" s="366">
        <v>4563310000</v>
      </c>
      <c r="I80" s="366">
        <v>4671440000</v>
      </c>
      <c r="J80" s="366">
        <v>4720160000</v>
      </c>
      <c r="K80" s="366">
        <v>4763010000</v>
      </c>
      <c r="L80" s="366">
        <v>4792590000</v>
      </c>
      <c r="M80" s="366">
        <v>4823930000</v>
      </c>
      <c r="N80" s="366">
        <v>4847160000</v>
      </c>
      <c r="O80" s="366">
        <v>4863410000</v>
      </c>
      <c r="P80" s="366">
        <v>4882430000</v>
      </c>
      <c r="Q80" s="366">
        <v>4893300000</v>
      </c>
      <c r="R80" s="366">
        <v>4901590000</v>
      </c>
      <c r="S80" s="366">
        <v>4907280000</v>
      </c>
      <c r="T80" s="366">
        <v>4913590000</v>
      </c>
      <c r="U80" s="366">
        <v>4917830000</v>
      </c>
      <c r="V80" s="366">
        <v>4927160000</v>
      </c>
      <c r="W80" s="366">
        <v>4944170000</v>
      </c>
      <c r="X80" s="366">
        <v>4958010000</v>
      </c>
      <c r="Y80" s="366">
        <v>4972430000</v>
      </c>
      <c r="Z80" s="366">
        <v>4984450000</v>
      </c>
      <c r="AA80" s="366">
        <v>4995990000</v>
      </c>
      <c r="AB80" s="366">
        <v>5003860000</v>
      </c>
      <c r="AC80" s="366">
        <v>5012590000</v>
      </c>
      <c r="AD80" s="366">
        <v>5023510000</v>
      </c>
      <c r="AE80" s="366">
        <v>5032590000</v>
      </c>
      <c r="AF80" s="366">
        <v>5042240000</v>
      </c>
      <c r="AG80" s="366">
        <v>5042750000</v>
      </c>
    </row>
    <row r="81" spans="1:33">
      <c r="A81" s="219" t="s">
        <v>3430</v>
      </c>
      <c r="B81" s="366">
        <v>15026200000</v>
      </c>
      <c r="C81" s="366">
        <v>12862000000</v>
      </c>
      <c r="D81" s="366">
        <v>13746400000</v>
      </c>
      <c r="E81" s="366">
        <v>14554400000</v>
      </c>
      <c r="F81" s="366">
        <v>14891300000</v>
      </c>
      <c r="G81" s="366">
        <v>15258000000</v>
      </c>
      <c r="H81" s="366">
        <v>15618100000</v>
      </c>
      <c r="I81" s="366">
        <v>16094400000</v>
      </c>
      <c r="J81" s="366">
        <v>16316700000</v>
      </c>
      <c r="K81" s="366">
        <v>16519100000</v>
      </c>
      <c r="L81" s="366">
        <v>16674300000</v>
      </c>
      <c r="M81" s="366">
        <v>16847400000</v>
      </c>
      <c r="N81" s="366">
        <v>16941300000</v>
      </c>
      <c r="O81" s="366">
        <v>17004600000</v>
      </c>
      <c r="P81" s="366">
        <v>17087900000</v>
      </c>
      <c r="Q81" s="366">
        <v>17139300000</v>
      </c>
      <c r="R81" s="366">
        <v>17183500000</v>
      </c>
      <c r="S81" s="366">
        <v>17219500000</v>
      </c>
      <c r="T81" s="366">
        <v>17257800000</v>
      </c>
      <c r="U81" s="366">
        <v>17283500000</v>
      </c>
      <c r="V81" s="366">
        <v>17333600000</v>
      </c>
      <c r="W81" s="366">
        <v>17399600000</v>
      </c>
      <c r="X81" s="366">
        <v>17457200000</v>
      </c>
      <c r="Y81" s="366">
        <v>17516300000</v>
      </c>
      <c r="Z81" s="366">
        <v>17567600000</v>
      </c>
      <c r="AA81" s="366">
        <v>17623400000</v>
      </c>
      <c r="AB81" s="366">
        <v>17663800000</v>
      </c>
      <c r="AC81" s="366">
        <v>17711200000</v>
      </c>
      <c r="AD81" s="366">
        <v>17764500000</v>
      </c>
      <c r="AE81" s="366">
        <v>17808600000</v>
      </c>
      <c r="AF81" s="366">
        <v>17852700000</v>
      </c>
      <c r="AG81" s="366">
        <v>17873200000</v>
      </c>
    </row>
    <row r="82" spans="1:33">
      <c r="A82" s="219" t="s">
        <v>3429</v>
      </c>
      <c r="B82" s="366">
        <v>1140520000</v>
      </c>
      <c r="C82" s="366">
        <v>939284000</v>
      </c>
      <c r="D82" s="366">
        <v>1024720000</v>
      </c>
      <c r="E82" s="366">
        <v>1101430000</v>
      </c>
      <c r="F82" s="366">
        <v>1130420000</v>
      </c>
      <c r="G82" s="366">
        <v>1165460000</v>
      </c>
      <c r="H82" s="366">
        <v>1200980000</v>
      </c>
      <c r="I82" s="366">
        <v>1245030000</v>
      </c>
      <c r="J82" s="366">
        <v>1264670000</v>
      </c>
      <c r="K82" s="366">
        <v>1282230000</v>
      </c>
      <c r="L82" s="366">
        <v>1297390000</v>
      </c>
      <c r="M82" s="366">
        <v>1310830000</v>
      </c>
      <c r="N82" s="366">
        <v>1316130000</v>
      </c>
      <c r="O82" s="366">
        <v>1321070000</v>
      </c>
      <c r="P82" s="366">
        <v>1325820000</v>
      </c>
      <c r="Q82" s="366">
        <v>1328220000</v>
      </c>
      <c r="R82" s="366">
        <v>1329230000</v>
      </c>
      <c r="S82" s="366">
        <v>1328410000</v>
      </c>
      <c r="T82" s="366">
        <v>1328220000</v>
      </c>
      <c r="U82" s="366">
        <v>1327230000</v>
      </c>
      <c r="V82" s="366">
        <v>1326970000</v>
      </c>
      <c r="W82" s="366">
        <v>1331680000</v>
      </c>
      <c r="X82" s="366">
        <v>1334860000</v>
      </c>
      <c r="Y82" s="366">
        <v>1338270000</v>
      </c>
      <c r="Z82" s="366">
        <v>1339880000</v>
      </c>
      <c r="AA82" s="366">
        <v>1340730000</v>
      </c>
      <c r="AB82" s="366">
        <v>1340430000</v>
      </c>
      <c r="AC82" s="366">
        <v>1339410000</v>
      </c>
      <c r="AD82" s="366">
        <v>1339540000</v>
      </c>
      <c r="AE82" s="366">
        <v>1340100000</v>
      </c>
      <c r="AF82" s="366">
        <v>1340310000</v>
      </c>
      <c r="AG82" s="366">
        <v>1336220000</v>
      </c>
    </row>
    <row r="83" spans="1:33">
      <c r="A83" s="219" t="s">
        <v>3428</v>
      </c>
      <c r="B83" s="366">
        <v>800675000</v>
      </c>
      <c r="C83" s="366">
        <v>697827000</v>
      </c>
      <c r="D83" s="366">
        <v>747520000</v>
      </c>
      <c r="E83" s="366">
        <v>790400000</v>
      </c>
      <c r="F83" s="366">
        <v>805998000</v>
      </c>
      <c r="G83" s="366">
        <v>825075000</v>
      </c>
      <c r="H83" s="366">
        <v>844300000</v>
      </c>
      <c r="I83" s="366">
        <v>868868000</v>
      </c>
      <c r="J83" s="366">
        <v>879667000</v>
      </c>
      <c r="K83" s="366">
        <v>889168000</v>
      </c>
      <c r="L83" s="366">
        <v>896655000</v>
      </c>
      <c r="M83" s="366">
        <v>903481000</v>
      </c>
      <c r="N83" s="366">
        <v>907222000</v>
      </c>
      <c r="O83" s="366">
        <v>910331000</v>
      </c>
      <c r="P83" s="366">
        <v>913483000</v>
      </c>
      <c r="Q83" s="366">
        <v>915093000</v>
      </c>
      <c r="R83" s="366">
        <v>915919000</v>
      </c>
      <c r="S83" s="366">
        <v>915821000</v>
      </c>
      <c r="T83" s="366">
        <v>915996000</v>
      </c>
      <c r="U83" s="366">
        <v>915768000</v>
      </c>
      <c r="V83" s="366">
        <v>916168000</v>
      </c>
      <c r="W83" s="366">
        <v>919289000</v>
      </c>
      <c r="X83" s="366">
        <v>921510000</v>
      </c>
      <c r="Y83" s="366">
        <v>923884000</v>
      </c>
      <c r="Z83" s="366">
        <v>925367000</v>
      </c>
      <c r="AA83" s="366">
        <v>926391000</v>
      </c>
      <c r="AB83" s="366">
        <v>926720000</v>
      </c>
      <c r="AC83" s="366">
        <v>926791000</v>
      </c>
      <c r="AD83" s="366">
        <v>927503000</v>
      </c>
      <c r="AE83" s="366">
        <v>928258000</v>
      </c>
      <c r="AF83" s="366">
        <v>928969000</v>
      </c>
      <c r="AG83" s="366">
        <v>927144000</v>
      </c>
    </row>
    <row r="84" spans="1:33">
      <c r="A84" s="219" t="s">
        <v>3427</v>
      </c>
      <c r="B84" s="366">
        <v>48445600000</v>
      </c>
      <c r="C84" s="366">
        <v>38325300000</v>
      </c>
      <c r="D84" s="366">
        <v>41850600000</v>
      </c>
      <c r="E84" s="366">
        <v>45313900000</v>
      </c>
      <c r="F84" s="366">
        <v>46912200000</v>
      </c>
      <c r="G84" s="366">
        <v>48559700000</v>
      </c>
      <c r="H84" s="366">
        <v>50179900000</v>
      </c>
      <c r="I84" s="366">
        <v>52247400000</v>
      </c>
      <c r="J84" s="366">
        <v>53262800000</v>
      </c>
      <c r="K84" s="366">
        <v>54213100000</v>
      </c>
      <c r="L84" s="366">
        <v>55009300000</v>
      </c>
      <c r="M84" s="366">
        <v>55903600000</v>
      </c>
      <c r="N84" s="366">
        <v>56279300000</v>
      </c>
      <c r="O84" s="366">
        <v>56534300000</v>
      </c>
      <c r="P84" s="366">
        <v>56887900000</v>
      </c>
      <c r="Q84" s="366">
        <v>57123600000</v>
      </c>
      <c r="R84" s="366">
        <v>57344000000</v>
      </c>
      <c r="S84" s="366">
        <v>57533800000</v>
      </c>
      <c r="T84" s="366">
        <v>57738800000</v>
      </c>
      <c r="U84" s="366">
        <v>57877300000</v>
      </c>
      <c r="V84" s="366">
        <v>58118300000</v>
      </c>
      <c r="W84" s="366">
        <v>58369500000</v>
      </c>
      <c r="X84" s="366">
        <v>58605400000</v>
      </c>
      <c r="Y84" s="366">
        <v>58841100000</v>
      </c>
      <c r="Z84" s="366">
        <v>59046300000</v>
      </c>
      <c r="AA84" s="366">
        <v>59302700000</v>
      </c>
      <c r="AB84" s="366">
        <v>59492500000</v>
      </c>
      <c r="AC84" s="366">
        <v>59718200000</v>
      </c>
      <c r="AD84" s="366">
        <v>59959300000</v>
      </c>
      <c r="AE84" s="366">
        <v>60164400000</v>
      </c>
      <c r="AF84" s="366">
        <v>60354200000</v>
      </c>
      <c r="AG84" s="366">
        <v>60497800000</v>
      </c>
    </row>
    <row r="85" spans="1:33">
      <c r="A85" s="219" t="s">
        <v>3426</v>
      </c>
      <c r="B85" s="366">
        <v>74877000</v>
      </c>
      <c r="C85" s="366">
        <v>70771000</v>
      </c>
      <c r="D85" s="366">
        <v>74405700</v>
      </c>
      <c r="E85" s="366">
        <v>77178000</v>
      </c>
      <c r="F85" s="366">
        <v>78013900</v>
      </c>
      <c r="G85" s="366">
        <v>79170800</v>
      </c>
      <c r="H85" s="366">
        <v>80355100</v>
      </c>
      <c r="I85" s="366">
        <v>81897100</v>
      </c>
      <c r="J85" s="366">
        <v>82535300</v>
      </c>
      <c r="K85" s="366">
        <v>83058300</v>
      </c>
      <c r="L85" s="366">
        <v>83379700</v>
      </c>
      <c r="M85" s="366">
        <v>83617100</v>
      </c>
      <c r="N85" s="366">
        <v>83919000</v>
      </c>
      <c r="O85" s="366">
        <v>84166900</v>
      </c>
      <c r="P85" s="366">
        <v>84382900</v>
      </c>
      <c r="Q85" s="366">
        <v>84475400</v>
      </c>
      <c r="R85" s="366">
        <v>84498700</v>
      </c>
      <c r="S85" s="366">
        <v>84450000</v>
      </c>
      <c r="T85" s="366">
        <v>84419400</v>
      </c>
      <c r="U85" s="366">
        <v>84381500</v>
      </c>
      <c r="V85" s="366">
        <v>84379400</v>
      </c>
      <c r="W85" s="366">
        <v>84634400</v>
      </c>
      <c r="X85" s="366">
        <v>84804600</v>
      </c>
      <c r="Y85" s="366">
        <v>84990000</v>
      </c>
      <c r="Z85" s="366">
        <v>85108800</v>
      </c>
      <c r="AA85" s="366">
        <v>85166000</v>
      </c>
      <c r="AB85" s="366">
        <v>85174300</v>
      </c>
      <c r="AC85" s="366">
        <v>85154500</v>
      </c>
      <c r="AD85" s="366">
        <v>85193800</v>
      </c>
      <c r="AE85" s="366">
        <v>85235600</v>
      </c>
      <c r="AF85" s="366">
        <v>85290500</v>
      </c>
      <c r="AG85" s="366">
        <v>85100600</v>
      </c>
    </row>
    <row r="86" spans="1:33">
      <c r="A86" s="219" t="s">
        <v>3425</v>
      </c>
      <c r="B86" s="366">
        <v>164890000</v>
      </c>
      <c r="C86" s="366">
        <v>164090000</v>
      </c>
      <c r="D86" s="366">
        <v>169931000</v>
      </c>
      <c r="E86" s="366">
        <v>173612000</v>
      </c>
      <c r="F86" s="366">
        <v>174261000</v>
      </c>
      <c r="G86" s="366">
        <v>175549000</v>
      </c>
      <c r="H86" s="366">
        <v>176870000</v>
      </c>
      <c r="I86" s="366">
        <v>178832000</v>
      </c>
      <c r="J86" s="366">
        <v>179508000</v>
      </c>
      <c r="K86" s="366">
        <v>179959000</v>
      </c>
      <c r="L86" s="366">
        <v>179917000</v>
      </c>
      <c r="M86" s="366">
        <v>179739000</v>
      </c>
      <c r="N86" s="366">
        <v>180335000</v>
      </c>
      <c r="O86" s="366">
        <v>180774000</v>
      </c>
      <c r="P86" s="366">
        <v>181143000</v>
      </c>
      <c r="Q86" s="366">
        <v>181269000</v>
      </c>
      <c r="R86" s="366">
        <v>181263000</v>
      </c>
      <c r="S86" s="366">
        <v>181158000</v>
      </c>
      <c r="T86" s="366">
        <v>181058000</v>
      </c>
      <c r="U86" s="366">
        <v>180989000</v>
      </c>
      <c r="V86" s="366">
        <v>180997000</v>
      </c>
      <c r="W86" s="366">
        <v>181493000</v>
      </c>
      <c r="X86" s="366">
        <v>181817000</v>
      </c>
      <c r="Y86" s="366">
        <v>182180000</v>
      </c>
      <c r="Z86" s="366">
        <v>182458000</v>
      </c>
      <c r="AA86" s="366">
        <v>182575000</v>
      </c>
      <c r="AB86" s="366">
        <v>182616000</v>
      </c>
      <c r="AC86" s="366">
        <v>182622000</v>
      </c>
      <c r="AD86" s="366">
        <v>182736000</v>
      </c>
      <c r="AE86" s="366">
        <v>182820000</v>
      </c>
      <c r="AF86" s="366">
        <v>182979000</v>
      </c>
      <c r="AG86" s="366">
        <v>182645000</v>
      </c>
    </row>
    <row r="87" spans="1:33">
      <c r="A87" s="219" t="s">
        <v>3424</v>
      </c>
      <c r="B87" s="366">
        <v>2485050000000</v>
      </c>
      <c r="C87" s="366">
        <v>2255460000000</v>
      </c>
      <c r="D87" s="366">
        <v>2259130000000</v>
      </c>
      <c r="E87" s="366">
        <v>2239030000000</v>
      </c>
      <c r="F87" s="366">
        <v>2200060000000</v>
      </c>
      <c r="G87" s="366">
        <v>2164680000000</v>
      </c>
      <c r="H87" s="366">
        <v>2130310000000</v>
      </c>
      <c r="I87" s="366">
        <v>2083570000000</v>
      </c>
      <c r="J87" s="366">
        <v>2031850000000</v>
      </c>
      <c r="K87" s="366">
        <v>1977260000000</v>
      </c>
      <c r="L87" s="366">
        <v>1915410000000</v>
      </c>
      <c r="M87" s="366">
        <v>1852200000000</v>
      </c>
      <c r="N87" s="366">
        <v>1845290000000</v>
      </c>
      <c r="O87" s="366">
        <v>1834570000000</v>
      </c>
      <c r="P87" s="366">
        <v>1822330000000</v>
      </c>
      <c r="Q87" s="366">
        <v>1805910000000</v>
      </c>
      <c r="R87" s="366">
        <v>1789840000000</v>
      </c>
      <c r="S87" s="366">
        <v>1773410000000</v>
      </c>
      <c r="T87" s="366">
        <v>1757350000000</v>
      </c>
      <c r="U87" s="366">
        <v>1740920000000</v>
      </c>
      <c r="V87" s="366">
        <v>1724850000000</v>
      </c>
      <c r="W87" s="366">
        <v>1708430000000</v>
      </c>
      <c r="X87" s="366">
        <v>1698790000000</v>
      </c>
      <c r="Y87" s="366">
        <v>1689160000000</v>
      </c>
      <c r="Z87" s="366">
        <v>1679160000000</v>
      </c>
      <c r="AA87" s="366">
        <v>1669520000000</v>
      </c>
      <c r="AB87" s="366">
        <v>1659880000000</v>
      </c>
      <c r="AC87" s="366">
        <v>1646670000000</v>
      </c>
      <c r="AD87" s="366">
        <v>1633820000000</v>
      </c>
      <c r="AE87" s="366">
        <v>1620610000000</v>
      </c>
      <c r="AF87" s="366">
        <v>1607760000000</v>
      </c>
      <c r="AG87" s="366">
        <v>1594550000000</v>
      </c>
    </row>
    <row r="88" spans="1:33">
      <c r="A88" s="219" t="s">
        <v>3423</v>
      </c>
      <c r="B88" s="366">
        <v>169904000</v>
      </c>
      <c r="C88" s="366">
        <v>142837000</v>
      </c>
      <c r="D88" s="366">
        <v>152493000</v>
      </c>
      <c r="E88" s="366">
        <v>161530000</v>
      </c>
      <c r="F88" s="366">
        <v>165379000</v>
      </c>
      <c r="G88" s="366">
        <v>169452000</v>
      </c>
      <c r="H88" s="366">
        <v>173381000</v>
      </c>
      <c r="I88" s="366">
        <v>178774000</v>
      </c>
      <c r="J88" s="366">
        <v>181283000</v>
      </c>
      <c r="K88" s="366">
        <v>183591000</v>
      </c>
      <c r="L88" s="366">
        <v>185325000</v>
      </c>
      <c r="M88" s="366">
        <v>187403000</v>
      </c>
      <c r="N88" s="366">
        <v>188520000</v>
      </c>
      <c r="O88" s="366">
        <v>189216000</v>
      </c>
      <c r="P88" s="366">
        <v>190235000</v>
      </c>
      <c r="Q88" s="366">
        <v>190880000</v>
      </c>
      <c r="R88" s="366">
        <v>191466000</v>
      </c>
      <c r="S88" s="366">
        <v>192009000</v>
      </c>
      <c r="T88" s="366">
        <v>192550000</v>
      </c>
      <c r="U88" s="366">
        <v>192931000</v>
      </c>
      <c r="V88" s="366">
        <v>193651000</v>
      </c>
      <c r="W88" s="366">
        <v>194412000</v>
      </c>
      <c r="X88" s="366">
        <v>195107000</v>
      </c>
      <c r="Y88" s="366">
        <v>195820000</v>
      </c>
      <c r="Z88" s="366">
        <v>196490000</v>
      </c>
      <c r="AA88" s="366">
        <v>197241000</v>
      </c>
      <c r="AB88" s="366">
        <v>197814000</v>
      </c>
      <c r="AC88" s="366">
        <v>198521000</v>
      </c>
      <c r="AD88" s="366">
        <v>199263000</v>
      </c>
      <c r="AE88" s="366">
        <v>199853000</v>
      </c>
      <c r="AF88" s="366">
        <v>200461000</v>
      </c>
      <c r="AG88" s="366">
        <v>200896000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3417</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3414</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3413</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3412</v>
      </c>
      <c r="B99" s="366">
        <v>5317860000000</v>
      </c>
      <c r="C99" s="366">
        <v>4890200000000</v>
      </c>
      <c r="D99" s="366">
        <v>5060320000000</v>
      </c>
      <c r="E99" s="366">
        <v>5183530000000</v>
      </c>
      <c r="F99" s="366">
        <v>5266610000000</v>
      </c>
      <c r="G99" s="366">
        <v>5359960000000</v>
      </c>
      <c r="H99" s="366">
        <v>5456290000000</v>
      </c>
      <c r="I99" s="366">
        <v>5558630000000</v>
      </c>
      <c r="J99" s="366">
        <v>5650850000000</v>
      </c>
      <c r="K99" s="366">
        <v>5734070000000</v>
      </c>
      <c r="L99" s="366">
        <v>5801210000000</v>
      </c>
      <c r="M99" s="366">
        <v>5862260000000</v>
      </c>
      <c r="N99" s="366">
        <v>5954930000000</v>
      </c>
      <c r="O99" s="366">
        <v>6037410000000</v>
      </c>
      <c r="P99" s="366">
        <v>6114290000000</v>
      </c>
      <c r="Q99" s="366">
        <v>6178570000000</v>
      </c>
      <c r="R99" s="366">
        <v>6242860000000</v>
      </c>
      <c r="S99" s="366">
        <v>6310710000000</v>
      </c>
      <c r="T99" s="366">
        <v>6378570000000</v>
      </c>
      <c r="U99" s="366">
        <v>6446430000000</v>
      </c>
      <c r="V99" s="366">
        <v>6514290000000</v>
      </c>
      <c r="W99" s="366">
        <v>6582140000000</v>
      </c>
      <c r="X99" s="366">
        <v>6650000000000</v>
      </c>
      <c r="Y99" s="366">
        <v>6717860000000</v>
      </c>
      <c r="Z99" s="366">
        <v>6789290000000</v>
      </c>
      <c r="AA99" s="366">
        <v>6857140000000</v>
      </c>
      <c r="AB99" s="366">
        <v>6925000000000</v>
      </c>
      <c r="AC99" s="366">
        <v>6996430000000</v>
      </c>
      <c r="AD99" s="366">
        <v>7064290000000</v>
      </c>
      <c r="AE99" s="366">
        <v>7132140000000</v>
      </c>
      <c r="AF99" s="366">
        <v>7203570000000</v>
      </c>
      <c r="AG99" s="366">
        <v>7271430000000</v>
      </c>
    </row>
    <row r="100" spans="1:33">
      <c r="A100" s="219" t="s">
        <v>3411</v>
      </c>
      <c r="B100" s="366">
        <v>22667900000</v>
      </c>
      <c r="C100" s="366">
        <v>20788500000</v>
      </c>
      <c r="D100" s="366">
        <v>21408200000</v>
      </c>
      <c r="E100" s="366">
        <v>21825500000</v>
      </c>
      <c r="F100" s="366">
        <v>22075300000</v>
      </c>
      <c r="G100" s="366">
        <v>22363200000</v>
      </c>
      <c r="H100" s="366">
        <v>22679900000</v>
      </c>
      <c r="I100" s="366">
        <v>22965500000</v>
      </c>
      <c r="J100" s="366">
        <v>23207500000</v>
      </c>
      <c r="K100" s="366">
        <v>23425500000</v>
      </c>
      <c r="L100" s="366">
        <v>23562700000</v>
      </c>
      <c r="M100" s="366">
        <v>23689200000</v>
      </c>
      <c r="N100" s="366">
        <v>23902800000</v>
      </c>
      <c r="O100" s="366">
        <v>24070600000</v>
      </c>
      <c r="P100" s="366">
        <v>24218900000</v>
      </c>
      <c r="Q100" s="366">
        <v>24317000000</v>
      </c>
      <c r="R100" s="366">
        <v>24415100000</v>
      </c>
      <c r="S100" s="366">
        <v>24501900000</v>
      </c>
      <c r="T100" s="366">
        <v>24588700000</v>
      </c>
      <c r="U100" s="366">
        <v>24675500000</v>
      </c>
      <c r="V100" s="366">
        <v>24762300000</v>
      </c>
      <c r="W100" s="366">
        <v>24849100000</v>
      </c>
      <c r="X100" s="366">
        <v>24928300000</v>
      </c>
      <c r="Y100" s="366">
        <v>25007500000</v>
      </c>
      <c r="Z100" s="366">
        <v>25086800000</v>
      </c>
      <c r="AA100" s="366">
        <v>25166000000</v>
      </c>
      <c r="AB100" s="366">
        <v>25245300000</v>
      </c>
      <c r="AC100" s="366">
        <v>25320800000</v>
      </c>
      <c r="AD100" s="366">
        <v>25396200000</v>
      </c>
      <c r="AE100" s="366">
        <v>25471700000</v>
      </c>
      <c r="AF100" s="366">
        <v>25550900000</v>
      </c>
      <c r="AG100" s="366">
        <v>25626400000</v>
      </c>
    </row>
    <row r="101" spans="1:33">
      <c r="A101" s="219" t="s">
        <v>3410</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3409</v>
      </c>
      <c r="B102" s="366">
        <v>67013200000000</v>
      </c>
      <c r="C102" s="366">
        <v>59752000000000</v>
      </c>
      <c r="D102" s="366">
        <v>62754800000000</v>
      </c>
      <c r="E102" s="366">
        <v>64765300000000</v>
      </c>
      <c r="F102" s="366">
        <v>65863500000000</v>
      </c>
      <c r="G102" s="366">
        <v>67148000000000</v>
      </c>
      <c r="H102" s="366">
        <v>68556900000000</v>
      </c>
      <c r="I102" s="366">
        <v>69881400000000</v>
      </c>
      <c r="J102" s="366">
        <v>70942000000000</v>
      </c>
      <c r="K102" s="366">
        <v>71948500000000</v>
      </c>
      <c r="L102" s="366">
        <v>72746800000000</v>
      </c>
      <c r="M102" s="366">
        <v>73539200000000</v>
      </c>
      <c r="N102" s="366">
        <v>74630700000000</v>
      </c>
      <c r="O102" s="366">
        <v>75721600000000</v>
      </c>
      <c r="P102" s="366">
        <v>76518800000000</v>
      </c>
      <c r="Q102" s="366">
        <v>77224100000000</v>
      </c>
      <c r="R102" s="366">
        <v>77906900000000</v>
      </c>
      <c r="S102" s="366">
        <v>78554900000000</v>
      </c>
      <c r="T102" s="366">
        <v>79217200000000</v>
      </c>
      <c r="U102" s="366">
        <v>79876800000000</v>
      </c>
      <c r="V102" s="366">
        <v>80541100000000</v>
      </c>
      <c r="W102" s="366">
        <v>81187000000000</v>
      </c>
      <c r="X102" s="366">
        <v>81840500000000</v>
      </c>
      <c r="Y102" s="366">
        <v>82472800000000</v>
      </c>
      <c r="Z102" s="366">
        <v>83137400000000</v>
      </c>
      <c r="AA102" s="366">
        <v>83824000000000</v>
      </c>
      <c r="AB102" s="366">
        <v>84539300000000</v>
      </c>
      <c r="AC102" s="366">
        <v>85242300000000</v>
      </c>
      <c r="AD102" s="366">
        <v>85948900000000</v>
      </c>
      <c r="AE102" s="366">
        <v>86689800000000</v>
      </c>
      <c r="AF102" s="366">
        <v>87436500000000</v>
      </c>
      <c r="AG102" s="366">
        <v>88182400000000</v>
      </c>
    </row>
    <row r="103" spans="1:33">
      <c r="A103" s="219" t="s">
        <v>3408</v>
      </c>
      <c r="B103" s="366">
        <v>1185730000</v>
      </c>
      <c r="C103" s="366">
        <v>1079000000</v>
      </c>
      <c r="D103" s="366">
        <v>1146300000</v>
      </c>
      <c r="E103" s="366">
        <v>1174240000</v>
      </c>
      <c r="F103" s="366">
        <v>1188380000</v>
      </c>
      <c r="G103" s="366">
        <v>1206170000</v>
      </c>
      <c r="H103" s="366">
        <v>1226140000</v>
      </c>
      <c r="I103" s="366">
        <v>1244410000</v>
      </c>
      <c r="J103" s="366">
        <v>1259980000</v>
      </c>
      <c r="K103" s="366">
        <v>1274610000</v>
      </c>
      <c r="L103" s="366">
        <v>1285760000</v>
      </c>
      <c r="M103" s="366">
        <v>1296580000</v>
      </c>
      <c r="N103" s="366">
        <v>1315120000</v>
      </c>
      <c r="O103" s="366">
        <v>1335200000</v>
      </c>
      <c r="P103" s="366">
        <v>1348070000</v>
      </c>
      <c r="Q103" s="366">
        <v>1359860000</v>
      </c>
      <c r="R103" s="366">
        <v>1371420000</v>
      </c>
      <c r="S103" s="366">
        <v>1381970000</v>
      </c>
      <c r="T103" s="366">
        <v>1393860000</v>
      </c>
      <c r="U103" s="366">
        <v>1405430000</v>
      </c>
      <c r="V103" s="366">
        <v>1416770000</v>
      </c>
      <c r="W103" s="366">
        <v>1427870000</v>
      </c>
      <c r="X103" s="366">
        <v>1439050000</v>
      </c>
      <c r="Y103" s="366">
        <v>1449680000</v>
      </c>
      <c r="Z103" s="366">
        <v>1461410000</v>
      </c>
      <c r="AA103" s="366">
        <v>1473280000</v>
      </c>
      <c r="AB103" s="366">
        <v>1485770000</v>
      </c>
      <c r="AC103" s="366">
        <v>1498410000</v>
      </c>
      <c r="AD103" s="366">
        <v>1510580000</v>
      </c>
      <c r="AE103" s="366">
        <v>1523690000</v>
      </c>
      <c r="AF103" s="366">
        <v>1537110000</v>
      </c>
      <c r="AG103" s="366">
        <v>1550360000</v>
      </c>
    </row>
    <row r="104" spans="1:33">
      <c r="A104" s="219" t="s">
        <v>3407</v>
      </c>
      <c r="B104" s="366">
        <v>15815800000</v>
      </c>
      <c r="C104" s="366">
        <v>13801400000</v>
      </c>
      <c r="D104" s="366">
        <v>14538100000</v>
      </c>
      <c r="E104" s="366">
        <v>15134500000</v>
      </c>
      <c r="F104" s="366">
        <v>15458500000</v>
      </c>
      <c r="G104" s="366">
        <v>15829300000</v>
      </c>
      <c r="H104" s="366">
        <v>16234600000</v>
      </c>
      <c r="I104" s="366">
        <v>16619000000</v>
      </c>
      <c r="J104" s="366">
        <v>16910800000</v>
      </c>
      <c r="K104" s="366">
        <v>17191300000</v>
      </c>
      <c r="L104" s="366">
        <v>17425000000</v>
      </c>
      <c r="M104" s="366">
        <v>17656600000</v>
      </c>
      <c r="N104" s="366">
        <v>17933300000</v>
      </c>
      <c r="O104" s="366">
        <v>18206800000</v>
      </c>
      <c r="P104" s="366">
        <v>18410300000</v>
      </c>
      <c r="Q104" s="366">
        <v>18592300000</v>
      </c>
      <c r="R104" s="366">
        <v>18768400000</v>
      </c>
      <c r="S104" s="366">
        <v>18936300000</v>
      </c>
      <c r="T104" s="366">
        <v>19103800000</v>
      </c>
      <c r="U104" s="366">
        <v>19272900000</v>
      </c>
      <c r="V104" s="366">
        <v>19440000000</v>
      </c>
      <c r="W104" s="366">
        <v>19606900000</v>
      </c>
      <c r="X104" s="366">
        <v>19777100000</v>
      </c>
      <c r="Y104" s="366">
        <v>19941700000</v>
      </c>
      <c r="Z104" s="366">
        <v>20116100000</v>
      </c>
      <c r="AA104" s="366">
        <v>20297600000</v>
      </c>
      <c r="AB104" s="366">
        <v>20483800000</v>
      </c>
      <c r="AC104" s="366">
        <v>20670100000</v>
      </c>
      <c r="AD104" s="366">
        <v>20859400000</v>
      </c>
      <c r="AE104" s="366">
        <v>21055000000</v>
      </c>
      <c r="AF104" s="366">
        <v>21252800000</v>
      </c>
      <c r="AG104" s="366">
        <v>21452300000</v>
      </c>
    </row>
    <row r="105" spans="1:33">
      <c r="A105" s="219" t="s">
        <v>3406</v>
      </c>
      <c r="B105" s="366">
        <v>44346700000</v>
      </c>
      <c r="C105" s="366">
        <v>37258600000</v>
      </c>
      <c r="D105" s="366">
        <v>40066500000</v>
      </c>
      <c r="E105" s="366">
        <v>42107500000</v>
      </c>
      <c r="F105" s="366">
        <v>43206900000</v>
      </c>
      <c r="G105" s="366">
        <v>44436300000</v>
      </c>
      <c r="H105" s="366">
        <v>45780300000</v>
      </c>
      <c r="I105" s="366">
        <v>47074600000</v>
      </c>
      <c r="J105" s="366">
        <v>48001700000</v>
      </c>
      <c r="K105" s="366">
        <v>48912300000</v>
      </c>
      <c r="L105" s="366">
        <v>49681600000</v>
      </c>
      <c r="M105" s="366">
        <v>50456800000</v>
      </c>
      <c r="N105" s="366">
        <v>51252500000</v>
      </c>
      <c r="O105" s="366">
        <v>52059200000</v>
      </c>
      <c r="P105" s="366">
        <v>52643200000</v>
      </c>
      <c r="Q105" s="366">
        <v>53168400000</v>
      </c>
      <c r="R105" s="366">
        <v>53678500000</v>
      </c>
      <c r="S105" s="366">
        <v>54165500000</v>
      </c>
      <c r="T105" s="366">
        <v>54662300000</v>
      </c>
      <c r="U105" s="366">
        <v>55157700000</v>
      </c>
      <c r="V105" s="366">
        <v>55649800000</v>
      </c>
      <c r="W105" s="366">
        <v>56133700000</v>
      </c>
      <c r="X105" s="366">
        <v>56630400000</v>
      </c>
      <c r="Y105" s="366">
        <v>57102800000</v>
      </c>
      <c r="Z105" s="366">
        <v>57616000000</v>
      </c>
      <c r="AA105" s="366">
        <v>58142200000</v>
      </c>
      <c r="AB105" s="366">
        <v>58682200000</v>
      </c>
      <c r="AC105" s="366">
        <v>59220400000</v>
      </c>
      <c r="AD105" s="366">
        <v>59766700000</v>
      </c>
      <c r="AE105" s="366">
        <v>60331100000</v>
      </c>
      <c r="AF105" s="366">
        <v>60908700000</v>
      </c>
      <c r="AG105" s="366">
        <v>61483200000</v>
      </c>
    </row>
    <row r="106" spans="1:33">
      <c r="A106" s="219" t="s">
        <v>3405</v>
      </c>
      <c r="B106" s="366">
        <v>6538150000</v>
      </c>
      <c r="C106" s="366">
        <v>5103080000</v>
      </c>
      <c r="D106" s="366">
        <v>5587770000</v>
      </c>
      <c r="E106" s="366">
        <v>6015350000</v>
      </c>
      <c r="F106" s="366">
        <v>6247420000</v>
      </c>
      <c r="G106" s="366">
        <v>6498450000</v>
      </c>
      <c r="H106" s="366">
        <v>6771060000</v>
      </c>
      <c r="I106" s="366">
        <v>7037860000</v>
      </c>
      <c r="J106" s="366">
        <v>7215710000</v>
      </c>
      <c r="K106" s="366">
        <v>7393760000</v>
      </c>
      <c r="L106" s="366">
        <v>7550150000</v>
      </c>
      <c r="M106" s="366">
        <v>7708590000</v>
      </c>
      <c r="N106" s="366">
        <v>7835070000</v>
      </c>
      <c r="O106" s="366">
        <v>7958790000</v>
      </c>
      <c r="P106" s="366">
        <v>8053530000</v>
      </c>
      <c r="Q106" s="366">
        <v>8137570000</v>
      </c>
      <c r="R106" s="366">
        <v>8219330000</v>
      </c>
      <c r="S106" s="366">
        <v>8298580000</v>
      </c>
      <c r="T106" s="366">
        <v>8375900000</v>
      </c>
      <c r="U106" s="366">
        <v>8453620000</v>
      </c>
      <c r="V106" s="366">
        <v>8531030000</v>
      </c>
      <c r="W106" s="366">
        <v>8607650000</v>
      </c>
      <c r="X106" s="366">
        <v>8687570000</v>
      </c>
      <c r="Y106" s="366">
        <v>8763080000</v>
      </c>
      <c r="Z106" s="366">
        <v>8844870000</v>
      </c>
      <c r="AA106" s="366">
        <v>8930250000</v>
      </c>
      <c r="AB106" s="366">
        <v>9015710000</v>
      </c>
      <c r="AC106" s="366">
        <v>9100730000</v>
      </c>
      <c r="AD106" s="366">
        <v>9189150000</v>
      </c>
      <c r="AE106" s="366">
        <v>9279310000</v>
      </c>
      <c r="AF106" s="366">
        <v>9371010000</v>
      </c>
      <c r="AG106" s="366">
        <v>9462690000</v>
      </c>
    </row>
    <row r="107" spans="1:33">
      <c r="A107" s="219" t="s">
        <v>3404</v>
      </c>
      <c r="B107" s="366">
        <v>4319790000</v>
      </c>
      <c r="C107" s="366">
        <v>3566310000</v>
      </c>
      <c r="D107" s="366">
        <v>3839710000</v>
      </c>
      <c r="E107" s="366">
        <v>4061130000</v>
      </c>
      <c r="F107" s="366">
        <v>4181070000</v>
      </c>
      <c r="G107" s="366">
        <v>4313620000</v>
      </c>
      <c r="H107" s="366">
        <v>4458080000</v>
      </c>
      <c r="I107" s="366">
        <v>4597870000</v>
      </c>
      <c r="J107" s="366">
        <v>4695840000</v>
      </c>
      <c r="K107" s="366">
        <v>4792500000</v>
      </c>
      <c r="L107" s="366">
        <v>4875400000</v>
      </c>
      <c r="M107" s="366">
        <v>4958940000</v>
      </c>
      <c r="N107" s="366">
        <v>5038340000</v>
      </c>
      <c r="O107" s="366">
        <v>5117270000</v>
      </c>
      <c r="P107" s="366">
        <v>5176080000</v>
      </c>
      <c r="Q107" s="366">
        <v>5228630000</v>
      </c>
      <c r="R107" s="366">
        <v>5279640000</v>
      </c>
      <c r="S107" s="366">
        <v>5328650000</v>
      </c>
      <c r="T107" s="366">
        <v>5377500000</v>
      </c>
      <c r="U107" s="366">
        <v>5426520000</v>
      </c>
      <c r="V107" s="366">
        <v>5475230000</v>
      </c>
      <c r="W107" s="366">
        <v>5523380000</v>
      </c>
      <c r="X107" s="366">
        <v>5573060000</v>
      </c>
      <c r="Y107" s="366">
        <v>5620360000</v>
      </c>
      <c r="Z107" s="366">
        <v>5671400000</v>
      </c>
      <c r="AA107" s="366">
        <v>5724240000</v>
      </c>
      <c r="AB107" s="366">
        <v>5777960000</v>
      </c>
      <c r="AC107" s="366">
        <v>5831490000</v>
      </c>
      <c r="AD107" s="366">
        <v>5886380000</v>
      </c>
      <c r="AE107" s="366">
        <v>5942760000</v>
      </c>
      <c r="AF107" s="366">
        <v>6000190000</v>
      </c>
      <c r="AG107" s="366">
        <v>6057590000</v>
      </c>
    </row>
    <row r="108" spans="1:33">
      <c r="A108" s="219" t="s">
        <v>3403</v>
      </c>
      <c r="B108" s="366">
        <v>33212300000</v>
      </c>
      <c r="C108" s="366">
        <v>12874500000</v>
      </c>
      <c r="D108" s="366">
        <v>18925300000</v>
      </c>
      <c r="E108" s="366">
        <v>25194700000</v>
      </c>
      <c r="F108" s="366">
        <v>28581800000</v>
      </c>
      <c r="G108" s="366">
        <v>32066500000</v>
      </c>
      <c r="H108" s="366">
        <v>35825500000</v>
      </c>
      <c r="I108" s="366">
        <v>39607600000</v>
      </c>
      <c r="J108" s="366">
        <v>41789200000</v>
      </c>
      <c r="K108" s="366">
        <v>44072500000</v>
      </c>
      <c r="L108" s="366">
        <v>46215200000</v>
      </c>
      <c r="M108" s="366">
        <v>48404100000</v>
      </c>
      <c r="N108" s="366">
        <v>49280300000</v>
      </c>
      <c r="O108" s="366">
        <v>50073800000</v>
      </c>
      <c r="P108" s="366">
        <v>50756400000</v>
      </c>
      <c r="Q108" s="366">
        <v>51334900000</v>
      </c>
      <c r="R108" s="366">
        <v>51913200000</v>
      </c>
      <c r="S108" s="366">
        <v>52491400000</v>
      </c>
      <c r="T108" s="366">
        <v>53005700000</v>
      </c>
      <c r="U108" s="366">
        <v>53520100000</v>
      </c>
      <c r="V108" s="366">
        <v>54034500000</v>
      </c>
      <c r="W108" s="366">
        <v>54548800000</v>
      </c>
      <c r="X108" s="366">
        <v>55127000000</v>
      </c>
      <c r="Y108" s="366">
        <v>55641300000</v>
      </c>
      <c r="Z108" s="366">
        <v>56219600000</v>
      </c>
      <c r="AA108" s="366">
        <v>56861900000</v>
      </c>
      <c r="AB108" s="366">
        <v>57440500000</v>
      </c>
      <c r="AC108" s="366">
        <v>58019000000</v>
      </c>
      <c r="AD108" s="366">
        <v>58661500000</v>
      </c>
      <c r="AE108" s="366">
        <v>59304000000</v>
      </c>
      <c r="AF108" s="366">
        <v>59946700000</v>
      </c>
      <c r="AG108" s="366">
        <v>60589300000</v>
      </c>
    </row>
    <row r="109" spans="1:33">
      <c r="A109" s="219" t="s">
        <v>3402</v>
      </c>
      <c r="B109" s="366">
        <v>459804000</v>
      </c>
      <c r="C109" s="366">
        <v>399304000</v>
      </c>
      <c r="D109" s="366">
        <v>424280000</v>
      </c>
      <c r="E109" s="366">
        <v>441670000</v>
      </c>
      <c r="F109" s="366">
        <v>451017000</v>
      </c>
      <c r="G109" s="366">
        <v>461726000</v>
      </c>
      <c r="H109" s="366">
        <v>473471000</v>
      </c>
      <c r="I109" s="366">
        <v>484632000</v>
      </c>
      <c r="J109" s="366">
        <v>493040000</v>
      </c>
      <c r="K109" s="366">
        <v>501170000</v>
      </c>
      <c r="L109" s="366">
        <v>507897000</v>
      </c>
      <c r="M109" s="366">
        <v>514603000</v>
      </c>
      <c r="N109" s="366">
        <v>522572000</v>
      </c>
      <c r="O109" s="366">
        <v>530657000</v>
      </c>
      <c r="P109" s="366">
        <v>536464000</v>
      </c>
      <c r="Q109" s="366">
        <v>541691000</v>
      </c>
      <c r="R109" s="366">
        <v>546764000</v>
      </c>
      <c r="S109" s="366">
        <v>551573000</v>
      </c>
      <c r="T109" s="366">
        <v>556510000</v>
      </c>
      <c r="U109" s="366">
        <v>561441000</v>
      </c>
      <c r="V109" s="366">
        <v>566320000</v>
      </c>
      <c r="W109" s="366">
        <v>571143000</v>
      </c>
      <c r="X109" s="366">
        <v>576061000</v>
      </c>
      <c r="Y109" s="366">
        <v>580775000</v>
      </c>
      <c r="Z109" s="366">
        <v>585853000</v>
      </c>
      <c r="AA109" s="366">
        <v>591074000</v>
      </c>
      <c r="AB109" s="366">
        <v>596462000</v>
      </c>
      <c r="AC109" s="366">
        <v>601850000</v>
      </c>
      <c r="AD109" s="366">
        <v>607276000</v>
      </c>
      <c r="AE109" s="366">
        <v>612915000</v>
      </c>
      <c r="AF109" s="366">
        <v>618662000</v>
      </c>
      <c r="AG109" s="366">
        <v>624403000</v>
      </c>
    </row>
    <row r="110" spans="1:33">
      <c r="A110" s="219" t="s">
        <v>3401</v>
      </c>
      <c r="B110" s="366">
        <v>1073400000</v>
      </c>
      <c r="C110" s="366">
        <v>976620000</v>
      </c>
      <c r="D110" s="366">
        <v>1023350000</v>
      </c>
      <c r="E110" s="366">
        <v>1049990000</v>
      </c>
      <c r="F110" s="366">
        <v>1064250000</v>
      </c>
      <c r="G110" s="366">
        <v>1081690000</v>
      </c>
      <c r="H110" s="366">
        <v>1100990000</v>
      </c>
      <c r="I110" s="366">
        <v>1118750000</v>
      </c>
      <c r="J110" s="366">
        <v>1133980000</v>
      </c>
      <c r="K110" s="366">
        <v>1148220000</v>
      </c>
      <c r="L110" s="366">
        <v>1159300000</v>
      </c>
      <c r="M110" s="366">
        <v>1170190000</v>
      </c>
      <c r="N110" s="366">
        <v>1187930000</v>
      </c>
      <c r="O110" s="366">
        <v>1206210000</v>
      </c>
      <c r="P110" s="366">
        <v>1219010000</v>
      </c>
      <c r="Q110" s="366">
        <v>1230620000</v>
      </c>
      <c r="R110" s="366">
        <v>1241850000</v>
      </c>
      <c r="S110" s="366">
        <v>1252410000</v>
      </c>
      <c r="T110" s="366">
        <v>1263480000</v>
      </c>
      <c r="U110" s="366">
        <v>1274530000</v>
      </c>
      <c r="V110" s="366">
        <v>1285440000</v>
      </c>
      <c r="W110" s="366">
        <v>1296220000</v>
      </c>
      <c r="X110" s="366">
        <v>1307060000</v>
      </c>
      <c r="Y110" s="366">
        <v>1317550000</v>
      </c>
      <c r="Z110" s="366">
        <v>1328800000</v>
      </c>
      <c r="AA110" s="366">
        <v>1340230000</v>
      </c>
      <c r="AB110" s="366">
        <v>1352260000</v>
      </c>
      <c r="AC110" s="366">
        <v>1364290000</v>
      </c>
      <c r="AD110" s="366">
        <v>1376240000</v>
      </c>
      <c r="AE110" s="366">
        <v>1388730000</v>
      </c>
      <c r="AF110" s="366">
        <v>1401490000</v>
      </c>
      <c r="AG110" s="366">
        <v>1414240000</v>
      </c>
    </row>
    <row r="111" spans="1:33">
      <c r="A111" s="219" t="s">
        <v>3400</v>
      </c>
      <c r="B111" s="366">
        <v>10623600000000</v>
      </c>
      <c r="C111" s="366">
        <v>9730180000000</v>
      </c>
      <c r="D111" s="366">
        <v>9992470000000</v>
      </c>
      <c r="E111" s="366">
        <v>10159200000000</v>
      </c>
      <c r="F111" s="366">
        <v>10245800000000</v>
      </c>
      <c r="G111" s="366">
        <v>10351200000000</v>
      </c>
      <c r="H111" s="366">
        <v>10471400000000</v>
      </c>
      <c r="I111" s="366">
        <v>10560900000000</v>
      </c>
      <c r="J111" s="366">
        <v>10633200000000</v>
      </c>
      <c r="K111" s="366">
        <v>10690600000000</v>
      </c>
      <c r="L111" s="366">
        <v>10714500000000</v>
      </c>
      <c r="M111" s="366">
        <v>10729800000000</v>
      </c>
      <c r="N111" s="366">
        <v>10778900000000</v>
      </c>
      <c r="O111" s="366">
        <v>10808500000000</v>
      </c>
      <c r="P111" s="366">
        <v>10827500000000</v>
      </c>
      <c r="Q111" s="366">
        <v>10824000000000</v>
      </c>
      <c r="R111" s="366">
        <v>10820400000000</v>
      </c>
      <c r="S111" s="366">
        <v>10809700000000</v>
      </c>
      <c r="T111" s="366">
        <v>10795500000000</v>
      </c>
      <c r="U111" s="366">
        <v>10781200000000</v>
      </c>
      <c r="V111" s="366">
        <v>10770500000000</v>
      </c>
      <c r="W111" s="366">
        <v>10756200000000</v>
      </c>
      <c r="X111" s="366">
        <v>10727700000000</v>
      </c>
      <c r="Y111" s="366">
        <v>10699100000000</v>
      </c>
      <c r="Z111" s="366">
        <v>10670600000000</v>
      </c>
      <c r="AA111" s="366">
        <v>10642000000000</v>
      </c>
      <c r="AB111" s="366">
        <v>10613500000000</v>
      </c>
      <c r="AC111" s="366">
        <v>10577800000000</v>
      </c>
      <c r="AD111" s="366">
        <v>10542100000000</v>
      </c>
      <c r="AE111" s="366">
        <v>10506400000000</v>
      </c>
      <c r="AF111" s="366">
        <v>10470800000000</v>
      </c>
      <c r="AG111" s="366">
        <v>10435100000000</v>
      </c>
    </row>
    <row r="112" spans="1:33">
      <c r="A112" s="219" t="s">
        <v>3399</v>
      </c>
      <c r="B112" s="366">
        <v>1057770000000</v>
      </c>
      <c r="C112" s="366">
        <v>978341000000</v>
      </c>
      <c r="D112" s="366">
        <v>1015420000000</v>
      </c>
      <c r="E112" s="366">
        <v>1043200000000</v>
      </c>
      <c r="F112" s="366">
        <v>1062960000000</v>
      </c>
      <c r="G112" s="366">
        <v>1085200000000</v>
      </c>
      <c r="H112" s="366">
        <v>1108430000000</v>
      </c>
      <c r="I112" s="366">
        <v>1130080000000</v>
      </c>
      <c r="J112" s="366">
        <v>1149680000000</v>
      </c>
      <c r="K112" s="366">
        <v>1167810000000</v>
      </c>
      <c r="L112" s="366">
        <v>1182320000000</v>
      </c>
      <c r="M112" s="366">
        <v>1196320000000</v>
      </c>
      <c r="N112" s="366">
        <v>1206310000000</v>
      </c>
      <c r="O112" s="366">
        <v>1213800000000</v>
      </c>
      <c r="P112" s="366">
        <v>1220100000000</v>
      </c>
      <c r="Q112" s="366">
        <v>1224260000000</v>
      </c>
      <c r="R112" s="366">
        <v>1228040000000</v>
      </c>
      <c r="S112" s="366">
        <v>1231820000000</v>
      </c>
      <c r="T112" s="366">
        <v>1235590000000</v>
      </c>
      <c r="U112" s="366">
        <v>1239370000000</v>
      </c>
      <c r="V112" s="366">
        <v>1243150000000</v>
      </c>
      <c r="W112" s="366">
        <v>1246930000000</v>
      </c>
      <c r="X112" s="366">
        <v>1249950000000</v>
      </c>
      <c r="Y112" s="366">
        <v>1252970000000</v>
      </c>
      <c r="Z112" s="366">
        <v>1256000000000</v>
      </c>
      <c r="AA112" s="366">
        <v>1259020000000</v>
      </c>
      <c r="AB112" s="366">
        <v>1262050000000</v>
      </c>
      <c r="AC112" s="366">
        <v>1265070000000</v>
      </c>
      <c r="AD112" s="366">
        <v>1267720000000</v>
      </c>
      <c r="AE112" s="366">
        <v>1270740000000</v>
      </c>
      <c r="AF112" s="366">
        <v>1273390000000</v>
      </c>
      <c r="AG112" s="366">
        <v>1276410000000</v>
      </c>
    </row>
    <row r="113" spans="1:33">
      <c r="A113" s="219" t="s">
        <v>3398</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3397</v>
      </c>
      <c r="B114" s="366">
        <v>416871000000000</v>
      </c>
      <c r="C114" s="366">
        <v>383861000000000</v>
      </c>
      <c r="D114" s="366">
        <v>397856000000000</v>
      </c>
      <c r="E114" s="366">
        <v>408009000000000</v>
      </c>
      <c r="F114" s="366">
        <v>412922000000000</v>
      </c>
      <c r="G114" s="366">
        <v>417924000000000</v>
      </c>
      <c r="H114" s="366">
        <v>425617000000000</v>
      </c>
      <c r="I114" s="366">
        <v>429651000000000</v>
      </c>
      <c r="J114" s="366">
        <v>434300000000000</v>
      </c>
      <c r="K114" s="366">
        <v>439305000000000</v>
      </c>
      <c r="L114" s="366">
        <v>443759000000000</v>
      </c>
      <c r="M114" s="366">
        <v>446221000000000</v>
      </c>
      <c r="N114" s="366">
        <v>453952000000000</v>
      </c>
      <c r="O114" s="366">
        <v>459356000000000</v>
      </c>
      <c r="P114" s="366">
        <v>464492000000000</v>
      </c>
      <c r="Q114" s="366">
        <v>468175000000000</v>
      </c>
      <c r="R114" s="366">
        <v>471658000000000</v>
      </c>
      <c r="S114" s="366">
        <v>475375000000000</v>
      </c>
      <c r="T114" s="366">
        <v>479098000000000</v>
      </c>
      <c r="U114" s="366">
        <v>484060000000000</v>
      </c>
      <c r="V114" s="366">
        <v>486840000000000</v>
      </c>
      <c r="W114" s="366">
        <v>490877000000000</v>
      </c>
      <c r="X114" s="366">
        <v>495792000000000</v>
      </c>
      <c r="Y114" s="366">
        <v>500432000000000</v>
      </c>
      <c r="Z114" s="366">
        <v>505574000000000</v>
      </c>
      <c r="AA114" s="366">
        <v>509907000000000</v>
      </c>
      <c r="AB114" s="366">
        <v>515761000000000</v>
      </c>
      <c r="AC114" s="366">
        <v>521412000000000</v>
      </c>
      <c r="AD114" s="366">
        <v>526529000000000</v>
      </c>
      <c r="AE114" s="366">
        <v>531740000000000</v>
      </c>
      <c r="AF114" s="366">
        <v>535035000000000</v>
      </c>
      <c r="AG114" s="366">
        <v>541533000000000</v>
      </c>
    </row>
    <row r="115" spans="1:33">
      <c r="A115" s="219" t="s">
        <v>3396</v>
      </c>
      <c r="B115" s="366">
        <v>9199010000</v>
      </c>
      <c r="C115" s="366">
        <v>8686380000</v>
      </c>
      <c r="D115" s="366">
        <v>8976540000</v>
      </c>
      <c r="E115" s="366">
        <v>9192510000</v>
      </c>
      <c r="F115" s="366">
        <v>9331530000</v>
      </c>
      <c r="G115" s="366">
        <v>9367870000</v>
      </c>
      <c r="H115" s="366">
        <v>9493100000</v>
      </c>
      <c r="I115" s="366">
        <v>9515330000</v>
      </c>
      <c r="J115" s="366">
        <v>9564490000</v>
      </c>
      <c r="K115" s="366">
        <v>9601770000</v>
      </c>
      <c r="L115" s="366">
        <v>9669020000</v>
      </c>
      <c r="M115" s="366">
        <v>9703370000</v>
      </c>
      <c r="N115" s="366">
        <v>9871010000</v>
      </c>
      <c r="O115" s="366">
        <v>9963600000</v>
      </c>
      <c r="P115" s="366">
        <v>10064400000</v>
      </c>
      <c r="Q115" s="366">
        <v>10127900000</v>
      </c>
      <c r="R115" s="366">
        <v>10209200000</v>
      </c>
      <c r="S115" s="366">
        <v>10289000000</v>
      </c>
      <c r="T115" s="366">
        <v>10347100000</v>
      </c>
      <c r="U115" s="366">
        <v>10473300000</v>
      </c>
      <c r="V115" s="366">
        <v>10549200000</v>
      </c>
      <c r="W115" s="366">
        <v>10602500000</v>
      </c>
      <c r="X115" s="366">
        <v>10734300000</v>
      </c>
      <c r="Y115" s="366">
        <v>10804500000</v>
      </c>
      <c r="Z115" s="366">
        <v>10895600000</v>
      </c>
      <c r="AA115" s="366">
        <v>11029500000</v>
      </c>
      <c r="AB115" s="366">
        <v>11170900000</v>
      </c>
      <c r="AC115" s="366">
        <v>11304000000</v>
      </c>
      <c r="AD115" s="366">
        <v>11402600000</v>
      </c>
      <c r="AE115" s="366">
        <v>11522200000</v>
      </c>
      <c r="AF115" s="366">
        <v>11593100000</v>
      </c>
      <c r="AG115" s="366">
        <v>11773300000</v>
      </c>
    </row>
    <row r="116" spans="1:33">
      <c r="A116" s="219" t="s">
        <v>3395</v>
      </c>
      <c r="B116" s="366">
        <v>114775000000</v>
      </c>
      <c r="C116" s="366">
        <v>105229000000</v>
      </c>
      <c r="D116" s="366">
        <v>109050000000</v>
      </c>
      <c r="E116" s="366">
        <v>111786000000</v>
      </c>
      <c r="F116" s="366">
        <v>112761000000</v>
      </c>
      <c r="G116" s="366">
        <v>114107000000</v>
      </c>
      <c r="H116" s="366">
        <v>116006000000</v>
      </c>
      <c r="I116" s="366">
        <v>116828000000</v>
      </c>
      <c r="J116" s="366">
        <v>117853000000</v>
      </c>
      <c r="K116" s="366">
        <v>119178000000</v>
      </c>
      <c r="L116" s="366">
        <v>120169000000</v>
      </c>
      <c r="M116" s="366">
        <v>120549000000</v>
      </c>
      <c r="N116" s="366">
        <v>122669000000</v>
      </c>
      <c r="O116" s="366">
        <v>124032000000</v>
      </c>
      <c r="P116" s="366">
        <v>125462000000</v>
      </c>
      <c r="Q116" s="366">
        <v>126521000000</v>
      </c>
      <c r="R116" s="366">
        <v>127246000000</v>
      </c>
      <c r="S116" s="366">
        <v>128308000000</v>
      </c>
      <c r="T116" s="366">
        <v>129412000000</v>
      </c>
      <c r="U116" s="366">
        <v>130657000000</v>
      </c>
      <c r="V116" s="366">
        <v>131370000000</v>
      </c>
      <c r="W116" s="366">
        <v>132634000000</v>
      </c>
      <c r="X116" s="366">
        <v>133887000000</v>
      </c>
      <c r="Y116" s="366">
        <v>135445000000</v>
      </c>
      <c r="Z116" s="366">
        <v>136794000000</v>
      </c>
      <c r="AA116" s="366">
        <v>138017000000</v>
      </c>
      <c r="AB116" s="366">
        <v>139607000000</v>
      </c>
      <c r="AC116" s="366">
        <v>141324000000</v>
      </c>
      <c r="AD116" s="366">
        <v>142802000000</v>
      </c>
      <c r="AE116" s="366">
        <v>144553000000</v>
      </c>
      <c r="AF116" s="366">
        <v>145604000000</v>
      </c>
      <c r="AG116" s="366">
        <v>147246000000</v>
      </c>
    </row>
    <row r="117" spans="1:33">
      <c r="A117" s="219" t="s">
        <v>3394</v>
      </c>
      <c r="B117" s="366">
        <v>260598000000</v>
      </c>
      <c r="C117" s="366">
        <v>232692000000</v>
      </c>
      <c r="D117" s="366">
        <v>243024000000</v>
      </c>
      <c r="E117" s="366">
        <v>249647000000</v>
      </c>
      <c r="F117" s="366">
        <v>252523000000</v>
      </c>
      <c r="G117" s="366">
        <v>255415000000</v>
      </c>
      <c r="H117" s="366">
        <v>260786000000</v>
      </c>
      <c r="I117" s="366">
        <v>263993000000</v>
      </c>
      <c r="J117" s="366">
        <v>267358000000</v>
      </c>
      <c r="K117" s="366">
        <v>270607000000</v>
      </c>
      <c r="L117" s="366">
        <v>273684000000</v>
      </c>
      <c r="M117" s="366">
        <v>274735000000</v>
      </c>
      <c r="N117" s="366">
        <v>279737000000</v>
      </c>
      <c r="O117" s="366">
        <v>283013000000</v>
      </c>
      <c r="P117" s="366">
        <v>286736000000</v>
      </c>
      <c r="Q117" s="366">
        <v>288964000000</v>
      </c>
      <c r="R117" s="366">
        <v>290188000000</v>
      </c>
      <c r="S117" s="366">
        <v>292323000000</v>
      </c>
      <c r="T117" s="366">
        <v>295149000000</v>
      </c>
      <c r="U117" s="366">
        <v>298281000000</v>
      </c>
      <c r="V117" s="366">
        <v>299494000000</v>
      </c>
      <c r="W117" s="366">
        <v>301796000000</v>
      </c>
      <c r="X117" s="366">
        <v>304363000000</v>
      </c>
      <c r="Y117" s="366">
        <v>307721000000</v>
      </c>
      <c r="Z117" s="366">
        <v>311100000000</v>
      </c>
      <c r="AA117" s="366">
        <v>313267000000</v>
      </c>
      <c r="AB117" s="366">
        <v>316915000000</v>
      </c>
      <c r="AC117" s="366">
        <v>321478000000</v>
      </c>
      <c r="AD117" s="366">
        <v>324491000000</v>
      </c>
      <c r="AE117" s="366">
        <v>327926000000</v>
      </c>
      <c r="AF117" s="366">
        <v>329366000000</v>
      </c>
      <c r="AG117" s="366">
        <v>334109000000</v>
      </c>
    </row>
    <row r="118" spans="1:33">
      <c r="A118" s="219" t="s">
        <v>3393</v>
      </c>
      <c r="B118" s="366">
        <v>33947600000</v>
      </c>
      <c r="C118" s="366">
        <v>29500400000</v>
      </c>
      <c r="D118" s="366">
        <v>30854800000</v>
      </c>
      <c r="E118" s="366">
        <v>31717200000</v>
      </c>
      <c r="F118" s="366">
        <v>31760700000</v>
      </c>
      <c r="G118" s="366">
        <v>32231000000</v>
      </c>
      <c r="H118" s="366">
        <v>33053100000</v>
      </c>
      <c r="I118" s="366">
        <v>33905100000</v>
      </c>
      <c r="J118" s="366">
        <v>34380100000</v>
      </c>
      <c r="K118" s="366">
        <v>35081700000</v>
      </c>
      <c r="L118" s="366">
        <v>35422900000</v>
      </c>
      <c r="M118" s="366">
        <v>35623400000</v>
      </c>
      <c r="N118" s="366">
        <v>36353000000</v>
      </c>
      <c r="O118" s="366">
        <v>36682100000</v>
      </c>
      <c r="P118" s="366">
        <v>37223800000</v>
      </c>
      <c r="Q118" s="366">
        <v>37684200000</v>
      </c>
      <c r="R118" s="366">
        <v>37698800000</v>
      </c>
      <c r="S118" s="366">
        <v>37972800000</v>
      </c>
      <c r="T118" s="366">
        <v>38473400000</v>
      </c>
      <c r="U118" s="366">
        <v>38806700000</v>
      </c>
      <c r="V118" s="366">
        <v>39058600000</v>
      </c>
      <c r="W118" s="366">
        <v>39414800000</v>
      </c>
      <c r="X118" s="366">
        <v>39523400000</v>
      </c>
      <c r="Y118" s="366">
        <v>40137100000</v>
      </c>
      <c r="Z118" s="366">
        <v>40525200000</v>
      </c>
      <c r="AA118" s="366">
        <v>40841800000</v>
      </c>
      <c r="AB118" s="366">
        <v>41217000000</v>
      </c>
      <c r="AC118" s="366">
        <v>41900300000</v>
      </c>
      <c r="AD118" s="366">
        <v>42189200000</v>
      </c>
      <c r="AE118" s="366">
        <v>42875800000</v>
      </c>
      <c r="AF118" s="366">
        <v>43129600000</v>
      </c>
      <c r="AG118" s="366">
        <v>43607100000</v>
      </c>
    </row>
    <row r="119" spans="1:33">
      <c r="A119" s="219" t="s">
        <v>3392</v>
      </c>
      <c r="B119" s="366">
        <v>24775900000</v>
      </c>
      <c r="C119" s="366">
        <v>22174400000</v>
      </c>
      <c r="D119" s="366">
        <v>23054500000</v>
      </c>
      <c r="E119" s="366">
        <v>23649500000</v>
      </c>
      <c r="F119" s="366">
        <v>23766500000</v>
      </c>
      <c r="G119" s="366">
        <v>24043600000</v>
      </c>
      <c r="H119" s="366">
        <v>24544100000</v>
      </c>
      <c r="I119" s="366">
        <v>24956900000</v>
      </c>
      <c r="J119" s="366">
        <v>25231200000</v>
      </c>
      <c r="K119" s="366">
        <v>25618200000</v>
      </c>
      <c r="L119" s="366">
        <v>25845400000</v>
      </c>
      <c r="M119" s="366">
        <v>25971100000</v>
      </c>
      <c r="N119" s="366">
        <v>26479600000</v>
      </c>
      <c r="O119" s="366">
        <v>26747600000</v>
      </c>
      <c r="P119" s="366">
        <v>27097300000</v>
      </c>
      <c r="Q119" s="366">
        <v>27383100000</v>
      </c>
      <c r="R119" s="366">
        <v>27486500000</v>
      </c>
      <c r="S119" s="366">
        <v>27697800000</v>
      </c>
      <c r="T119" s="366">
        <v>27992400000</v>
      </c>
      <c r="U119" s="366">
        <v>28266800000</v>
      </c>
      <c r="V119" s="366">
        <v>28451600000</v>
      </c>
      <c r="W119" s="366">
        <v>28700500000</v>
      </c>
      <c r="X119" s="366">
        <v>28887300000</v>
      </c>
      <c r="Y119" s="366">
        <v>29259200000</v>
      </c>
      <c r="Z119" s="366">
        <v>29552800000</v>
      </c>
      <c r="AA119" s="366">
        <v>29819900000</v>
      </c>
      <c r="AB119" s="366">
        <v>30140500000</v>
      </c>
      <c r="AC119" s="366">
        <v>30577100000</v>
      </c>
      <c r="AD119" s="366">
        <v>30838000000</v>
      </c>
      <c r="AE119" s="366">
        <v>31276900000</v>
      </c>
      <c r="AF119" s="366">
        <v>31481000000</v>
      </c>
      <c r="AG119" s="366">
        <v>31864700000</v>
      </c>
    </row>
    <row r="120" spans="1:33">
      <c r="A120" s="219" t="s">
        <v>3391</v>
      </c>
      <c r="B120" s="366">
        <v>200956000000</v>
      </c>
      <c r="C120" s="366">
        <v>131890000000</v>
      </c>
      <c r="D120" s="366">
        <v>155140000000</v>
      </c>
      <c r="E120" s="366">
        <v>166122000000</v>
      </c>
      <c r="F120" s="366">
        <v>171690000000</v>
      </c>
      <c r="G120" s="366">
        <v>181182000000</v>
      </c>
      <c r="H120" s="366">
        <v>192845000000</v>
      </c>
      <c r="I120" s="366">
        <v>202903000000</v>
      </c>
      <c r="J120" s="366">
        <v>213080000000</v>
      </c>
      <c r="K120" s="366">
        <v>220495000000</v>
      </c>
      <c r="L120" s="366">
        <v>227626000000</v>
      </c>
      <c r="M120" s="366">
        <v>227568000000</v>
      </c>
      <c r="N120" s="366">
        <v>230015000000</v>
      </c>
      <c r="O120" s="366">
        <v>231893000000</v>
      </c>
      <c r="P120" s="366">
        <v>238179000000</v>
      </c>
      <c r="Q120" s="366">
        <v>239144000000</v>
      </c>
      <c r="R120" s="366">
        <v>232222000000</v>
      </c>
      <c r="S120" s="366">
        <v>232888000000</v>
      </c>
      <c r="T120" s="366">
        <v>239013000000</v>
      </c>
      <c r="U120" s="366">
        <v>238868000000</v>
      </c>
      <c r="V120" s="366">
        <v>235267000000</v>
      </c>
      <c r="W120" s="366">
        <v>237051000000</v>
      </c>
      <c r="X120" s="366">
        <v>233291000000</v>
      </c>
      <c r="Y120" s="366">
        <v>239751000000</v>
      </c>
      <c r="Z120" s="366">
        <v>241572000000</v>
      </c>
      <c r="AA120" s="366">
        <v>236608000000</v>
      </c>
      <c r="AB120" s="366">
        <v>236183000000</v>
      </c>
      <c r="AC120" s="366">
        <v>243824000000</v>
      </c>
      <c r="AD120" s="366">
        <v>243464000000</v>
      </c>
      <c r="AE120" s="366">
        <v>244977000000</v>
      </c>
      <c r="AF120" s="366">
        <v>241426000000</v>
      </c>
      <c r="AG120" s="366">
        <v>243313000000</v>
      </c>
    </row>
    <row r="121" spans="1:33">
      <c r="A121" s="219" t="s">
        <v>3390</v>
      </c>
      <c r="B121" s="366">
        <v>2989430000</v>
      </c>
      <c r="C121" s="366">
        <v>2750690000</v>
      </c>
      <c r="D121" s="366">
        <v>2845010000</v>
      </c>
      <c r="E121" s="366">
        <v>2913460000</v>
      </c>
      <c r="F121" s="366">
        <v>2936280000</v>
      </c>
      <c r="G121" s="366">
        <v>2961280000</v>
      </c>
      <c r="H121" s="366">
        <v>3010450000</v>
      </c>
      <c r="I121" s="366">
        <v>3039200000</v>
      </c>
      <c r="J121" s="366">
        <v>3062700000</v>
      </c>
      <c r="K121" s="366">
        <v>3095530000</v>
      </c>
      <c r="L121" s="366">
        <v>3118720000</v>
      </c>
      <c r="M121" s="366">
        <v>3132000000</v>
      </c>
      <c r="N121" s="366">
        <v>3190810000</v>
      </c>
      <c r="O121" s="366">
        <v>3223450000</v>
      </c>
      <c r="P121" s="366">
        <v>3260410000</v>
      </c>
      <c r="Q121" s="366">
        <v>3290200000</v>
      </c>
      <c r="R121" s="366">
        <v>3311320000</v>
      </c>
      <c r="S121" s="366">
        <v>3337920000</v>
      </c>
      <c r="T121" s="366">
        <v>3365810000</v>
      </c>
      <c r="U121" s="366">
        <v>3401830000</v>
      </c>
      <c r="V121" s="366">
        <v>3426080000</v>
      </c>
      <c r="W121" s="366">
        <v>3453660000</v>
      </c>
      <c r="X121" s="366">
        <v>3486270000</v>
      </c>
      <c r="Y121" s="366">
        <v>3522850000</v>
      </c>
      <c r="Z121" s="366">
        <v>3556920000</v>
      </c>
      <c r="AA121" s="366">
        <v>3595150000</v>
      </c>
      <c r="AB121" s="366">
        <v>3637720000</v>
      </c>
      <c r="AC121" s="366">
        <v>3684140000</v>
      </c>
      <c r="AD121" s="366">
        <v>3718600000</v>
      </c>
      <c r="AE121" s="366">
        <v>3767010000</v>
      </c>
      <c r="AF121" s="366">
        <v>3794240000</v>
      </c>
      <c r="AG121" s="366">
        <v>3843330000</v>
      </c>
    </row>
    <row r="122" spans="1:33">
      <c r="A122" s="219" t="s">
        <v>3389</v>
      </c>
      <c r="B122" s="366">
        <v>7275680000</v>
      </c>
      <c r="C122" s="366">
        <v>6807860000</v>
      </c>
      <c r="D122" s="366">
        <v>7011640000</v>
      </c>
      <c r="E122" s="366">
        <v>7168650000</v>
      </c>
      <c r="F122" s="366">
        <v>7232390000</v>
      </c>
      <c r="G122" s="366">
        <v>7280420000</v>
      </c>
      <c r="H122" s="366">
        <v>7381790000</v>
      </c>
      <c r="I122" s="366">
        <v>7417750000</v>
      </c>
      <c r="J122" s="366">
        <v>7461230000</v>
      </c>
      <c r="K122" s="366">
        <v>7521860000</v>
      </c>
      <c r="L122" s="366">
        <v>7573280000</v>
      </c>
      <c r="M122" s="366">
        <v>7603290000</v>
      </c>
      <c r="N122" s="366">
        <v>7744440000</v>
      </c>
      <c r="O122" s="366">
        <v>7830320000</v>
      </c>
      <c r="P122" s="366">
        <v>7912000000</v>
      </c>
      <c r="Q122" s="366">
        <v>7978120000</v>
      </c>
      <c r="R122" s="366">
        <v>8048760000</v>
      </c>
      <c r="S122" s="366">
        <v>8115830000</v>
      </c>
      <c r="T122" s="366">
        <v>8171630000</v>
      </c>
      <c r="U122" s="366">
        <v>8265540000</v>
      </c>
      <c r="V122" s="366">
        <v>8326580000</v>
      </c>
      <c r="W122" s="366">
        <v>8393640000</v>
      </c>
      <c r="X122" s="366">
        <v>8492540000</v>
      </c>
      <c r="Y122" s="366">
        <v>8569080000</v>
      </c>
      <c r="Z122" s="366">
        <v>8656150000</v>
      </c>
      <c r="AA122" s="366">
        <v>8757100000</v>
      </c>
      <c r="AB122" s="366">
        <v>8870200000</v>
      </c>
      <c r="AC122" s="366">
        <v>8971490000</v>
      </c>
      <c r="AD122" s="366">
        <v>9066120000</v>
      </c>
      <c r="AE122" s="366">
        <v>9175130000</v>
      </c>
      <c r="AF122" s="366">
        <v>9247140000</v>
      </c>
      <c r="AG122" s="366">
        <v>9373080000</v>
      </c>
    </row>
    <row r="123" spans="1:33">
      <c r="A123" s="219" t="s">
        <v>3388</v>
      </c>
      <c r="B123" s="366">
        <v>23856400000</v>
      </c>
      <c r="C123" s="366">
        <v>21477600000</v>
      </c>
      <c r="D123" s="366">
        <v>22247300000</v>
      </c>
      <c r="E123" s="366">
        <v>22714500000</v>
      </c>
      <c r="F123" s="366">
        <v>22974000000</v>
      </c>
      <c r="G123" s="366">
        <v>23210500000</v>
      </c>
      <c r="H123" s="366">
        <v>23561300000</v>
      </c>
      <c r="I123" s="366">
        <v>23729300000</v>
      </c>
      <c r="J123" s="366">
        <v>23982400000</v>
      </c>
      <c r="K123" s="366">
        <v>24161000000</v>
      </c>
      <c r="L123" s="366">
        <v>24359500000</v>
      </c>
      <c r="M123" s="366">
        <v>24402300000</v>
      </c>
      <c r="N123" s="366">
        <v>24680500000</v>
      </c>
      <c r="O123" s="366">
        <v>24918900000</v>
      </c>
      <c r="P123" s="366">
        <v>25118200000</v>
      </c>
      <c r="Q123" s="366">
        <v>25187400000</v>
      </c>
      <c r="R123" s="366">
        <v>25273300000</v>
      </c>
      <c r="S123" s="366">
        <v>25373700000</v>
      </c>
      <c r="T123" s="366">
        <v>25492900000</v>
      </c>
      <c r="U123" s="366">
        <v>25653300000</v>
      </c>
      <c r="V123" s="366">
        <v>25665300000</v>
      </c>
      <c r="W123" s="366">
        <v>25781900000</v>
      </c>
      <c r="X123" s="366">
        <v>25947000000</v>
      </c>
      <c r="Y123" s="366">
        <v>26085600000</v>
      </c>
      <c r="Z123" s="366">
        <v>26284100000</v>
      </c>
      <c r="AA123" s="366">
        <v>26343000000</v>
      </c>
      <c r="AB123" s="366">
        <v>26539800000</v>
      </c>
      <c r="AC123" s="366">
        <v>26740600000</v>
      </c>
      <c r="AD123" s="366">
        <v>26925800000</v>
      </c>
      <c r="AE123" s="366">
        <v>27021700000</v>
      </c>
      <c r="AF123" s="366">
        <v>27065200000</v>
      </c>
      <c r="AG123" s="366">
        <v>27319300000</v>
      </c>
    </row>
    <row r="124" spans="1:33">
      <c r="A124" s="219" t="s">
        <v>3387</v>
      </c>
      <c r="B124" s="366">
        <v>16212100000</v>
      </c>
      <c r="C124" s="366">
        <v>14733600000</v>
      </c>
      <c r="D124" s="366">
        <v>15131400000</v>
      </c>
      <c r="E124" s="366">
        <v>15370100000</v>
      </c>
      <c r="F124" s="366">
        <v>15478100000</v>
      </c>
      <c r="G124" s="366">
        <v>15607200000</v>
      </c>
      <c r="H124" s="366">
        <v>15771900000</v>
      </c>
      <c r="I124" s="366">
        <v>15901100000</v>
      </c>
      <c r="J124" s="366">
        <v>16013000000</v>
      </c>
      <c r="K124" s="366">
        <v>16103300000</v>
      </c>
      <c r="L124" s="366">
        <v>16150500000</v>
      </c>
      <c r="M124" s="366">
        <v>16169500000</v>
      </c>
      <c r="N124" s="366">
        <v>16278700000</v>
      </c>
      <c r="O124" s="366">
        <v>16356300000</v>
      </c>
      <c r="P124" s="366">
        <v>16415700000</v>
      </c>
      <c r="Q124" s="366">
        <v>16430600000</v>
      </c>
      <c r="R124" s="366">
        <v>16446700000</v>
      </c>
      <c r="S124" s="366">
        <v>16463300000</v>
      </c>
      <c r="T124" s="366">
        <v>16484500000</v>
      </c>
      <c r="U124" s="366">
        <v>16512900000</v>
      </c>
      <c r="V124" s="366">
        <v>16518000000</v>
      </c>
      <c r="W124" s="366">
        <v>16537500000</v>
      </c>
      <c r="X124" s="366">
        <v>16564200000</v>
      </c>
      <c r="Y124" s="366">
        <v>16588000000</v>
      </c>
      <c r="Z124" s="366">
        <v>16623000000</v>
      </c>
      <c r="AA124" s="366">
        <v>16635400000</v>
      </c>
      <c r="AB124" s="366">
        <v>16669300000</v>
      </c>
      <c r="AC124" s="366">
        <v>16704100000</v>
      </c>
      <c r="AD124" s="366">
        <v>16734800000</v>
      </c>
      <c r="AE124" s="366">
        <v>16754200000</v>
      </c>
      <c r="AF124" s="366">
        <v>16762800000</v>
      </c>
      <c r="AG124" s="366">
        <v>16807600000</v>
      </c>
    </row>
    <row r="125" spans="1:33">
      <c r="A125" s="219" t="s">
        <v>3386</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3385</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3384</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93" t="s">
        <v>11</v>
      </c>
      <c r="B1" s="493"/>
      <c r="C1" s="493"/>
      <c r="D1" s="493"/>
      <c r="E1" s="493"/>
    </row>
    <row r="2" spans="1:5">
      <c r="A2" s="494" t="s">
        <v>172</v>
      </c>
      <c r="B2" s="494"/>
      <c r="C2" s="494"/>
      <c r="D2" s="494"/>
      <c r="E2" s="494"/>
    </row>
    <row r="19" spans="1:5">
      <c r="A19" s="219" t="s">
        <v>173</v>
      </c>
    </row>
    <row r="20" spans="1:5">
      <c r="A20" s="219">
        <v>155400</v>
      </c>
      <c r="B20" s="219" t="s">
        <v>174</v>
      </c>
    </row>
    <row r="21" spans="1:5">
      <c r="A21" s="494" t="s">
        <v>175</v>
      </c>
      <c r="B21" s="494"/>
      <c r="C21" s="494"/>
      <c r="D21" s="494"/>
      <c r="E21" s="494"/>
    </row>
    <row r="38" spans="1:5">
      <c r="A38" s="219" t="s">
        <v>173</v>
      </c>
    </row>
    <row r="39" spans="1:5">
      <c r="A39" s="219">
        <v>100800</v>
      </c>
      <c r="B39" s="219" t="s">
        <v>174</v>
      </c>
    </row>
    <row r="40" spans="1:5">
      <c r="A40" s="494" t="s">
        <v>176</v>
      </c>
      <c r="B40" s="494"/>
      <c r="C40" s="494"/>
      <c r="D40" s="494"/>
      <c r="E40" s="494"/>
    </row>
    <row r="57" spans="1:5" ht="14.65" thickBot="1">
      <c r="A57" s="219" t="s">
        <v>173</v>
      </c>
    </row>
    <row r="58" spans="1:5" ht="14.65" thickBot="1">
      <c r="A58" s="384">
        <v>194000</v>
      </c>
      <c r="B58" s="219" t="s">
        <v>177</v>
      </c>
    </row>
    <row r="60" spans="1:5">
      <c r="A60" s="493" t="s">
        <v>178</v>
      </c>
      <c r="B60" s="493"/>
      <c r="C60" s="493"/>
      <c r="D60" s="493"/>
      <c r="E60" s="493"/>
    </row>
    <row r="85" spans="1:37" s="385"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5"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6">
        <f>(B86-B85)/B85</f>
        <v>1.0254083484573502</v>
      </c>
    </row>
    <row r="89" spans="1:37">
      <c r="A89" s="493" t="s">
        <v>179</v>
      </c>
      <c r="B89" s="493"/>
      <c r="C89" s="493"/>
      <c r="D89" s="493"/>
      <c r="E89" s="493"/>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7"/>
      <c r="E96" s="219" t="s">
        <v>184</v>
      </c>
    </row>
    <row r="98" spans="1:5">
      <c r="A98" s="493" t="s">
        <v>180</v>
      </c>
      <c r="B98" s="493"/>
      <c r="C98" s="493"/>
      <c r="D98" s="493"/>
      <c r="E98" s="493"/>
    </row>
    <row r="99" spans="1:5">
      <c r="A99" s="387">
        <v>0.3</v>
      </c>
      <c r="B99" s="11" t="s">
        <v>420</v>
      </c>
    </row>
    <row r="100" spans="1:5">
      <c r="A100" s="219">
        <v>63.5</v>
      </c>
      <c r="B100" s="219" t="s">
        <v>421</v>
      </c>
    </row>
    <row r="101" spans="1:5">
      <c r="A101" s="219">
        <f>1/A100</f>
        <v>1.5748031496062992E-2</v>
      </c>
      <c r="B101" s="219" t="s">
        <v>419</v>
      </c>
    </row>
    <row r="102" spans="1:5">
      <c r="A102" s="388">
        <f>A101*(1-A99)</f>
        <v>1.1023622047244094E-2</v>
      </c>
      <c r="B102" s="219" t="s">
        <v>422</v>
      </c>
    </row>
    <row r="103" spans="1:5">
      <c r="A103" s="388">
        <f>1/A102</f>
        <v>90.714285714285722</v>
      </c>
      <c r="B103" s="219" t="s">
        <v>426</v>
      </c>
    </row>
    <row r="104" spans="1:5">
      <c r="A104" s="387">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93" t="s">
        <v>182</v>
      </c>
      <c r="B109" s="493"/>
      <c r="C109" s="493"/>
      <c r="D109" s="493"/>
      <c r="E109" s="493"/>
    </row>
    <row r="110" spans="1:5" ht="14.65" thickBot="1"/>
    <row r="111" spans="1:5" ht="14.65" thickBot="1">
      <c r="A111" s="12">
        <f>A122</f>
        <v>0.20481927710843381</v>
      </c>
      <c r="B111" s="219" t="s">
        <v>429</v>
      </c>
    </row>
    <row r="113" spans="1:12">
      <c r="A113" s="493" t="s">
        <v>181</v>
      </c>
      <c r="B113" s="493"/>
      <c r="C113" s="493"/>
      <c r="D113" s="493"/>
      <c r="E113" s="493"/>
    </row>
    <row r="114" spans="1:12">
      <c r="A114" s="387">
        <v>0.2</v>
      </c>
      <c r="B114" s="11" t="s">
        <v>420</v>
      </c>
    </row>
    <row r="115" spans="1:12">
      <c r="A115" s="219">
        <v>1.95</v>
      </c>
      <c r="B115" s="219" t="s">
        <v>428</v>
      </c>
    </row>
    <row r="116" spans="1:12">
      <c r="A116" s="219">
        <f>1/A115</f>
        <v>0.51282051282051289</v>
      </c>
      <c r="B116" s="219" t="s">
        <v>419</v>
      </c>
    </row>
    <row r="117" spans="1:12">
      <c r="A117" s="388">
        <f>A116*(1-A114)</f>
        <v>0.41025641025641035</v>
      </c>
      <c r="B117" s="219" t="s">
        <v>422</v>
      </c>
    </row>
    <row r="118" spans="1:12">
      <c r="A118" s="388">
        <f>1/A117</f>
        <v>2.4374999999999996</v>
      </c>
      <c r="B118" s="219" t="s">
        <v>426</v>
      </c>
    </row>
    <row r="119" spans="1:12">
      <c r="A119" s="387">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93" t="s">
        <v>430</v>
      </c>
      <c r="B124" s="493"/>
      <c r="C124" s="493"/>
      <c r="D124" s="493"/>
      <c r="E124" s="493"/>
      <c r="J124" s="356"/>
    </row>
    <row r="125" spans="1:12">
      <c r="A125" s="366">
        <v>4.4824543659231753E-4</v>
      </c>
      <c r="B125" s="219" t="s">
        <v>432</v>
      </c>
      <c r="K125" s="11"/>
      <c r="L125" s="11"/>
    </row>
    <row r="126" spans="1:12">
      <c r="A126" s="219">
        <v>1.27</v>
      </c>
      <c r="B126" s="219" t="s">
        <v>437</v>
      </c>
      <c r="F126" s="389"/>
      <c r="J126" s="4"/>
      <c r="K126" s="366"/>
      <c r="L126" s="366"/>
    </row>
    <row r="127" spans="1:12">
      <c r="A127" s="219">
        <f>(1/CONVERT(A125/A126,"mi","km")*0.00105505585)</f>
        <v>1.857438352962903</v>
      </c>
      <c r="B127" s="219" t="s">
        <v>433</v>
      </c>
      <c r="K127" s="366"/>
      <c r="L127" s="366"/>
    </row>
    <row r="128" spans="1:12">
      <c r="A128" s="219">
        <f>1/A127</f>
        <v>0.53837587578874124</v>
      </c>
      <c r="B128" s="219" t="s">
        <v>434</v>
      </c>
      <c r="F128" s="389"/>
      <c r="K128" s="387"/>
      <c r="L128" s="11"/>
    </row>
    <row r="129" spans="1:12">
      <c r="A129" s="219">
        <v>1.07</v>
      </c>
      <c r="B129" s="219" t="s">
        <v>431</v>
      </c>
      <c r="F129" s="389"/>
      <c r="K129" s="387"/>
      <c r="L129" s="11"/>
    </row>
    <row r="130" spans="1:12" ht="14.65" thickBot="1">
      <c r="A130" s="219">
        <f>1/A129</f>
        <v>0.93457943925233644</v>
      </c>
      <c r="B130" s="219" t="s">
        <v>435</v>
      </c>
      <c r="F130" s="389"/>
      <c r="K130" s="11"/>
      <c r="L130" s="11"/>
    </row>
    <row r="131" spans="1:12" ht="14.65" thickBot="1">
      <c r="A131" s="12">
        <f>(A130-A128)/A128</f>
        <v>0.73592369435785332</v>
      </c>
      <c r="B131" s="219" t="s">
        <v>427</v>
      </c>
      <c r="F131" s="389"/>
    </row>
    <row r="133" spans="1:12">
      <c r="A133" s="356"/>
      <c r="B133" s="11"/>
      <c r="C133" s="11"/>
    </row>
    <row r="134" spans="1:12">
      <c r="A134" s="493" t="s">
        <v>107</v>
      </c>
      <c r="B134" s="493"/>
      <c r="C134" s="493"/>
      <c r="D134" s="493"/>
      <c r="E134" s="493"/>
    </row>
    <row r="135" spans="1:12">
      <c r="A135" s="390" t="s">
        <v>449</v>
      </c>
      <c r="B135" s="240"/>
      <c r="C135" s="240"/>
      <c r="D135" s="240"/>
      <c r="E135" s="240"/>
      <c r="F135" s="240"/>
      <c r="G135" s="240"/>
    </row>
    <row r="136" spans="1:12">
      <c r="A136" s="14"/>
      <c r="B136" s="490" t="s">
        <v>450</v>
      </c>
      <c r="C136" s="491"/>
      <c r="D136" s="491"/>
      <c r="E136" s="492"/>
      <c r="F136" s="240"/>
      <c r="G136" s="240"/>
    </row>
    <row r="137" spans="1:12">
      <c r="A137" s="15"/>
      <c r="B137" s="490" t="s">
        <v>451</v>
      </c>
      <c r="C137" s="492"/>
      <c r="D137" s="490" t="s">
        <v>452</v>
      </c>
      <c r="E137" s="492"/>
      <c r="F137" s="240"/>
      <c r="G137" s="240"/>
    </row>
    <row r="138" spans="1:12">
      <c r="A138" s="16" t="s">
        <v>453</v>
      </c>
      <c r="B138" s="17" t="s">
        <v>454</v>
      </c>
      <c r="C138" s="17" t="s">
        <v>455</v>
      </c>
      <c r="D138" s="17" t="s">
        <v>454</v>
      </c>
      <c r="E138" s="17" t="s">
        <v>455</v>
      </c>
      <c r="F138" s="240"/>
      <c r="G138" s="391" t="s">
        <v>456</v>
      </c>
    </row>
    <row r="139" spans="1:12">
      <c r="A139" s="392" t="s">
        <v>457</v>
      </c>
      <c r="B139" s="393">
        <v>95</v>
      </c>
      <c r="C139" s="394">
        <v>95</v>
      </c>
      <c r="D139" s="393">
        <v>50</v>
      </c>
      <c r="E139" s="394">
        <v>50</v>
      </c>
      <c r="F139" s="391" t="s">
        <v>132</v>
      </c>
      <c r="G139" s="240">
        <f>(C139-E139)/C139</f>
        <v>0.47368421052631576</v>
      </c>
    </row>
    <row r="140" spans="1:12">
      <c r="A140" s="395" t="s">
        <v>458</v>
      </c>
      <c r="B140" s="396">
        <v>100</v>
      </c>
      <c r="C140" s="397">
        <v>100</v>
      </c>
      <c r="D140" s="396">
        <v>70</v>
      </c>
      <c r="E140" s="397">
        <v>70</v>
      </c>
      <c r="F140" s="391" t="s">
        <v>132</v>
      </c>
      <c r="G140" s="240">
        <f t="shared" ref="G140:G156" si="0">(C140-E140)/C140</f>
        <v>0.3</v>
      </c>
    </row>
    <row r="141" spans="1:12">
      <c r="A141" s="395" t="s">
        <v>459</v>
      </c>
      <c r="B141" s="396">
        <v>95</v>
      </c>
      <c r="C141" s="397">
        <v>95</v>
      </c>
      <c r="D141" s="396">
        <v>50</v>
      </c>
      <c r="E141" s="397">
        <v>50</v>
      </c>
      <c r="F141" s="391" t="s">
        <v>132</v>
      </c>
      <c r="G141" s="240">
        <f t="shared" si="0"/>
        <v>0.47368421052631576</v>
      </c>
    </row>
    <row r="142" spans="1:12">
      <c r="A142" s="395" t="s">
        <v>460</v>
      </c>
      <c r="B142" s="396">
        <v>105</v>
      </c>
      <c r="C142" s="397">
        <v>105</v>
      </c>
      <c r="D142" s="396">
        <v>110</v>
      </c>
      <c r="E142" s="397">
        <v>110</v>
      </c>
      <c r="F142" s="398" t="s">
        <v>476</v>
      </c>
      <c r="G142" s="240">
        <f t="shared" si="0"/>
        <v>-4.7619047619047616E-2</v>
      </c>
    </row>
    <row r="143" spans="1:12">
      <c r="A143" s="395" t="s">
        <v>461</v>
      </c>
      <c r="B143" s="396">
        <v>80</v>
      </c>
      <c r="C143" s="397">
        <v>80</v>
      </c>
      <c r="D143" s="396">
        <v>35</v>
      </c>
      <c r="E143" s="397">
        <v>35</v>
      </c>
      <c r="F143" s="391" t="s">
        <v>132</v>
      </c>
      <c r="G143" s="240">
        <f t="shared" si="0"/>
        <v>0.5625</v>
      </c>
    </row>
    <row r="144" spans="1:12">
      <c r="A144" s="395" t="s">
        <v>462</v>
      </c>
      <c r="B144" s="396">
        <v>70</v>
      </c>
      <c r="C144" s="397">
        <v>70</v>
      </c>
      <c r="D144" s="396">
        <v>50</v>
      </c>
      <c r="E144" s="397">
        <v>50</v>
      </c>
      <c r="F144" s="391" t="s">
        <v>132</v>
      </c>
      <c r="G144" s="240">
        <f t="shared" si="0"/>
        <v>0.2857142857142857</v>
      </c>
    </row>
    <row r="145" spans="1:9">
      <c r="A145" s="395" t="s">
        <v>463</v>
      </c>
      <c r="B145" s="396">
        <v>90</v>
      </c>
      <c r="C145" s="397">
        <v>90</v>
      </c>
      <c r="D145" s="396">
        <v>80</v>
      </c>
      <c r="E145" s="397">
        <v>80</v>
      </c>
      <c r="F145" s="391" t="s">
        <v>464</v>
      </c>
      <c r="G145" s="240">
        <f t="shared" si="0"/>
        <v>0.1111111111111111</v>
      </c>
    </row>
    <row r="146" spans="1:9">
      <c r="A146" s="395" t="s">
        <v>465</v>
      </c>
      <c r="B146" s="396">
        <v>100</v>
      </c>
      <c r="C146" s="397">
        <v>100</v>
      </c>
      <c r="D146" s="396">
        <v>90</v>
      </c>
      <c r="E146" s="397">
        <v>90</v>
      </c>
      <c r="F146" s="391" t="s">
        <v>132</v>
      </c>
      <c r="G146" s="240">
        <f t="shared" si="0"/>
        <v>0.1</v>
      </c>
    </row>
    <row r="147" spans="1:9">
      <c r="A147" s="395" t="s">
        <v>466</v>
      </c>
      <c r="B147" s="396">
        <v>80</v>
      </c>
      <c r="C147" s="397">
        <v>80</v>
      </c>
      <c r="D147" s="396">
        <v>40</v>
      </c>
      <c r="E147" s="397">
        <v>40</v>
      </c>
      <c r="F147" s="391" t="s">
        <v>132</v>
      </c>
      <c r="G147" s="240">
        <f t="shared" si="0"/>
        <v>0.5</v>
      </c>
    </row>
    <row r="148" spans="1:9">
      <c r="A148" s="395" t="s">
        <v>467</v>
      </c>
      <c r="B148" s="396">
        <v>80</v>
      </c>
      <c r="C148" s="397">
        <v>80</v>
      </c>
      <c r="D148" s="396">
        <v>50</v>
      </c>
      <c r="E148" s="397">
        <v>50</v>
      </c>
      <c r="F148" s="391" t="s">
        <v>132</v>
      </c>
      <c r="G148" s="240">
        <f t="shared" si="0"/>
        <v>0.375</v>
      </c>
    </row>
    <row r="149" spans="1:9">
      <c r="A149" s="395" t="s">
        <v>468</v>
      </c>
      <c r="B149" s="396">
        <v>90</v>
      </c>
      <c r="C149" s="397">
        <v>90</v>
      </c>
      <c r="D149" s="396">
        <v>80</v>
      </c>
      <c r="E149" s="397">
        <v>80</v>
      </c>
      <c r="F149" s="391" t="s">
        <v>464</v>
      </c>
      <c r="G149" s="240">
        <f t="shared" si="0"/>
        <v>0.1111111111111111</v>
      </c>
    </row>
    <row r="150" spans="1:9">
      <c r="A150" s="395" t="s">
        <v>469</v>
      </c>
      <c r="B150" s="396">
        <v>95</v>
      </c>
      <c r="C150" s="397">
        <v>95</v>
      </c>
      <c r="D150" s="396">
        <v>90</v>
      </c>
      <c r="E150" s="397">
        <v>90</v>
      </c>
      <c r="F150" s="398" t="s">
        <v>476</v>
      </c>
      <c r="G150" s="240">
        <f t="shared" si="0"/>
        <v>5.2631578947368418E-2</v>
      </c>
    </row>
    <row r="151" spans="1:9">
      <c r="A151" s="395" t="s">
        <v>470</v>
      </c>
      <c r="B151" s="396">
        <v>95</v>
      </c>
      <c r="C151" s="397">
        <v>95</v>
      </c>
      <c r="D151" s="396">
        <v>90</v>
      </c>
      <c r="E151" s="397">
        <v>90</v>
      </c>
      <c r="F151" s="398" t="s">
        <v>476</v>
      </c>
      <c r="G151" s="240">
        <f t="shared" si="0"/>
        <v>5.2631578947368418E-2</v>
      </c>
    </row>
    <row r="152" spans="1:9">
      <c r="A152" s="395" t="s">
        <v>471</v>
      </c>
      <c r="B152" s="396">
        <v>80</v>
      </c>
      <c r="C152" s="397">
        <v>50</v>
      </c>
      <c r="D152" s="396">
        <v>30</v>
      </c>
      <c r="E152" s="397">
        <v>30</v>
      </c>
      <c r="F152" s="391" t="s">
        <v>131</v>
      </c>
      <c r="G152" s="240">
        <f t="shared" si="0"/>
        <v>0.4</v>
      </c>
    </row>
    <row r="153" spans="1:9">
      <c r="A153" s="395" t="s">
        <v>472</v>
      </c>
      <c r="B153" s="396">
        <v>90</v>
      </c>
      <c r="C153" s="397">
        <v>90</v>
      </c>
      <c r="D153" s="396">
        <v>70</v>
      </c>
      <c r="E153" s="397">
        <v>70</v>
      </c>
      <c r="F153" s="391" t="s">
        <v>128</v>
      </c>
      <c r="G153" s="240">
        <f t="shared" si="0"/>
        <v>0.22222222222222221</v>
      </c>
    </row>
    <row r="154" spans="1:9">
      <c r="A154" s="395" t="s">
        <v>473</v>
      </c>
      <c r="B154" s="396">
        <v>95</v>
      </c>
      <c r="C154" s="397">
        <v>90</v>
      </c>
      <c r="D154" s="396">
        <v>80</v>
      </c>
      <c r="E154" s="397">
        <v>80</v>
      </c>
      <c r="F154" s="398" t="s">
        <v>476</v>
      </c>
      <c r="G154" s="240">
        <f t="shared" si="0"/>
        <v>0.1111111111111111</v>
      </c>
      <c r="I154" s="399"/>
    </row>
    <row r="155" spans="1:9">
      <c r="A155" s="395" t="s">
        <v>474</v>
      </c>
      <c r="B155" s="396">
        <v>80</v>
      </c>
      <c r="C155" s="397">
        <v>65</v>
      </c>
      <c r="D155" s="396">
        <v>60</v>
      </c>
      <c r="E155" s="397">
        <v>30</v>
      </c>
      <c r="F155" s="391" t="s">
        <v>129</v>
      </c>
      <c r="G155" s="240">
        <f t="shared" si="0"/>
        <v>0.53846153846153844</v>
      </c>
    </row>
    <row r="156" spans="1:9">
      <c r="A156" s="400" t="s">
        <v>475</v>
      </c>
      <c r="B156" s="401">
        <v>90</v>
      </c>
      <c r="C156" s="402">
        <v>90</v>
      </c>
      <c r="D156" s="401">
        <v>70</v>
      </c>
      <c r="E156" s="402">
        <v>70</v>
      </c>
      <c r="F156" s="391"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93" t="s">
        <v>185</v>
      </c>
      <c r="B165" s="493"/>
      <c r="C165" s="493"/>
      <c r="D165" s="493"/>
      <c r="E165" s="493"/>
    </row>
    <row r="166" spans="1:7" ht="14.65" thickBot="1">
      <c r="A166" s="219" t="s">
        <v>186</v>
      </c>
      <c r="B166" s="387">
        <v>0.4</v>
      </c>
    </row>
    <row r="167" spans="1:7" ht="14.65" thickBot="1">
      <c r="A167" s="219" t="s">
        <v>187</v>
      </c>
      <c r="B167" s="18">
        <f>(1+B166)^(1/(2020-2010))-1</f>
        <v>3.4219694129380196E-2</v>
      </c>
    </row>
    <row r="168" spans="1:7">
      <c r="B168" s="19"/>
    </row>
    <row r="169" spans="1:7">
      <c r="A169" s="493" t="s">
        <v>438</v>
      </c>
      <c r="B169" s="493"/>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93" t="s">
        <v>194</v>
      </c>
      <c r="B174" s="493"/>
      <c r="C174" s="493"/>
      <c r="D174" s="493"/>
      <c r="E174" s="493"/>
    </row>
    <row r="175" spans="1:7" ht="14.65" thickBot="1">
      <c r="A175" s="219" t="s">
        <v>448</v>
      </c>
      <c r="B175" s="19">
        <v>0.1246</v>
      </c>
    </row>
    <row r="176" spans="1:7" ht="14.65" thickBot="1">
      <c r="A176" s="219" t="s">
        <v>443</v>
      </c>
      <c r="B176" s="18">
        <f>1-B175</f>
        <v>0.87539999999999996</v>
      </c>
    </row>
    <row r="178" spans="1:5">
      <c r="A178" s="493" t="s">
        <v>188</v>
      </c>
      <c r="B178" s="493"/>
      <c r="C178" s="493"/>
      <c r="D178" s="493"/>
      <c r="E178" s="493"/>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93" t="s">
        <v>190</v>
      </c>
      <c r="B183" s="493"/>
      <c r="C183" s="493"/>
      <c r="D183" s="493"/>
      <c r="E183" s="493"/>
    </row>
    <row r="184" spans="1:5">
      <c r="A184" s="219" t="s">
        <v>2098</v>
      </c>
      <c r="B184" s="403">
        <v>1.2E-2</v>
      </c>
    </row>
    <row r="185" spans="1:5">
      <c r="A185" s="219" t="s">
        <v>2099</v>
      </c>
      <c r="B185" s="403">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93" t="s">
        <v>204</v>
      </c>
      <c r="B191" s="493"/>
      <c r="C191" s="493"/>
      <c r="D191" s="493"/>
      <c r="E191" s="493"/>
    </row>
    <row r="192" spans="1:5">
      <c r="A192" s="356" t="s">
        <v>196</v>
      </c>
      <c r="B192" s="356" t="s">
        <v>197</v>
      </c>
      <c r="C192" s="356"/>
    </row>
    <row r="193" spans="1:9">
      <c r="A193" s="219" t="s">
        <v>198</v>
      </c>
      <c r="B193" s="366">
        <v>15277777.777777778</v>
      </c>
      <c r="C193" s="219" t="s">
        <v>199</v>
      </c>
    </row>
    <row r="194" spans="1:9">
      <c r="A194" s="219" t="s">
        <v>200</v>
      </c>
      <c r="B194" s="366">
        <f>3.4*10^6</f>
        <v>3400000</v>
      </c>
      <c r="C194" s="22"/>
    </row>
    <row r="195" spans="1:9">
      <c r="A195" s="219" t="s">
        <v>201</v>
      </c>
      <c r="B195" s="219">
        <v>2</v>
      </c>
    </row>
    <row r="196" spans="1:9" ht="14.65" thickBot="1">
      <c r="A196" s="219" t="s">
        <v>202</v>
      </c>
      <c r="B196" s="366">
        <f>B195*B194</f>
        <v>6800000</v>
      </c>
    </row>
    <row r="197" spans="1:9" ht="14.65" thickBot="1">
      <c r="A197" s="219" t="s">
        <v>203</v>
      </c>
      <c r="B197" s="12">
        <f>B196/B193</f>
        <v>0.44509090909090909</v>
      </c>
    </row>
    <row r="199" spans="1:9">
      <c r="A199" s="404" t="s">
        <v>3487</v>
      </c>
    </row>
    <row r="201" spans="1:9">
      <c r="A201" s="405" t="s">
        <v>3505</v>
      </c>
      <c r="B201" s="495" t="s">
        <v>3506</v>
      </c>
      <c r="C201" s="495"/>
      <c r="D201" s="495"/>
      <c r="E201" s="495"/>
      <c r="F201" s="495"/>
      <c r="G201" s="495"/>
      <c r="H201" s="495"/>
      <c r="I201" s="495"/>
    </row>
    <row r="202" spans="1:9">
      <c r="A202" s="211" t="s">
        <v>3507</v>
      </c>
      <c r="B202" s="211" t="s">
        <v>3508</v>
      </c>
      <c r="C202" s="211" t="s">
        <v>3509</v>
      </c>
      <c r="D202" s="211" t="s">
        <v>3510</v>
      </c>
      <c r="E202" s="211" t="s">
        <v>2292</v>
      </c>
      <c r="F202" s="211" t="s">
        <v>92</v>
      </c>
      <c r="G202" s="211" t="s">
        <v>3511</v>
      </c>
      <c r="H202" s="211" t="s">
        <v>3512</v>
      </c>
      <c r="I202" s="211" t="s">
        <v>3513</v>
      </c>
    </row>
    <row r="203" spans="1:9">
      <c r="A203" s="211" t="s">
        <v>3514</v>
      </c>
      <c r="B203" s="219">
        <v>0</v>
      </c>
      <c r="C203" s="219">
        <v>6</v>
      </c>
      <c r="D203" s="219">
        <v>9</v>
      </c>
      <c r="E203" s="219">
        <v>25</v>
      </c>
      <c r="F203" s="219">
        <v>21</v>
      </c>
      <c r="G203" s="219">
        <v>215</v>
      </c>
      <c r="H203" s="219">
        <v>81</v>
      </c>
      <c r="I203" s="219">
        <v>134</v>
      </c>
    </row>
    <row r="204" spans="1:9">
      <c r="A204" s="211" t="s">
        <v>3515</v>
      </c>
      <c r="B204" s="219">
        <v>4</v>
      </c>
      <c r="C204" s="219">
        <v>3</v>
      </c>
      <c r="D204" s="219">
        <v>15</v>
      </c>
      <c r="E204" s="219">
        <v>40</v>
      </c>
      <c r="F204" s="219">
        <v>43</v>
      </c>
      <c r="G204" s="219">
        <v>163</v>
      </c>
      <c r="H204" s="219">
        <v>56</v>
      </c>
      <c r="I204" s="219">
        <v>94</v>
      </c>
    </row>
    <row r="205" spans="1:9" ht="14.65" thickBot="1">
      <c r="A205" s="211" t="s">
        <v>3516</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3517</v>
      </c>
      <c r="B206" s="12">
        <f>SUM(G205:H205)/SUM(G203:H203)</f>
        <v>-0.26013513513513514</v>
      </c>
    </row>
    <row r="207" spans="1:9" ht="14.65" thickBot="1">
      <c r="A207" s="219" t="s">
        <v>3518</v>
      </c>
      <c r="B207" s="12">
        <f>I205/I203</f>
        <v>-0.29850746268656714</v>
      </c>
    </row>
    <row r="209" spans="1:9">
      <c r="A209" s="405" t="s">
        <v>3519</v>
      </c>
      <c r="B209" s="495" t="s">
        <v>3506</v>
      </c>
      <c r="C209" s="495"/>
      <c r="D209" s="495"/>
      <c r="E209" s="495"/>
      <c r="F209" s="495"/>
      <c r="G209" s="495"/>
      <c r="H209" s="495"/>
      <c r="I209" s="495"/>
    </row>
    <row r="210" spans="1:9">
      <c r="A210" s="211" t="s">
        <v>3507</v>
      </c>
      <c r="B210" s="211" t="s">
        <v>3508</v>
      </c>
      <c r="C210" s="211" t="s">
        <v>3509</v>
      </c>
      <c r="D210" s="211" t="s">
        <v>3510</v>
      </c>
      <c r="E210" s="211" t="s">
        <v>2292</v>
      </c>
      <c r="F210" s="211" t="s">
        <v>92</v>
      </c>
      <c r="G210" s="211" t="s">
        <v>3511</v>
      </c>
      <c r="H210" s="211" t="s">
        <v>3512</v>
      </c>
      <c r="I210" s="211" t="s">
        <v>3513</v>
      </c>
    </row>
    <row r="211" spans="1:9">
      <c r="A211" s="211" t="s">
        <v>3514</v>
      </c>
      <c r="B211" s="219">
        <v>0</v>
      </c>
      <c r="C211" s="219">
        <v>17</v>
      </c>
      <c r="D211" s="219">
        <v>18</v>
      </c>
      <c r="E211" s="219">
        <v>22</v>
      </c>
      <c r="F211" s="219">
        <v>12</v>
      </c>
      <c r="G211" s="219">
        <v>73</v>
      </c>
      <c r="H211" s="219">
        <v>21</v>
      </c>
      <c r="I211" s="219">
        <v>21</v>
      </c>
    </row>
    <row r="212" spans="1:9">
      <c r="A212" s="211" t="s">
        <v>3515</v>
      </c>
      <c r="B212" s="219">
        <v>0</v>
      </c>
      <c r="C212" s="219">
        <v>15</v>
      </c>
      <c r="D212" s="219">
        <v>22</v>
      </c>
      <c r="E212" s="219">
        <v>39</v>
      </c>
      <c r="F212" s="219">
        <v>23</v>
      </c>
      <c r="G212" s="219">
        <v>51</v>
      </c>
      <c r="H212" s="219">
        <v>17</v>
      </c>
      <c r="I212" s="219">
        <v>19</v>
      </c>
    </row>
    <row r="213" spans="1:9" ht="14.65" thickBot="1">
      <c r="A213" s="211" t="s">
        <v>3516</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3517</v>
      </c>
      <c r="B214" s="12">
        <f>SUM(G213:H213)/SUM(G211:H211)</f>
        <v>-0.27659574468085107</v>
      </c>
    </row>
    <row r="215" spans="1:9" ht="14.65" thickBot="1">
      <c r="A215" s="219" t="s">
        <v>3518</v>
      </c>
      <c r="B215" s="12">
        <f>I213/I211</f>
        <v>-9.5238095238095233E-2</v>
      </c>
    </row>
    <row r="217" spans="1:9">
      <c r="A217" s="405" t="s">
        <v>3520</v>
      </c>
      <c r="B217" s="495" t="s">
        <v>3506</v>
      </c>
      <c r="C217" s="495"/>
      <c r="D217" s="495"/>
      <c r="E217" s="495"/>
    </row>
    <row r="218" spans="1:9">
      <c r="A218" s="211" t="s">
        <v>3507</v>
      </c>
      <c r="B218" s="211" t="s">
        <v>3521</v>
      </c>
      <c r="C218" s="211" t="s">
        <v>3522</v>
      </c>
      <c r="D218" s="211" t="s">
        <v>3523</v>
      </c>
      <c r="E218" s="211" t="s">
        <v>92</v>
      </c>
    </row>
    <row r="219" spans="1:9">
      <c r="A219" s="211" t="s">
        <v>3514</v>
      </c>
      <c r="B219" s="219">
        <v>112</v>
      </c>
      <c r="C219" s="219">
        <v>16</v>
      </c>
      <c r="D219" s="219">
        <v>9</v>
      </c>
      <c r="E219" s="219">
        <v>134</v>
      </c>
    </row>
    <row r="220" spans="1:9">
      <c r="A220" s="211" t="s">
        <v>3515</v>
      </c>
      <c r="B220" s="219">
        <v>87</v>
      </c>
      <c r="C220" s="219">
        <v>17</v>
      </c>
      <c r="D220" s="219">
        <v>9</v>
      </c>
      <c r="E220" s="219">
        <v>151</v>
      </c>
    </row>
    <row r="221" spans="1:9" ht="14.65" thickBot="1">
      <c r="A221" s="211" t="s">
        <v>3516</v>
      </c>
      <c r="B221" s="219">
        <f>B220-B219</f>
        <v>-25</v>
      </c>
      <c r="C221" s="219">
        <f t="shared" ref="C221:E221" si="3">C220-C219</f>
        <v>1</v>
      </c>
      <c r="D221" s="219">
        <f t="shared" si="3"/>
        <v>0</v>
      </c>
      <c r="E221" s="219">
        <f t="shared" si="3"/>
        <v>17</v>
      </c>
    </row>
    <row r="222" spans="1:9" ht="14.65" thickBot="1">
      <c r="A222" s="219" t="s">
        <v>3524</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2020-11-17T18:30:58Z</dcterms:modified>
</cp:coreProperties>
</file>