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ndst\BIFUbC\"/>
    </mc:Choice>
  </mc:AlternateContent>
  <bookViews>
    <workbookView xWindow="0" yWindow="0" windowWidth="28800" windowHeight="11220"/>
  </bookViews>
  <sheets>
    <sheet name="About" sheetId="1" r:id="rId1"/>
    <sheet name="Refineries" sheetId="2" r:id="rId2"/>
    <sheet name="Scaling Parameters" sheetId="3" r:id="rId3"/>
    <sheet name="Pipelines &amp; Military" sheetId="4" r:id="rId4"/>
    <sheet name="AEO Table 73" sheetId="5" r:id="rId5"/>
    <sheet name="Data" sheetId="6" r:id="rId6"/>
    <sheet name="Mining Breakdown" sheetId="7" r:id="rId7"/>
    <sheet name="BIFUbC-electricity" sheetId="8" r:id="rId8"/>
    <sheet name="BIFUbC-coal" sheetId="9" r:id="rId9"/>
    <sheet name="BIFUbC-natural-gas" sheetId="10" r:id="rId10"/>
    <sheet name="BIFUbC-biomass" sheetId="11" r:id="rId11"/>
    <sheet name="BIFUbC-petroleum-diesel" sheetId="12" r:id="rId12"/>
    <sheet name="BIFUbC-heat" sheetId="13" r:id="rId13"/>
    <sheet name="BIFUbC-crude-oil" sheetId="14" r:id="rId14"/>
    <sheet name="BIFUbC-heavy-or-residual-oil" sheetId="15" r:id="rId15"/>
    <sheet name="BIFUbC-LPG-propane-or-butane" sheetId="16" r:id="rId16"/>
    <sheet name="BIFUbC-hydrogen" sheetId="17" r:id="rId17"/>
  </sheets>
  <externalReferences>
    <externalReference r:id="rId18"/>
  </externalReferences>
  <definedNames>
    <definedName name="gal_per_barrel">[1]About!$A$63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4" l="1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G3" i="11"/>
  <c r="AF3" i="11"/>
  <c r="AE3" i="11"/>
  <c r="AD3" i="11"/>
  <c r="AC3" i="11"/>
  <c r="AB3" i="11"/>
  <c r="AA3" i="11"/>
  <c r="AD181" i="6" s="1"/>
  <c r="Z3" i="11"/>
  <c r="AC181" i="6" s="1"/>
  <c r="Y3" i="11"/>
  <c r="X3" i="11"/>
  <c r="W3" i="11"/>
  <c r="V3" i="11"/>
  <c r="U3" i="11"/>
  <c r="T3" i="11"/>
  <c r="S3" i="11"/>
  <c r="V181" i="6" s="1"/>
  <c r="R3" i="11"/>
  <c r="U181" i="6" s="1"/>
  <c r="Q3" i="11"/>
  <c r="P3" i="11"/>
  <c r="O3" i="11"/>
  <c r="N3" i="11"/>
  <c r="M3" i="11"/>
  <c r="L3" i="11"/>
  <c r="K3" i="11"/>
  <c r="N181" i="6" s="1"/>
  <c r="J3" i="11"/>
  <c r="M181" i="6" s="1"/>
  <c r="I3" i="11"/>
  <c r="H3" i="11"/>
  <c r="G3" i="11"/>
  <c r="F3" i="11"/>
  <c r="E3" i="11"/>
  <c r="D3" i="11"/>
  <c r="C3" i="11"/>
  <c r="F181" i="6" s="1"/>
  <c r="B3" i="11"/>
  <c r="E181" i="6" s="1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I222" i="7"/>
  <c r="AG6" i="9" s="1"/>
  <c r="AH222" i="7"/>
  <c r="AF6" i="9" s="1"/>
  <c r="AG222" i="7"/>
  <c r="AE6" i="9" s="1"/>
  <c r="AF222" i="7"/>
  <c r="AD6" i="9" s="1"/>
  <c r="AE222" i="7"/>
  <c r="AC6" i="9" s="1"/>
  <c r="AD222" i="7"/>
  <c r="AB6" i="9" s="1"/>
  <c r="AC222" i="7"/>
  <c r="AA6" i="9" s="1"/>
  <c r="AB222" i="7"/>
  <c r="Z6" i="9" s="1"/>
  <c r="AA222" i="7"/>
  <c r="Y6" i="9" s="1"/>
  <c r="Z222" i="7"/>
  <c r="X6" i="9" s="1"/>
  <c r="Y222" i="7"/>
  <c r="W6" i="9" s="1"/>
  <c r="X222" i="7"/>
  <c r="V6" i="9" s="1"/>
  <c r="W222" i="7"/>
  <c r="U6" i="9" s="1"/>
  <c r="V222" i="7"/>
  <c r="T6" i="9" s="1"/>
  <c r="U222" i="7"/>
  <c r="S6" i="9" s="1"/>
  <c r="T222" i="7"/>
  <c r="R6" i="9" s="1"/>
  <c r="S222" i="7"/>
  <c r="Q6" i="9" s="1"/>
  <c r="R222" i="7"/>
  <c r="P6" i="9" s="1"/>
  <c r="Q222" i="7"/>
  <c r="O6" i="9" s="1"/>
  <c r="P222" i="7"/>
  <c r="N6" i="9" s="1"/>
  <c r="O222" i="7"/>
  <c r="M6" i="9" s="1"/>
  <c r="N222" i="7"/>
  <c r="L6" i="9" s="1"/>
  <c r="M222" i="7"/>
  <c r="K6" i="9" s="1"/>
  <c r="L222" i="7"/>
  <c r="J6" i="9" s="1"/>
  <c r="K222" i="7"/>
  <c r="I6" i="9" s="1"/>
  <c r="J222" i="7"/>
  <c r="H6" i="9" s="1"/>
  <c r="I222" i="7"/>
  <c r="G6" i="9" s="1"/>
  <c r="H222" i="7"/>
  <c r="F6" i="9" s="1"/>
  <c r="G222" i="7"/>
  <c r="E6" i="9" s="1"/>
  <c r="F222" i="7"/>
  <c r="D6" i="9" s="1"/>
  <c r="E222" i="7"/>
  <c r="C6" i="9" s="1"/>
  <c r="D222" i="7"/>
  <c r="B6" i="9" s="1"/>
  <c r="AI218" i="7"/>
  <c r="AI242" i="7" s="1"/>
  <c r="AH218" i="7"/>
  <c r="AH242" i="7" s="1"/>
  <c r="AG218" i="7"/>
  <c r="AG242" i="7" s="1"/>
  <c r="AF218" i="7"/>
  <c r="AF242" i="7" s="1"/>
  <c r="AE218" i="7"/>
  <c r="AE242" i="7" s="1"/>
  <c r="AD218" i="7"/>
  <c r="AD242" i="7" s="1"/>
  <c r="AC218" i="7"/>
  <c r="AC242" i="7" s="1"/>
  <c r="AB218" i="7"/>
  <c r="AB242" i="7" s="1"/>
  <c r="AA218" i="7"/>
  <c r="AA242" i="7" s="1"/>
  <c r="Z218" i="7"/>
  <c r="Z242" i="7" s="1"/>
  <c r="Y218" i="7"/>
  <c r="Y242" i="7" s="1"/>
  <c r="X218" i="7"/>
  <c r="X242" i="7" s="1"/>
  <c r="W218" i="7"/>
  <c r="W242" i="7" s="1"/>
  <c r="V218" i="7"/>
  <c r="V242" i="7" s="1"/>
  <c r="U218" i="7"/>
  <c r="U242" i="7" s="1"/>
  <c r="T218" i="7"/>
  <c r="T242" i="7" s="1"/>
  <c r="S218" i="7"/>
  <c r="S242" i="7" s="1"/>
  <c r="R218" i="7"/>
  <c r="R242" i="7" s="1"/>
  <c r="Q218" i="7"/>
  <c r="Q242" i="7" s="1"/>
  <c r="P218" i="7"/>
  <c r="P242" i="7" s="1"/>
  <c r="O218" i="7"/>
  <c r="O242" i="7" s="1"/>
  <c r="N218" i="7"/>
  <c r="N242" i="7" s="1"/>
  <c r="M218" i="7"/>
  <c r="M242" i="7" s="1"/>
  <c r="L218" i="7"/>
  <c r="L242" i="7" s="1"/>
  <c r="K218" i="7"/>
  <c r="K242" i="7" s="1"/>
  <c r="J218" i="7"/>
  <c r="J242" i="7" s="1"/>
  <c r="I218" i="7"/>
  <c r="I242" i="7" s="1"/>
  <c r="H218" i="7"/>
  <c r="H242" i="7" s="1"/>
  <c r="G218" i="7"/>
  <c r="G242" i="7" s="1"/>
  <c r="F218" i="7"/>
  <c r="F242" i="7" s="1"/>
  <c r="E218" i="7"/>
  <c r="E242" i="7" s="1"/>
  <c r="D218" i="7"/>
  <c r="D242" i="7" s="1"/>
  <c r="AI214" i="7"/>
  <c r="AI238" i="7" s="1"/>
  <c r="AH214" i="7"/>
  <c r="AH238" i="7" s="1"/>
  <c r="AG214" i="7"/>
  <c r="AG238" i="7" s="1"/>
  <c r="AF214" i="7"/>
  <c r="AF238" i="7" s="1"/>
  <c r="AE214" i="7"/>
  <c r="AE238" i="7" s="1"/>
  <c r="AD214" i="7"/>
  <c r="AD238" i="7" s="1"/>
  <c r="AC214" i="7"/>
  <c r="AC238" i="7" s="1"/>
  <c r="AB214" i="7"/>
  <c r="AB238" i="7" s="1"/>
  <c r="AA214" i="7"/>
  <c r="AA238" i="7" s="1"/>
  <c r="Z214" i="7"/>
  <c r="Z238" i="7" s="1"/>
  <c r="Y214" i="7"/>
  <c r="Y238" i="7" s="1"/>
  <c r="X214" i="7"/>
  <c r="X238" i="7" s="1"/>
  <c r="W214" i="7"/>
  <c r="W238" i="7" s="1"/>
  <c r="V214" i="7"/>
  <c r="V238" i="7" s="1"/>
  <c r="U214" i="7"/>
  <c r="U238" i="7" s="1"/>
  <c r="T214" i="7"/>
  <c r="T238" i="7" s="1"/>
  <c r="S214" i="7"/>
  <c r="S238" i="7" s="1"/>
  <c r="R214" i="7"/>
  <c r="R238" i="7" s="1"/>
  <c r="Q214" i="7"/>
  <c r="Q238" i="7" s="1"/>
  <c r="P214" i="7"/>
  <c r="P238" i="7" s="1"/>
  <c r="O214" i="7"/>
  <c r="O238" i="7" s="1"/>
  <c r="N214" i="7"/>
  <c r="N238" i="7" s="1"/>
  <c r="M214" i="7"/>
  <c r="M238" i="7" s="1"/>
  <c r="L214" i="7"/>
  <c r="L238" i="7" s="1"/>
  <c r="K214" i="7"/>
  <c r="K238" i="7" s="1"/>
  <c r="J214" i="7"/>
  <c r="J238" i="7" s="1"/>
  <c r="I214" i="7"/>
  <c r="I238" i="7" s="1"/>
  <c r="H214" i="7"/>
  <c r="H238" i="7" s="1"/>
  <c r="G214" i="7"/>
  <c r="G238" i="7" s="1"/>
  <c r="F214" i="7"/>
  <c r="F238" i="7" s="1"/>
  <c r="E214" i="7"/>
  <c r="E238" i="7" s="1"/>
  <c r="D214" i="7"/>
  <c r="D238" i="7" s="1"/>
  <c r="AI210" i="7"/>
  <c r="AH210" i="7"/>
  <c r="AG210" i="7"/>
  <c r="AF210" i="7"/>
  <c r="AD3" i="9" s="1"/>
  <c r="AE210" i="7"/>
  <c r="AD210" i="7"/>
  <c r="AC210" i="7"/>
  <c r="AB210" i="7"/>
  <c r="Z3" i="9" s="1"/>
  <c r="AA210" i="7"/>
  <c r="Z210" i="7"/>
  <c r="Y210" i="7"/>
  <c r="X210" i="7"/>
  <c r="V3" i="9" s="1"/>
  <c r="W210" i="7"/>
  <c r="V210" i="7"/>
  <c r="U210" i="7"/>
  <c r="T210" i="7"/>
  <c r="R3" i="9" s="1"/>
  <c r="S210" i="7"/>
  <c r="R210" i="7"/>
  <c r="Q210" i="7"/>
  <c r="P210" i="7"/>
  <c r="N3" i="9" s="1"/>
  <c r="O210" i="7"/>
  <c r="N210" i="7"/>
  <c r="M210" i="7"/>
  <c r="L210" i="7"/>
  <c r="J3" i="9" s="1"/>
  <c r="K210" i="7"/>
  <c r="J210" i="7"/>
  <c r="I210" i="7"/>
  <c r="H210" i="7"/>
  <c r="F3" i="9" s="1"/>
  <c r="G210" i="7"/>
  <c r="F210" i="7"/>
  <c r="E210" i="7"/>
  <c r="D210" i="7"/>
  <c r="B3" i="9" s="1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I190" i="7"/>
  <c r="AH190" i="7"/>
  <c r="AG190" i="7"/>
  <c r="AF190" i="7"/>
  <c r="AE190" i="7"/>
  <c r="AD190" i="7"/>
  <c r="AC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45" i="7"/>
  <c r="C144" i="7"/>
  <c r="B137" i="7"/>
  <c r="B136" i="7"/>
  <c r="B135" i="7"/>
  <c r="B134" i="7"/>
  <c r="B129" i="7"/>
  <c r="B128" i="7"/>
  <c r="J127" i="7"/>
  <c r="D127" i="7"/>
  <c r="K127" i="7" s="1"/>
  <c r="E145" i="7" s="1"/>
  <c r="B127" i="7"/>
  <c r="L127" i="7" s="1"/>
  <c r="B126" i="7"/>
  <c r="B125" i="7"/>
  <c r="B124" i="7"/>
  <c r="B123" i="7"/>
  <c r="B122" i="7"/>
  <c r="B121" i="7"/>
  <c r="D87" i="7"/>
  <c r="B115" i="7" s="1"/>
  <c r="E130" i="7" s="1"/>
  <c r="C48" i="7"/>
  <c r="D48" i="7" s="1"/>
  <c r="D47" i="7"/>
  <c r="C47" i="7"/>
  <c r="C46" i="7"/>
  <c r="D46" i="7" s="1"/>
  <c r="D45" i="7"/>
  <c r="C45" i="7"/>
  <c r="C44" i="7"/>
  <c r="D44" i="7" s="1"/>
  <c r="D43" i="7"/>
  <c r="C43" i="7"/>
  <c r="C42" i="7"/>
  <c r="D42" i="7" s="1"/>
  <c r="B51" i="7" s="1"/>
  <c r="B114" i="7" s="1"/>
  <c r="D130" i="7" s="1"/>
  <c r="D41" i="7"/>
  <c r="C41" i="7"/>
  <c r="C40" i="7"/>
  <c r="D40" i="7" s="1"/>
  <c r="D39" i="7"/>
  <c r="C39" i="7"/>
  <c r="C38" i="7"/>
  <c r="D38" i="7" s="1"/>
  <c r="D37" i="7"/>
  <c r="C37" i="7"/>
  <c r="C36" i="7"/>
  <c r="D36" i="7" s="1"/>
  <c r="D35" i="7"/>
  <c r="C35" i="7"/>
  <c r="C34" i="7"/>
  <c r="D34" i="7" s="1"/>
  <c r="D33" i="7"/>
  <c r="C33" i="7"/>
  <c r="D32" i="7"/>
  <c r="D193" i="6"/>
  <c r="C193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C194" i="6" s="1"/>
  <c r="D189" i="6"/>
  <c r="C189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D185" i="6"/>
  <c r="C185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C186" i="6" s="1"/>
  <c r="AJ181" i="6"/>
  <c r="AI181" i="6"/>
  <c r="AH181" i="6"/>
  <c r="AG181" i="6"/>
  <c r="AF181" i="6"/>
  <c r="AE181" i="6"/>
  <c r="AB181" i="6"/>
  <c r="AA181" i="6"/>
  <c r="Z181" i="6"/>
  <c r="Y181" i="6"/>
  <c r="X181" i="6"/>
  <c r="W181" i="6"/>
  <c r="T181" i="6"/>
  <c r="S181" i="6"/>
  <c r="R181" i="6"/>
  <c r="Q181" i="6"/>
  <c r="P181" i="6"/>
  <c r="O181" i="6"/>
  <c r="L181" i="6"/>
  <c r="K181" i="6"/>
  <c r="J181" i="6"/>
  <c r="I181" i="6"/>
  <c r="H181" i="6"/>
  <c r="G181" i="6"/>
  <c r="D181" i="6"/>
  <c r="C181" i="6"/>
  <c r="AJ180" i="6"/>
  <c r="AI180" i="6"/>
  <c r="AI182" i="6" s="1"/>
  <c r="AH180" i="6"/>
  <c r="AH182" i="6" s="1"/>
  <c r="AG180" i="6"/>
  <c r="AG182" i="6" s="1"/>
  <c r="AF180" i="6"/>
  <c r="AE180" i="6"/>
  <c r="AE182" i="6" s="1"/>
  <c r="AD180" i="6"/>
  <c r="AC180" i="6"/>
  <c r="AB180" i="6"/>
  <c r="AA180" i="6"/>
  <c r="Z180" i="6"/>
  <c r="Z182" i="6" s="1"/>
  <c r="Y180" i="6"/>
  <c r="Y182" i="6" s="1"/>
  <c r="X180" i="6"/>
  <c r="W180" i="6"/>
  <c r="W182" i="6" s="1"/>
  <c r="V180" i="6"/>
  <c r="U180" i="6"/>
  <c r="T180" i="6"/>
  <c r="S180" i="6"/>
  <c r="R180" i="6"/>
  <c r="R182" i="6" s="1"/>
  <c r="Q180" i="6"/>
  <c r="Q182" i="6" s="1"/>
  <c r="P180" i="6"/>
  <c r="O180" i="6"/>
  <c r="O182" i="6" s="1"/>
  <c r="N180" i="6"/>
  <c r="M180" i="6"/>
  <c r="L180" i="6"/>
  <c r="K180" i="6"/>
  <c r="J180" i="6"/>
  <c r="J182" i="6" s="1"/>
  <c r="I180" i="6"/>
  <c r="I182" i="6" s="1"/>
  <c r="H180" i="6"/>
  <c r="G180" i="6"/>
  <c r="G182" i="6" s="1"/>
  <c r="F180" i="6"/>
  <c r="E180" i="6"/>
  <c r="D180" i="6"/>
  <c r="C180" i="6"/>
  <c r="D177" i="6"/>
  <c r="C177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C178" i="6" s="1"/>
  <c r="D174" i="6"/>
  <c r="D173" i="6"/>
  <c r="C173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C174" i="6" s="1"/>
  <c r="D169" i="6"/>
  <c r="C169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D170" i="6" s="1"/>
  <c r="C168" i="6"/>
  <c r="C170" i="6" s="1"/>
  <c r="D165" i="6"/>
  <c r="C165" i="6"/>
  <c r="D164" i="6"/>
  <c r="C164" i="6"/>
  <c r="C166" i="6" s="1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AJ136" i="6"/>
  <c r="AJ138" i="6" s="1"/>
  <c r="AI136" i="6"/>
  <c r="AI138" i="6" s="1"/>
  <c r="AH136" i="6"/>
  <c r="AH138" i="6" s="1"/>
  <c r="AG136" i="6"/>
  <c r="AG138" i="6" s="1"/>
  <c r="AF136" i="6"/>
  <c r="AF138" i="6" s="1"/>
  <c r="AE136" i="6"/>
  <c r="AE138" i="6" s="1"/>
  <c r="AD136" i="6"/>
  <c r="AD138" i="6" s="1"/>
  <c r="AC136" i="6"/>
  <c r="AC138" i="6" s="1"/>
  <c r="AB136" i="6"/>
  <c r="AB138" i="6" s="1"/>
  <c r="AA136" i="6"/>
  <c r="AA138" i="6" s="1"/>
  <c r="Z136" i="6"/>
  <c r="Z138" i="6" s="1"/>
  <c r="Y136" i="6"/>
  <c r="Y138" i="6" s="1"/>
  <c r="X136" i="6"/>
  <c r="X138" i="6" s="1"/>
  <c r="W136" i="6"/>
  <c r="W138" i="6" s="1"/>
  <c r="V136" i="6"/>
  <c r="V138" i="6" s="1"/>
  <c r="U136" i="6"/>
  <c r="U138" i="6" s="1"/>
  <c r="T136" i="6"/>
  <c r="T138" i="6" s="1"/>
  <c r="S136" i="6"/>
  <c r="S138" i="6" s="1"/>
  <c r="R136" i="6"/>
  <c r="R138" i="6" s="1"/>
  <c r="Q136" i="6"/>
  <c r="Q138" i="6" s="1"/>
  <c r="P136" i="6"/>
  <c r="P138" i="6" s="1"/>
  <c r="O136" i="6"/>
  <c r="O138" i="6" s="1"/>
  <c r="N136" i="6"/>
  <c r="N138" i="6" s="1"/>
  <c r="M136" i="6"/>
  <c r="M138" i="6" s="1"/>
  <c r="L136" i="6"/>
  <c r="L138" i="6" s="1"/>
  <c r="K136" i="6"/>
  <c r="K138" i="6" s="1"/>
  <c r="J136" i="6"/>
  <c r="J138" i="6" s="1"/>
  <c r="I136" i="6"/>
  <c r="I138" i="6" s="1"/>
  <c r="H136" i="6"/>
  <c r="H138" i="6" s="1"/>
  <c r="G136" i="6"/>
  <c r="G138" i="6" s="1"/>
  <c r="F136" i="6"/>
  <c r="F138" i="6" s="1"/>
  <c r="E136" i="6"/>
  <c r="E138" i="6" s="1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AJ131" i="6"/>
  <c r="AJ135" i="6" s="1"/>
  <c r="AI131" i="6"/>
  <c r="AI135" i="6" s="1"/>
  <c r="AH131" i="6"/>
  <c r="AH135" i="6" s="1"/>
  <c r="AG131" i="6"/>
  <c r="AG135" i="6" s="1"/>
  <c r="AF131" i="6"/>
  <c r="AF135" i="6" s="1"/>
  <c r="AE131" i="6"/>
  <c r="AE135" i="6" s="1"/>
  <c r="AD131" i="6"/>
  <c r="AD135" i="6" s="1"/>
  <c r="AC131" i="6"/>
  <c r="AC135" i="6" s="1"/>
  <c r="AB131" i="6"/>
  <c r="AB135" i="6" s="1"/>
  <c r="AA131" i="6"/>
  <c r="AA135" i="6" s="1"/>
  <c r="Z131" i="6"/>
  <c r="Z135" i="6" s="1"/>
  <c r="Y131" i="6"/>
  <c r="Y135" i="6" s="1"/>
  <c r="X131" i="6"/>
  <c r="X135" i="6" s="1"/>
  <c r="W131" i="6"/>
  <c r="W135" i="6" s="1"/>
  <c r="V131" i="6"/>
  <c r="V135" i="6" s="1"/>
  <c r="U131" i="6"/>
  <c r="U135" i="6" s="1"/>
  <c r="T131" i="6"/>
  <c r="T135" i="6" s="1"/>
  <c r="S131" i="6"/>
  <c r="S135" i="6" s="1"/>
  <c r="R131" i="6"/>
  <c r="R135" i="6" s="1"/>
  <c r="Q131" i="6"/>
  <c r="Q135" i="6" s="1"/>
  <c r="P131" i="6"/>
  <c r="P135" i="6" s="1"/>
  <c r="O131" i="6"/>
  <c r="O135" i="6" s="1"/>
  <c r="N131" i="6"/>
  <c r="N135" i="6" s="1"/>
  <c r="M131" i="6"/>
  <c r="M135" i="6" s="1"/>
  <c r="L131" i="6"/>
  <c r="L135" i="6" s="1"/>
  <c r="K131" i="6"/>
  <c r="K135" i="6" s="1"/>
  <c r="J131" i="6"/>
  <c r="J135" i="6" s="1"/>
  <c r="I131" i="6"/>
  <c r="I135" i="6" s="1"/>
  <c r="H131" i="6"/>
  <c r="H135" i="6" s="1"/>
  <c r="G131" i="6"/>
  <c r="G135" i="6" s="1"/>
  <c r="F131" i="6"/>
  <c r="F135" i="6" s="1"/>
  <c r="E131" i="6"/>
  <c r="E135" i="6" s="1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AJ121" i="6"/>
  <c r="AJ130" i="6" s="1"/>
  <c r="AI121" i="6"/>
  <c r="AI130" i="6" s="1"/>
  <c r="AH121" i="6"/>
  <c r="AH130" i="6" s="1"/>
  <c r="AG121" i="6"/>
  <c r="AG130" i="6" s="1"/>
  <c r="AF121" i="6"/>
  <c r="AF130" i="6" s="1"/>
  <c r="AE121" i="6"/>
  <c r="AE130" i="6" s="1"/>
  <c r="AD121" i="6"/>
  <c r="AD130" i="6" s="1"/>
  <c r="AC121" i="6"/>
  <c r="AC130" i="6" s="1"/>
  <c r="AB121" i="6"/>
  <c r="AB130" i="6" s="1"/>
  <c r="AA121" i="6"/>
  <c r="AA130" i="6" s="1"/>
  <c r="Z121" i="6"/>
  <c r="Z130" i="6" s="1"/>
  <c r="Y121" i="6"/>
  <c r="Y130" i="6" s="1"/>
  <c r="X121" i="6"/>
  <c r="X130" i="6" s="1"/>
  <c r="W121" i="6"/>
  <c r="W130" i="6" s="1"/>
  <c r="V121" i="6"/>
  <c r="V130" i="6" s="1"/>
  <c r="U121" i="6"/>
  <c r="U130" i="6" s="1"/>
  <c r="T121" i="6"/>
  <c r="T130" i="6" s="1"/>
  <c r="S121" i="6"/>
  <c r="S130" i="6" s="1"/>
  <c r="R121" i="6"/>
  <c r="R130" i="6" s="1"/>
  <c r="Q121" i="6"/>
  <c r="Q130" i="6" s="1"/>
  <c r="P121" i="6"/>
  <c r="P130" i="6" s="1"/>
  <c r="O121" i="6"/>
  <c r="O130" i="6" s="1"/>
  <c r="N121" i="6"/>
  <c r="N130" i="6" s="1"/>
  <c r="M121" i="6"/>
  <c r="M130" i="6" s="1"/>
  <c r="L121" i="6"/>
  <c r="L130" i="6" s="1"/>
  <c r="K121" i="6"/>
  <c r="K130" i="6" s="1"/>
  <c r="J121" i="6"/>
  <c r="J130" i="6" s="1"/>
  <c r="I121" i="6"/>
  <c r="I130" i="6" s="1"/>
  <c r="H121" i="6"/>
  <c r="H130" i="6" s="1"/>
  <c r="G121" i="6"/>
  <c r="G130" i="6" s="1"/>
  <c r="F121" i="6"/>
  <c r="F130" i="6" s="1"/>
  <c r="E121" i="6"/>
  <c r="E130" i="6" s="1"/>
  <c r="B121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AJ112" i="6"/>
  <c r="AJ164" i="6" s="1"/>
  <c r="AI112" i="6"/>
  <c r="AI164" i="6" s="1"/>
  <c r="AH112" i="6"/>
  <c r="AH164" i="6" s="1"/>
  <c r="AG112" i="6"/>
  <c r="AG164" i="6" s="1"/>
  <c r="AF112" i="6"/>
  <c r="AF164" i="6" s="1"/>
  <c r="AE112" i="6"/>
  <c r="AE164" i="6" s="1"/>
  <c r="AD112" i="6"/>
  <c r="AD164" i="6" s="1"/>
  <c r="AC112" i="6"/>
  <c r="AC164" i="6" s="1"/>
  <c r="AB112" i="6"/>
  <c r="AB164" i="6" s="1"/>
  <c r="AA112" i="6"/>
  <c r="AA164" i="6" s="1"/>
  <c r="Z112" i="6"/>
  <c r="Z164" i="6" s="1"/>
  <c r="Y112" i="6"/>
  <c r="Y164" i="6" s="1"/>
  <c r="X112" i="6"/>
  <c r="X164" i="6" s="1"/>
  <c r="W112" i="6"/>
  <c r="W164" i="6" s="1"/>
  <c r="V112" i="6"/>
  <c r="V164" i="6" s="1"/>
  <c r="U112" i="6"/>
  <c r="U164" i="6" s="1"/>
  <c r="T112" i="6"/>
  <c r="T164" i="6" s="1"/>
  <c r="S112" i="6"/>
  <c r="S164" i="6" s="1"/>
  <c r="R112" i="6"/>
  <c r="R164" i="6" s="1"/>
  <c r="Q112" i="6"/>
  <c r="Q164" i="6" s="1"/>
  <c r="P112" i="6"/>
  <c r="P164" i="6" s="1"/>
  <c r="O112" i="6"/>
  <c r="O164" i="6" s="1"/>
  <c r="N112" i="6"/>
  <c r="N164" i="6" s="1"/>
  <c r="M112" i="6"/>
  <c r="M164" i="6" s="1"/>
  <c r="L112" i="6"/>
  <c r="L164" i="6" s="1"/>
  <c r="K112" i="6"/>
  <c r="K164" i="6" s="1"/>
  <c r="J112" i="6"/>
  <c r="J164" i="6" s="1"/>
  <c r="I112" i="6"/>
  <c r="I164" i="6" s="1"/>
  <c r="H112" i="6"/>
  <c r="H164" i="6" s="1"/>
  <c r="G112" i="6"/>
  <c r="G164" i="6" s="1"/>
  <c r="F112" i="6"/>
  <c r="F164" i="6" s="1"/>
  <c r="E112" i="6"/>
  <c r="E164" i="6" s="1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B103" i="6"/>
  <c r="B129" i="6" s="1"/>
  <c r="B102" i="6"/>
  <c r="B128" i="6" s="1"/>
  <c r="B101" i="6"/>
  <c r="B127" i="6" s="1"/>
  <c r="B100" i="6"/>
  <c r="B126" i="6" s="1"/>
  <c r="B99" i="6"/>
  <c r="B125" i="6" s="1"/>
  <c r="B98" i="6"/>
  <c r="B124" i="6" s="1"/>
  <c r="B97" i="6"/>
  <c r="B123" i="6" s="1"/>
  <c r="B96" i="6"/>
  <c r="B122" i="6" s="1"/>
  <c r="B95" i="6"/>
  <c r="AJ88" i="6"/>
  <c r="AJ93" i="6" s="1"/>
  <c r="AI88" i="6"/>
  <c r="AI93" i="6" s="1"/>
  <c r="AH88" i="6"/>
  <c r="AH93" i="6" s="1"/>
  <c r="AG88" i="6"/>
  <c r="AG93" i="6" s="1"/>
  <c r="AF88" i="6"/>
  <c r="AF93" i="6" s="1"/>
  <c r="AE88" i="6"/>
  <c r="AE93" i="6" s="1"/>
  <c r="AD88" i="6"/>
  <c r="AD93" i="6" s="1"/>
  <c r="AC88" i="6"/>
  <c r="AC93" i="6" s="1"/>
  <c r="AB88" i="6"/>
  <c r="AB93" i="6" s="1"/>
  <c r="AA88" i="6"/>
  <c r="AA93" i="6" s="1"/>
  <c r="Z88" i="6"/>
  <c r="Z93" i="6" s="1"/>
  <c r="Y88" i="6"/>
  <c r="Y93" i="6" s="1"/>
  <c r="X88" i="6"/>
  <c r="X93" i="6" s="1"/>
  <c r="W88" i="6"/>
  <c r="W93" i="6" s="1"/>
  <c r="V88" i="6"/>
  <c r="V93" i="6" s="1"/>
  <c r="U88" i="6"/>
  <c r="U93" i="6" s="1"/>
  <c r="T88" i="6"/>
  <c r="T93" i="6" s="1"/>
  <c r="S88" i="6"/>
  <c r="S93" i="6" s="1"/>
  <c r="R88" i="6"/>
  <c r="R93" i="6" s="1"/>
  <c r="Q88" i="6"/>
  <c r="Q93" i="6" s="1"/>
  <c r="P88" i="6"/>
  <c r="P93" i="6" s="1"/>
  <c r="O88" i="6"/>
  <c r="O93" i="6" s="1"/>
  <c r="N88" i="6"/>
  <c r="N93" i="6" s="1"/>
  <c r="M88" i="6"/>
  <c r="M93" i="6" s="1"/>
  <c r="L88" i="6"/>
  <c r="L93" i="6" s="1"/>
  <c r="K88" i="6"/>
  <c r="K93" i="6" s="1"/>
  <c r="J88" i="6"/>
  <c r="J93" i="6" s="1"/>
  <c r="I88" i="6"/>
  <c r="I93" i="6" s="1"/>
  <c r="H88" i="6"/>
  <c r="H93" i="6" s="1"/>
  <c r="G88" i="6"/>
  <c r="G93" i="6" s="1"/>
  <c r="F88" i="6"/>
  <c r="F93" i="6" s="1"/>
  <c r="E88" i="6"/>
  <c r="E93" i="6" s="1"/>
  <c r="B87" i="6"/>
  <c r="B86" i="6"/>
  <c r="B85" i="6"/>
  <c r="B84" i="6"/>
  <c r="B83" i="6"/>
  <c r="C80" i="6"/>
  <c r="AH81" i="6" s="1"/>
  <c r="AJ69" i="6"/>
  <c r="AJ76" i="6" s="1"/>
  <c r="AI69" i="6"/>
  <c r="AI76" i="6" s="1"/>
  <c r="AH69" i="6"/>
  <c r="AH76" i="6" s="1"/>
  <c r="AG69" i="6"/>
  <c r="AG76" i="6" s="1"/>
  <c r="AF69" i="6"/>
  <c r="AF76" i="6" s="1"/>
  <c r="AE69" i="6"/>
  <c r="AE76" i="6" s="1"/>
  <c r="AD69" i="6"/>
  <c r="AD76" i="6" s="1"/>
  <c r="AC69" i="6"/>
  <c r="AC76" i="6" s="1"/>
  <c r="AB69" i="6"/>
  <c r="AB76" i="6" s="1"/>
  <c r="AA69" i="6"/>
  <c r="AA76" i="6" s="1"/>
  <c r="Z69" i="6"/>
  <c r="Z76" i="6" s="1"/>
  <c r="Y69" i="6"/>
  <c r="Y76" i="6" s="1"/>
  <c r="X69" i="6"/>
  <c r="X76" i="6" s="1"/>
  <c r="W69" i="6"/>
  <c r="W76" i="6" s="1"/>
  <c r="V69" i="6"/>
  <c r="V76" i="6" s="1"/>
  <c r="U69" i="6"/>
  <c r="U76" i="6" s="1"/>
  <c r="T69" i="6"/>
  <c r="T76" i="6" s="1"/>
  <c r="S69" i="6"/>
  <c r="S76" i="6" s="1"/>
  <c r="R69" i="6"/>
  <c r="R76" i="6" s="1"/>
  <c r="Q69" i="6"/>
  <c r="Q76" i="6" s="1"/>
  <c r="P69" i="6"/>
  <c r="P76" i="6" s="1"/>
  <c r="O69" i="6"/>
  <c r="O76" i="6" s="1"/>
  <c r="N69" i="6"/>
  <c r="N76" i="6" s="1"/>
  <c r="M69" i="6"/>
  <c r="M76" i="6" s="1"/>
  <c r="L69" i="6"/>
  <c r="L76" i="6" s="1"/>
  <c r="K69" i="6"/>
  <c r="K76" i="6" s="1"/>
  <c r="J69" i="6"/>
  <c r="J76" i="6" s="1"/>
  <c r="I69" i="6"/>
  <c r="I76" i="6" s="1"/>
  <c r="H69" i="6"/>
  <c r="H76" i="6" s="1"/>
  <c r="G69" i="6"/>
  <c r="G76" i="6" s="1"/>
  <c r="F69" i="6"/>
  <c r="F76" i="6" s="1"/>
  <c r="E69" i="6"/>
  <c r="E76" i="6" s="1"/>
  <c r="B113" i="7" s="1"/>
  <c r="C130" i="7" s="1"/>
  <c r="B68" i="6"/>
  <c r="B67" i="6"/>
  <c r="B66" i="6"/>
  <c r="B65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B61" i="6"/>
  <c r="B60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B52" i="6"/>
  <c r="B51" i="6"/>
  <c r="B50" i="6"/>
  <c r="B49" i="6"/>
  <c r="B48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J37" i="6"/>
  <c r="AJ45" i="6" s="1"/>
  <c r="AI37" i="6"/>
  <c r="AI45" i="6" s="1"/>
  <c r="AH37" i="6"/>
  <c r="AH45" i="6" s="1"/>
  <c r="AG37" i="6"/>
  <c r="AG45" i="6" s="1"/>
  <c r="AF37" i="6"/>
  <c r="AF45" i="6" s="1"/>
  <c r="AE37" i="6"/>
  <c r="AE45" i="6" s="1"/>
  <c r="AD37" i="6"/>
  <c r="AD45" i="6" s="1"/>
  <c r="AC37" i="6"/>
  <c r="AC45" i="6" s="1"/>
  <c r="AB37" i="6"/>
  <c r="AB45" i="6" s="1"/>
  <c r="AA37" i="6"/>
  <c r="AA45" i="6" s="1"/>
  <c r="Z37" i="6"/>
  <c r="Z45" i="6" s="1"/>
  <c r="Y37" i="6"/>
  <c r="Y45" i="6" s="1"/>
  <c r="X37" i="6"/>
  <c r="X45" i="6" s="1"/>
  <c r="W37" i="6"/>
  <c r="W45" i="6" s="1"/>
  <c r="V37" i="6"/>
  <c r="V45" i="6" s="1"/>
  <c r="U37" i="6"/>
  <c r="U45" i="6" s="1"/>
  <c r="T37" i="6"/>
  <c r="T45" i="6" s="1"/>
  <c r="S37" i="6"/>
  <c r="S45" i="6" s="1"/>
  <c r="R37" i="6"/>
  <c r="R45" i="6" s="1"/>
  <c r="Q37" i="6"/>
  <c r="Q45" i="6" s="1"/>
  <c r="P37" i="6"/>
  <c r="P45" i="6" s="1"/>
  <c r="O37" i="6"/>
  <c r="O45" i="6" s="1"/>
  <c r="N37" i="6"/>
  <c r="N45" i="6" s="1"/>
  <c r="M37" i="6"/>
  <c r="M45" i="6" s="1"/>
  <c r="L37" i="6"/>
  <c r="L45" i="6" s="1"/>
  <c r="K37" i="6"/>
  <c r="K45" i="6" s="1"/>
  <c r="J37" i="6"/>
  <c r="J45" i="6" s="1"/>
  <c r="I37" i="6"/>
  <c r="I45" i="6" s="1"/>
  <c r="H37" i="6"/>
  <c r="H45" i="6" s="1"/>
  <c r="G37" i="6"/>
  <c r="G45" i="6" s="1"/>
  <c r="F37" i="6"/>
  <c r="F45" i="6" s="1"/>
  <c r="E37" i="6"/>
  <c r="E45" i="6" s="1"/>
  <c r="B36" i="6"/>
  <c r="B35" i="6"/>
  <c r="B34" i="6"/>
  <c r="B33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J23" i="6"/>
  <c r="AJ31" i="6" s="1"/>
  <c r="AI23" i="6"/>
  <c r="AI31" i="6" s="1"/>
  <c r="AH23" i="6"/>
  <c r="AH31" i="6" s="1"/>
  <c r="AG23" i="6"/>
  <c r="AG31" i="6" s="1"/>
  <c r="AF23" i="6"/>
  <c r="AF31" i="6" s="1"/>
  <c r="AE23" i="6"/>
  <c r="AE31" i="6" s="1"/>
  <c r="AD23" i="6"/>
  <c r="AD31" i="6" s="1"/>
  <c r="AC23" i="6"/>
  <c r="AC31" i="6" s="1"/>
  <c r="AB23" i="6"/>
  <c r="AB31" i="6" s="1"/>
  <c r="AA23" i="6"/>
  <c r="AA31" i="6" s="1"/>
  <c r="Z23" i="6"/>
  <c r="Z31" i="6" s="1"/>
  <c r="Y23" i="6"/>
  <c r="Y31" i="6" s="1"/>
  <c r="X23" i="6"/>
  <c r="X31" i="6" s="1"/>
  <c r="W23" i="6"/>
  <c r="W31" i="6" s="1"/>
  <c r="V23" i="6"/>
  <c r="V31" i="6" s="1"/>
  <c r="U23" i="6"/>
  <c r="U31" i="6" s="1"/>
  <c r="T23" i="6"/>
  <c r="T31" i="6" s="1"/>
  <c r="S23" i="6"/>
  <c r="S31" i="6" s="1"/>
  <c r="R23" i="6"/>
  <c r="R31" i="6" s="1"/>
  <c r="Q23" i="6"/>
  <c r="Q31" i="6" s="1"/>
  <c r="P23" i="6"/>
  <c r="P31" i="6" s="1"/>
  <c r="O23" i="6"/>
  <c r="O31" i="6" s="1"/>
  <c r="N23" i="6"/>
  <c r="N31" i="6" s="1"/>
  <c r="M23" i="6"/>
  <c r="M31" i="6" s="1"/>
  <c r="L23" i="6"/>
  <c r="L31" i="6" s="1"/>
  <c r="K23" i="6"/>
  <c r="K31" i="6" s="1"/>
  <c r="J23" i="6"/>
  <c r="J31" i="6" s="1"/>
  <c r="I23" i="6"/>
  <c r="I31" i="6" s="1"/>
  <c r="H23" i="6"/>
  <c r="H31" i="6" s="1"/>
  <c r="G23" i="6"/>
  <c r="G31" i="6" s="1"/>
  <c r="F23" i="6"/>
  <c r="F31" i="6" s="1"/>
  <c r="E23" i="6"/>
  <c r="E31" i="6" s="1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J8" i="6"/>
  <c r="AJ15" i="6" s="1"/>
  <c r="AI8" i="6"/>
  <c r="AI15" i="6" s="1"/>
  <c r="AH8" i="6"/>
  <c r="AH15" i="6" s="1"/>
  <c r="AG8" i="6"/>
  <c r="AG15" i="6" s="1"/>
  <c r="AF8" i="6"/>
  <c r="AF15" i="6" s="1"/>
  <c r="AE8" i="6"/>
  <c r="AE15" i="6" s="1"/>
  <c r="AD8" i="6"/>
  <c r="AD15" i="6" s="1"/>
  <c r="AC8" i="6"/>
  <c r="AC15" i="6" s="1"/>
  <c r="AB8" i="6"/>
  <c r="AB15" i="6" s="1"/>
  <c r="AA8" i="6"/>
  <c r="AA15" i="6" s="1"/>
  <c r="Z8" i="6"/>
  <c r="Z15" i="6" s="1"/>
  <c r="Y8" i="6"/>
  <c r="Y15" i="6" s="1"/>
  <c r="X8" i="6"/>
  <c r="X15" i="6" s="1"/>
  <c r="W8" i="6"/>
  <c r="W15" i="6" s="1"/>
  <c r="V8" i="6"/>
  <c r="V15" i="6" s="1"/>
  <c r="U8" i="6"/>
  <c r="U15" i="6" s="1"/>
  <c r="T8" i="6"/>
  <c r="T15" i="6" s="1"/>
  <c r="S8" i="6"/>
  <c r="S15" i="6" s="1"/>
  <c r="R8" i="6"/>
  <c r="R15" i="6" s="1"/>
  <c r="Q8" i="6"/>
  <c r="Q15" i="6" s="1"/>
  <c r="P8" i="6"/>
  <c r="P15" i="6" s="1"/>
  <c r="O8" i="6"/>
  <c r="O15" i="6" s="1"/>
  <c r="N8" i="6"/>
  <c r="N15" i="6" s="1"/>
  <c r="M8" i="6"/>
  <c r="M15" i="6" s="1"/>
  <c r="L8" i="6"/>
  <c r="L15" i="6" s="1"/>
  <c r="K8" i="6"/>
  <c r="K15" i="6" s="1"/>
  <c r="J8" i="6"/>
  <c r="J15" i="6" s="1"/>
  <c r="I8" i="6"/>
  <c r="I15" i="6" s="1"/>
  <c r="H8" i="6"/>
  <c r="H15" i="6" s="1"/>
  <c r="G8" i="6"/>
  <c r="G15" i="6" s="1"/>
  <c r="F8" i="6"/>
  <c r="F15" i="6" s="1"/>
  <c r="E8" i="6"/>
  <c r="E15" i="6" s="1"/>
  <c r="B7" i="6"/>
  <c r="B6" i="6"/>
  <c r="B5" i="6"/>
  <c r="B4" i="6"/>
  <c r="B3" i="6"/>
  <c r="AD182" i="6" l="1"/>
  <c r="D178" i="6"/>
  <c r="H182" i="6"/>
  <c r="P182" i="6"/>
  <c r="X182" i="6"/>
  <c r="AF182" i="6"/>
  <c r="D186" i="6"/>
  <c r="D194" i="6"/>
  <c r="V182" i="6"/>
  <c r="D166" i="6"/>
  <c r="C182" i="6"/>
  <c r="K182" i="6"/>
  <c r="S182" i="6"/>
  <c r="AA182" i="6"/>
  <c r="C190" i="6"/>
  <c r="N182" i="6"/>
  <c r="D182" i="6"/>
  <c r="L182" i="6"/>
  <c r="T182" i="6"/>
  <c r="AB182" i="6"/>
  <c r="AJ182" i="6"/>
  <c r="D190" i="6"/>
  <c r="F182" i="6"/>
  <c r="E182" i="6"/>
  <c r="M182" i="6"/>
  <c r="U182" i="6"/>
  <c r="AC182" i="6"/>
  <c r="C129" i="7"/>
  <c r="C128" i="7"/>
  <c r="C125" i="7"/>
  <c r="C124" i="7"/>
  <c r="C123" i="7"/>
  <c r="C122" i="7"/>
  <c r="C121" i="7"/>
  <c r="E142" i="6"/>
  <c r="E144" i="6" s="1"/>
  <c r="I142" i="6"/>
  <c r="I144" i="6" s="1"/>
  <c r="M142" i="6"/>
  <c r="M144" i="6" s="1"/>
  <c r="Q142" i="6"/>
  <c r="Q144" i="6" s="1"/>
  <c r="U142" i="6"/>
  <c r="U144" i="6" s="1"/>
  <c r="Y142" i="6"/>
  <c r="Y144" i="6" s="1"/>
  <c r="AC142" i="6"/>
  <c r="AC144" i="6" s="1"/>
  <c r="AG142" i="6"/>
  <c r="AG144" i="6" s="1"/>
  <c r="F142" i="6"/>
  <c r="F144" i="6" s="1"/>
  <c r="J142" i="6"/>
  <c r="J144" i="6" s="1"/>
  <c r="N142" i="6"/>
  <c r="N144" i="6" s="1"/>
  <c r="R142" i="6"/>
  <c r="R144" i="6" s="1"/>
  <c r="V142" i="6"/>
  <c r="V144" i="6" s="1"/>
  <c r="Z142" i="6"/>
  <c r="Z144" i="6" s="1"/>
  <c r="AD142" i="6"/>
  <c r="AD144" i="6" s="1"/>
  <c r="AH142" i="6"/>
  <c r="AH144" i="6" s="1"/>
  <c r="G142" i="6"/>
  <c r="G144" i="6" s="1"/>
  <c r="K142" i="6"/>
  <c r="K144" i="6" s="1"/>
  <c r="O142" i="6"/>
  <c r="O144" i="6" s="1"/>
  <c r="S142" i="6"/>
  <c r="S144" i="6" s="1"/>
  <c r="W142" i="6"/>
  <c r="W144" i="6" s="1"/>
  <c r="AA142" i="6"/>
  <c r="AA144" i="6" s="1"/>
  <c r="AE142" i="6"/>
  <c r="AE144" i="6" s="1"/>
  <c r="AI142" i="6"/>
  <c r="AI144" i="6" s="1"/>
  <c r="H142" i="6"/>
  <c r="H144" i="6" s="1"/>
  <c r="L142" i="6"/>
  <c r="L144" i="6" s="1"/>
  <c r="P142" i="6"/>
  <c r="P144" i="6" s="1"/>
  <c r="T142" i="6"/>
  <c r="T144" i="6" s="1"/>
  <c r="X142" i="6"/>
  <c r="X144" i="6" s="1"/>
  <c r="AB142" i="6"/>
  <c r="AB144" i="6" s="1"/>
  <c r="AF142" i="6"/>
  <c r="AF144" i="6" s="1"/>
  <c r="AJ142" i="6"/>
  <c r="AJ144" i="6" s="1"/>
  <c r="G81" i="6"/>
  <c r="K81" i="6"/>
  <c r="O81" i="6"/>
  <c r="S81" i="6"/>
  <c r="W81" i="6"/>
  <c r="AA81" i="6"/>
  <c r="AE81" i="6"/>
  <c r="AI81" i="6"/>
  <c r="D129" i="7"/>
  <c r="D128" i="7"/>
  <c r="D125" i="7"/>
  <c r="D124" i="7"/>
  <c r="D123" i="7"/>
  <c r="D122" i="7"/>
  <c r="D121" i="7"/>
  <c r="H81" i="6"/>
  <c r="L81" i="6"/>
  <c r="P81" i="6"/>
  <c r="T81" i="6"/>
  <c r="X81" i="6"/>
  <c r="AB81" i="6"/>
  <c r="AF81" i="6"/>
  <c r="AJ81" i="6"/>
  <c r="E81" i="6"/>
  <c r="I81" i="6"/>
  <c r="M81" i="6"/>
  <c r="Q81" i="6"/>
  <c r="U81" i="6"/>
  <c r="Y81" i="6"/>
  <c r="AC81" i="6"/>
  <c r="AG81" i="6"/>
  <c r="E129" i="7"/>
  <c r="L129" i="7" s="1"/>
  <c r="E141" i="7" s="1"/>
  <c r="E128" i="7"/>
  <c r="L128" i="7" s="1"/>
  <c r="E125" i="7"/>
  <c r="L125" i="7" s="1"/>
  <c r="E124" i="7"/>
  <c r="L124" i="7" s="1"/>
  <c r="E123" i="7"/>
  <c r="L123" i="7" s="1"/>
  <c r="E122" i="7"/>
  <c r="L122" i="7" s="1"/>
  <c r="E121" i="7"/>
  <c r="L121" i="7" s="1"/>
  <c r="E143" i="7" s="1"/>
  <c r="F81" i="6"/>
  <c r="J81" i="6"/>
  <c r="N81" i="6"/>
  <c r="R81" i="6"/>
  <c r="V81" i="6"/>
  <c r="Z81" i="6"/>
  <c r="AD81" i="6"/>
  <c r="M127" i="7"/>
  <c r="D145" i="7"/>
  <c r="C126" i="7"/>
  <c r="J126" i="7" s="1"/>
  <c r="C3" i="9"/>
  <c r="F173" i="6" s="1"/>
  <c r="F174" i="6" s="1"/>
  <c r="E234" i="7"/>
  <c r="C9" i="9" s="1"/>
  <c r="G3" i="9"/>
  <c r="I234" i="7"/>
  <c r="G9" i="9" s="1"/>
  <c r="K3" i="9"/>
  <c r="M234" i="7"/>
  <c r="K9" i="9" s="1"/>
  <c r="O3" i="9"/>
  <c r="R173" i="6" s="1"/>
  <c r="R174" i="6" s="1"/>
  <c r="Q234" i="7"/>
  <c r="O9" i="9" s="1"/>
  <c r="S3" i="9"/>
  <c r="V173" i="6" s="1"/>
  <c r="V174" i="6" s="1"/>
  <c r="U234" i="7"/>
  <c r="S9" i="9" s="1"/>
  <c r="W3" i="9"/>
  <c r="Y234" i="7"/>
  <c r="W9" i="9" s="1"/>
  <c r="AA3" i="9"/>
  <c r="AC234" i="7"/>
  <c r="AA9" i="9" s="1"/>
  <c r="AE3" i="9"/>
  <c r="AH173" i="6" s="1"/>
  <c r="AH174" i="6" s="1"/>
  <c r="AG234" i="7"/>
  <c r="AE9" i="9" s="1"/>
  <c r="D234" i="7"/>
  <c r="B9" i="9" s="1"/>
  <c r="E173" i="6" s="1"/>
  <c r="E174" i="6" s="1"/>
  <c r="L234" i="7"/>
  <c r="J9" i="9" s="1"/>
  <c r="M173" i="6" s="1"/>
  <c r="M174" i="6" s="1"/>
  <c r="T234" i="7"/>
  <c r="R9" i="9" s="1"/>
  <c r="U173" i="6" s="1"/>
  <c r="U174" i="6" s="1"/>
  <c r="AB234" i="7"/>
  <c r="Z9" i="9" s="1"/>
  <c r="AC173" i="6" s="1"/>
  <c r="AC174" i="6" s="1"/>
  <c r="D3" i="9"/>
  <c r="F234" i="7"/>
  <c r="D9" i="9" s="1"/>
  <c r="J234" i="7"/>
  <c r="H9" i="9" s="1"/>
  <c r="H3" i="9"/>
  <c r="L3" i="9"/>
  <c r="O173" i="6" s="1"/>
  <c r="O174" i="6" s="1"/>
  <c r="N234" i="7"/>
  <c r="L9" i="9" s="1"/>
  <c r="R234" i="7"/>
  <c r="P9" i="9" s="1"/>
  <c r="P3" i="9"/>
  <c r="T3" i="9"/>
  <c r="V234" i="7"/>
  <c r="T9" i="9" s="1"/>
  <c r="Z234" i="7"/>
  <c r="X9" i="9" s="1"/>
  <c r="X3" i="9"/>
  <c r="AB3" i="9"/>
  <c r="AE173" i="6" s="1"/>
  <c r="AE174" i="6" s="1"/>
  <c r="AD234" i="7"/>
  <c r="AB9" i="9" s="1"/>
  <c r="AH234" i="7"/>
  <c r="AF9" i="9" s="1"/>
  <c r="AF3" i="9"/>
  <c r="E3" i="9"/>
  <c r="G234" i="7"/>
  <c r="E9" i="9" s="1"/>
  <c r="I3" i="9"/>
  <c r="L173" i="6" s="1"/>
  <c r="L174" i="6" s="1"/>
  <c r="K234" i="7"/>
  <c r="I9" i="9" s="1"/>
  <c r="M3" i="9"/>
  <c r="P173" i="6" s="1"/>
  <c r="P174" i="6" s="1"/>
  <c r="O234" i="7"/>
  <c r="M9" i="9" s="1"/>
  <c r="Q3" i="9"/>
  <c r="S234" i="7"/>
  <c r="Q9" i="9" s="1"/>
  <c r="U3" i="9"/>
  <c r="W234" i="7"/>
  <c r="U9" i="9" s="1"/>
  <c r="Y3" i="9"/>
  <c r="AB173" i="6" s="1"/>
  <c r="AB174" i="6" s="1"/>
  <c r="AA234" i="7"/>
  <c r="Y9" i="9" s="1"/>
  <c r="AC3" i="9"/>
  <c r="AF173" i="6" s="1"/>
  <c r="AF174" i="6" s="1"/>
  <c r="AE234" i="7"/>
  <c r="AC9" i="9" s="1"/>
  <c r="AG3" i="9"/>
  <c r="AI234" i="7"/>
  <c r="AG9" i="9" s="1"/>
  <c r="H234" i="7"/>
  <c r="F9" i="9" s="1"/>
  <c r="I173" i="6" s="1"/>
  <c r="I174" i="6" s="1"/>
  <c r="P234" i="7"/>
  <c r="N9" i="9" s="1"/>
  <c r="Q173" i="6" s="1"/>
  <c r="Q174" i="6" s="1"/>
  <c r="X234" i="7"/>
  <c r="V9" i="9" s="1"/>
  <c r="Y173" i="6" s="1"/>
  <c r="Y174" i="6" s="1"/>
  <c r="AF234" i="7"/>
  <c r="AD9" i="9" s="1"/>
  <c r="AG173" i="6" s="1"/>
  <c r="AG174" i="6" s="1"/>
  <c r="N173" i="6" l="1"/>
  <c r="N174" i="6" s="1"/>
  <c r="W173" i="6"/>
  <c r="W174" i="6" s="1"/>
  <c r="AJ173" i="6"/>
  <c r="AJ174" i="6" s="1"/>
  <c r="Z173" i="6"/>
  <c r="Z174" i="6" s="1"/>
  <c r="J173" i="6"/>
  <c r="J174" i="6" s="1"/>
  <c r="X173" i="6"/>
  <c r="X174" i="6" s="1"/>
  <c r="T173" i="6"/>
  <c r="T174" i="6" s="1"/>
  <c r="H173" i="6"/>
  <c r="H174" i="6" s="1"/>
  <c r="AD173" i="6"/>
  <c r="AD174" i="6" s="1"/>
  <c r="G173" i="6"/>
  <c r="G174" i="6" s="1"/>
  <c r="L126" i="7"/>
  <c r="K121" i="7"/>
  <c r="K125" i="7"/>
  <c r="D142" i="7" s="1"/>
  <c r="J124" i="7"/>
  <c r="M124" i="7" s="1"/>
  <c r="E142" i="7"/>
  <c r="K122" i="7"/>
  <c r="K128" i="7"/>
  <c r="J121" i="7"/>
  <c r="J125" i="7"/>
  <c r="AI173" i="6"/>
  <c r="AI174" i="6" s="1"/>
  <c r="AA173" i="6"/>
  <c r="AA174" i="6" s="1"/>
  <c r="S173" i="6"/>
  <c r="S174" i="6" s="1"/>
  <c r="K173" i="6"/>
  <c r="K174" i="6" s="1"/>
  <c r="K123" i="7"/>
  <c r="E144" i="7" s="1"/>
  <c r="K129" i="7"/>
  <c r="D141" i="7" s="1"/>
  <c r="J122" i="7"/>
  <c r="M122" i="7" s="1"/>
  <c r="J128" i="7"/>
  <c r="K126" i="7"/>
  <c r="M126" i="7" s="1"/>
  <c r="K124" i="7"/>
  <c r="J123" i="7"/>
  <c r="J129" i="7"/>
  <c r="C141" i="7" l="1"/>
  <c r="D156" i="7" s="1"/>
  <c r="M129" i="7"/>
  <c r="M121" i="7"/>
  <c r="C143" i="7"/>
  <c r="M123" i="7"/>
  <c r="D144" i="7"/>
  <c r="M128" i="7"/>
  <c r="D143" i="7"/>
  <c r="M125" i="7"/>
  <c r="C142" i="7"/>
  <c r="C153" i="7" s="1"/>
  <c r="E153" i="7"/>
  <c r="AI224" i="7" l="1"/>
  <c r="AE224" i="7"/>
  <c r="AA224" i="7"/>
  <c r="W224" i="7"/>
  <c r="S224" i="7"/>
  <c r="O224" i="7"/>
  <c r="K224" i="7"/>
  <c r="G224" i="7"/>
  <c r="AH224" i="7"/>
  <c r="AD224" i="7"/>
  <c r="Z224" i="7"/>
  <c r="V224" i="7"/>
  <c r="R224" i="7"/>
  <c r="N224" i="7"/>
  <c r="J224" i="7"/>
  <c r="F224" i="7"/>
  <c r="AF224" i="7"/>
  <c r="X224" i="7"/>
  <c r="P224" i="7"/>
  <c r="H224" i="7"/>
  <c r="AI180" i="7"/>
  <c r="AE180" i="7"/>
  <c r="AA180" i="7"/>
  <c r="W180" i="7"/>
  <c r="S180" i="7"/>
  <c r="O180" i="7"/>
  <c r="K180" i="7"/>
  <c r="G180" i="7"/>
  <c r="AC224" i="7"/>
  <c r="U224" i="7"/>
  <c r="M224" i="7"/>
  <c r="E224" i="7"/>
  <c r="AH180" i="7"/>
  <c r="AD180" i="7"/>
  <c r="Z180" i="7"/>
  <c r="V180" i="7"/>
  <c r="R180" i="7"/>
  <c r="N180" i="7"/>
  <c r="J180" i="7"/>
  <c r="F180" i="7"/>
  <c r="AB224" i="7"/>
  <c r="T224" i="7"/>
  <c r="L224" i="7"/>
  <c r="D224" i="7"/>
  <c r="AG224" i="7"/>
  <c r="Y224" i="7"/>
  <c r="Q224" i="7"/>
  <c r="I224" i="7"/>
  <c r="AC180" i="7"/>
  <c r="U180" i="7"/>
  <c r="M180" i="7"/>
  <c r="E180" i="7"/>
  <c r="AB180" i="7"/>
  <c r="T180" i="7"/>
  <c r="L180" i="7"/>
  <c r="D180" i="7"/>
  <c r="X180" i="7"/>
  <c r="H180" i="7"/>
  <c r="AG180" i="7"/>
  <c r="Q180" i="7"/>
  <c r="AF180" i="7"/>
  <c r="P180" i="7"/>
  <c r="Y180" i="7"/>
  <c r="I180" i="7"/>
  <c r="AI211" i="7"/>
  <c r="AE211" i="7"/>
  <c r="AA211" i="7"/>
  <c r="W211" i="7"/>
  <c r="S211" i="7"/>
  <c r="O211" i="7"/>
  <c r="K211" i="7"/>
  <c r="G211" i="7"/>
  <c r="AH211" i="7"/>
  <c r="AD211" i="7"/>
  <c r="Z211" i="7"/>
  <c r="V211" i="7"/>
  <c r="R211" i="7"/>
  <c r="N211" i="7"/>
  <c r="J211" i="7"/>
  <c r="F211" i="7"/>
  <c r="AF211" i="7"/>
  <c r="AB211" i="7"/>
  <c r="X211" i="7"/>
  <c r="T211" i="7"/>
  <c r="P211" i="7"/>
  <c r="L211" i="7"/>
  <c r="H211" i="7"/>
  <c r="D211" i="7"/>
  <c r="Y211" i="7"/>
  <c r="I211" i="7"/>
  <c r="U211" i="7"/>
  <c r="E211" i="7"/>
  <c r="M211" i="7"/>
  <c r="AG165" i="7"/>
  <c r="AC165" i="7"/>
  <c r="Y165" i="7"/>
  <c r="U165" i="7"/>
  <c r="Q165" i="7"/>
  <c r="M165" i="7"/>
  <c r="I165" i="7"/>
  <c r="E165" i="7"/>
  <c r="AG211" i="7"/>
  <c r="AF165" i="7"/>
  <c r="AB165" i="7"/>
  <c r="X165" i="7"/>
  <c r="T165" i="7"/>
  <c r="P165" i="7"/>
  <c r="L165" i="7"/>
  <c r="H165" i="7"/>
  <c r="D165" i="7"/>
  <c r="AC211" i="7"/>
  <c r="AI165" i="7"/>
  <c r="AE165" i="7"/>
  <c r="AA165" i="7"/>
  <c r="W165" i="7"/>
  <c r="S165" i="7"/>
  <c r="O165" i="7"/>
  <c r="K165" i="7"/>
  <c r="G165" i="7"/>
  <c r="Q211" i="7"/>
  <c r="AH165" i="7"/>
  <c r="AD165" i="7"/>
  <c r="Z165" i="7"/>
  <c r="V165" i="7"/>
  <c r="R165" i="7"/>
  <c r="N165" i="7"/>
  <c r="J165" i="7"/>
  <c r="F165" i="7"/>
  <c r="D157" i="7"/>
  <c r="D149" i="7"/>
  <c r="D150" i="7"/>
  <c r="D151" i="7"/>
  <c r="D152" i="7"/>
  <c r="C152" i="7"/>
  <c r="C149" i="7"/>
  <c r="C150" i="7"/>
  <c r="C151" i="7"/>
  <c r="E150" i="7"/>
  <c r="E152" i="7"/>
  <c r="E151" i="7"/>
  <c r="E149" i="7"/>
  <c r="AI189" i="7"/>
  <c r="AE189" i="7"/>
  <c r="AA189" i="7"/>
  <c r="W189" i="7"/>
  <c r="S189" i="7"/>
  <c r="O189" i="7"/>
  <c r="K189" i="7"/>
  <c r="G189" i="7"/>
  <c r="AH189" i="7"/>
  <c r="AD189" i="7"/>
  <c r="Z189" i="7"/>
  <c r="V189" i="7"/>
  <c r="R189" i="7"/>
  <c r="N189" i="7"/>
  <c r="J189" i="7"/>
  <c r="F189" i="7"/>
  <c r="AC189" i="7"/>
  <c r="U189" i="7"/>
  <c r="M189" i="7"/>
  <c r="E189" i="7"/>
  <c r="AB189" i="7"/>
  <c r="T189" i="7"/>
  <c r="L189" i="7"/>
  <c r="D189" i="7"/>
  <c r="X189" i="7"/>
  <c r="H189" i="7"/>
  <c r="AG189" i="7"/>
  <c r="Q189" i="7"/>
  <c r="AF189" i="7"/>
  <c r="P189" i="7"/>
  <c r="Y189" i="7"/>
  <c r="I189" i="7"/>
  <c r="D153" i="7"/>
  <c r="C156" i="7"/>
  <c r="C157" i="7"/>
  <c r="E156" i="7"/>
  <c r="E157" i="7"/>
  <c r="AI187" i="7" l="1"/>
  <c r="AE187" i="7"/>
  <c r="AA187" i="7"/>
  <c r="W187" i="7"/>
  <c r="S187" i="7"/>
  <c r="O187" i="7"/>
  <c r="K187" i="7"/>
  <c r="G187" i="7"/>
  <c r="AH187" i="7"/>
  <c r="AD187" i="7"/>
  <c r="Z187" i="7"/>
  <c r="V187" i="7"/>
  <c r="R187" i="7"/>
  <c r="N187" i="7"/>
  <c r="J187" i="7"/>
  <c r="F187" i="7"/>
  <c r="AC187" i="7"/>
  <c r="U187" i="7"/>
  <c r="M187" i="7"/>
  <c r="E187" i="7"/>
  <c r="AB187" i="7"/>
  <c r="T187" i="7"/>
  <c r="L187" i="7"/>
  <c r="D187" i="7"/>
  <c r="X187" i="7"/>
  <c r="H187" i="7"/>
  <c r="AG187" i="7"/>
  <c r="Q187" i="7"/>
  <c r="AF187" i="7"/>
  <c r="P187" i="7"/>
  <c r="Y187" i="7"/>
  <c r="I187" i="7"/>
  <c r="C3" i="10"/>
  <c r="D3" i="10"/>
  <c r="U3" i="10"/>
  <c r="AI209" i="7"/>
  <c r="AE209" i="7"/>
  <c r="AA209" i="7"/>
  <c r="W209" i="7"/>
  <c r="S209" i="7"/>
  <c r="O209" i="7"/>
  <c r="K209" i="7"/>
  <c r="G209" i="7"/>
  <c r="AH209" i="7"/>
  <c r="AD209" i="7"/>
  <c r="Z209" i="7"/>
  <c r="V209" i="7"/>
  <c r="R209" i="7"/>
  <c r="N209" i="7"/>
  <c r="J209" i="7"/>
  <c r="F209" i="7"/>
  <c r="AC209" i="7"/>
  <c r="U209" i="7"/>
  <c r="M209" i="7"/>
  <c r="E209" i="7"/>
  <c r="AI169" i="7"/>
  <c r="AE169" i="7"/>
  <c r="AA169" i="7"/>
  <c r="W169" i="7"/>
  <c r="S169" i="7"/>
  <c r="O169" i="7"/>
  <c r="AB209" i="7"/>
  <c r="T209" i="7"/>
  <c r="L209" i="7"/>
  <c r="D209" i="7"/>
  <c r="AH169" i="7"/>
  <c r="AD169" i="7"/>
  <c r="Z169" i="7"/>
  <c r="V169" i="7"/>
  <c r="R169" i="7"/>
  <c r="X209" i="7"/>
  <c r="H209" i="7"/>
  <c r="AB169" i="7"/>
  <c r="T169" i="7"/>
  <c r="M169" i="7"/>
  <c r="I169" i="7"/>
  <c r="E169" i="7"/>
  <c r="AG209" i="7"/>
  <c r="Q209" i="7"/>
  <c r="AG169" i="7"/>
  <c r="Y169" i="7"/>
  <c r="Q169" i="7"/>
  <c r="L169" i="7"/>
  <c r="H169" i="7"/>
  <c r="D169" i="7"/>
  <c r="AF209" i="7"/>
  <c r="P209" i="7"/>
  <c r="AF169" i="7"/>
  <c r="X169" i="7"/>
  <c r="P169" i="7"/>
  <c r="K169" i="7"/>
  <c r="G169" i="7"/>
  <c r="Y209" i="7"/>
  <c r="I209" i="7"/>
  <c r="AC169" i="7"/>
  <c r="U169" i="7"/>
  <c r="N169" i="7"/>
  <c r="J169" i="7"/>
  <c r="F169" i="7"/>
  <c r="AG162" i="7"/>
  <c r="AC162" i="7"/>
  <c r="Y162" i="7"/>
  <c r="U162" i="7"/>
  <c r="Q162" i="7"/>
  <c r="M162" i="7"/>
  <c r="I162" i="7"/>
  <c r="E162" i="7"/>
  <c r="AH162" i="7"/>
  <c r="AD162" i="7"/>
  <c r="Z162" i="7"/>
  <c r="V162" i="7"/>
  <c r="R162" i="7"/>
  <c r="N162" i="7"/>
  <c r="J162" i="7"/>
  <c r="F162" i="7"/>
  <c r="AB162" i="7"/>
  <c r="T162" i="7"/>
  <c r="L162" i="7"/>
  <c r="D162" i="7"/>
  <c r="AI162" i="7"/>
  <c r="AA162" i="7"/>
  <c r="S162" i="7"/>
  <c r="K162" i="7"/>
  <c r="AF162" i="7"/>
  <c r="X162" i="7"/>
  <c r="P162" i="7"/>
  <c r="H162" i="7"/>
  <c r="AE162" i="7"/>
  <c r="W162" i="7"/>
  <c r="O162" i="7"/>
  <c r="G162" i="7"/>
  <c r="O3" i="10"/>
  <c r="Q235" i="7"/>
  <c r="O9" i="10" s="1"/>
  <c r="AI212" i="7"/>
  <c r="AI236" i="7" s="1"/>
  <c r="AE212" i="7"/>
  <c r="AE236" i="7" s="1"/>
  <c r="AA212" i="7"/>
  <c r="AA236" i="7" s="1"/>
  <c r="W212" i="7"/>
  <c r="W236" i="7" s="1"/>
  <c r="S212" i="7"/>
  <c r="S236" i="7" s="1"/>
  <c r="O212" i="7"/>
  <c r="O236" i="7" s="1"/>
  <c r="K212" i="7"/>
  <c r="K236" i="7" s="1"/>
  <c r="G212" i="7"/>
  <c r="G236" i="7" s="1"/>
  <c r="AH212" i="7"/>
  <c r="AH236" i="7" s="1"/>
  <c r="AD212" i="7"/>
  <c r="AD236" i="7" s="1"/>
  <c r="Z212" i="7"/>
  <c r="Z236" i="7" s="1"/>
  <c r="V212" i="7"/>
  <c r="V236" i="7" s="1"/>
  <c r="R212" i="7"/>
  <c r="R236" i="7" s="1"/>
  <c r="N212" i="7"/>
  <c r="N236" i="7" s="1"/>
  <c r="J212" i="7"/>
  <c r="J236" i="7" s="1"/>
  <c r="F212" i="7"/>
  <c r="F236" i="7" s="1"/>
  <c r="AF212" i="7"/>
  <c r="AF236" i="7" s="1"/>
  <c r="AB212" i="7"/>
  <c r="AB236" i="7" s="1"/>
  <c r="X212" i="7"/>
  <c r="X236" i="7" s="1"/>
  <c r="T212" i="7"/>
  <c r="T236" i="7" s="1"/>
  <c r="P212" i="7"/>
  <c r="P236" i="7" s="1"/>
  <c r="L212" i="7"/>
  <c r="L236" i="7" s="1"/>
  <c r="H212" i="7"/>
  <c r="H236" i="7" s="1"/>
  <c r="D212" i="7"/>
  <c r="D236" i="7" s="1"/>
  <c r="Y212" i="7"/>
  <c r="Y236" i="7" s="1"/>
  <c r="I212" i="7"/>
  <c r="I236" i="7" s="1"/>
  <c r="U212" i="7"/>
  <c r="U236" i="7" s="1"/>
  <c r="E212" i="7"/>
  <c r="E236" i="7" s="1"/>
  <c r="M212" i="7"/>
  <c r="M236" i="7" s="1"/>
  <c r="AG168" i="7"/>
  <c r="AC168" i="7"/>
  <c r="Y168" i="7"/>
  <c r="U168" i="7"/>
  <c r="Q168" i="7"/>
  <c r="M168" i="7"/>
  <c r="I168" i="7"/>
  <c r="E168" i="7"/>
  <c r="AG212" i="7"/>
  <c r="AG236" i="7" s="1"/>
  <c r="AF168" i="7"/>
  <c r="AB168" i="7"/>
  <c r="X168" i="7"/>
  <c r="T168" i="7"/>
  <c r="P168" i="7"/>
  <c r="L168" i="7"/>
  <c r="H168" i="7"/>
  <c r="D168" i="7"/>
  <c r="AC212" i="7"/>
  <c r="AC236" i="7" s="1"/>
  <c r="AI168" i="7"/>
  <c r="AE168" i="7"/>
  <c r="AA168" i="7"/>
  <c r="W168" i="7"/>
  <c r="S168" i="7"/>
  <c r="O168" i="7"/>
  <c r="K168" i="7"/>
  <c r="G168" i="7"/>
  <c r="Q212" i="7"/>
  <c r="Q236" i="7" s="1"/>
  <c r="AH168" i="7"/>
  <c r="AD168" i="7"/>
  <c r="Z168" i="7"/>
  <c r="V168" i="7"/>
  <c r="R168" i="7"/>
  <c r="N168" i="7"/>
  <c r="J168" i="7"/>
  <c r="F168" i="7"/>
  <c r="AI188" i="7"/>
  <c r="AE188" i="7"/>
  <c r="AA188" i="7"/>
  <c r="W188" i="7"/>
  <c r="S188" i="7"/>
  <c r="O188" i="7"/>
  <c r="K188" i="7"/>
  <c r="G188" i="7"/>
  <c r="AH188" i="7"/>
  <c r="AD188" i="7"/>
  <c r="Z188" i="7"/>
  <c r="V188" i="7"/>
  <c r="R188" i="7"/>
  <c r="N188" i="7"/>
  <c r="J188" i="7"/>
  <c r="F188" i="7"/>
  <c r="AC188" i="7"/>
  <c r="U188" i="7"/>
  <c r="M188" i="7"/>
  <c r="E188" i="7"/>
  <c r="AB188" i="7"/>
  <c r="T188" i="7"/>
  <c r="L188" i="7"/>
  <c r="D188" i="7"/>
  <c r="X188" i="7"/>
  <c r="H188" i="7"/>
  <c r="AG188" i="7"/>
  <c r="Q188" i="7"/>
  <c r="AF188" i="7"/>
  <c r="P188" i="7"/>
  <c r="Y188" i="7"/>
  <c r="I188" i="7"/>
  <c r="R3" i="10"/>
  <c r="T3" i="10"/>
  <c r="V235" i="7"/>
  <c r="T9" i="10" s="1"/>
  <c r="AI174" i="7"/>
  <c r="AE174" i="7"/>
  <c r="AA174" i="7"/>
  <c r="W174" i="7"/>
  <c r="S174" i="7"/>
  <c r="O174" i="7"/>
  <c r="K174" i="7"/>
  <c r="G174" i="7"/>
  <c r="AH174" i="7"/>
  <c r="AD174" i="7"/>
  <c r="Z174" i="7"/>
  <c r="V174" i="7"/>
  <c r="R174" i="7"/>
  <c r="N174" i="7"/>
  <c r="J174" i="7"/>
  <c r="F174" i="7"/>
  <c r="AB174" i="7"/>
  <c r="T174" i="7"/>
  <c r="L174" i="7"/>
  <c r="D174" i="7"/>
  <c r="AG174" i="7"/>
  <c r="Y174" i="7"/>
  <c r="Q174" i="7"/>
  <c r="I174" i="7"/>
  <c r="AF174" i="7"/>
  <c r="X174" i="7"/>
  <c r="P174" i="7"/>
  <c r="H174" i="7"/>
  <c r="AC174" i="7"/>
  <c r="U174" i="7"/>
  <c r="M174" i="7"/>
  <c r="E174" i="7"/>
  <c r="AA3" i="10"/>
  <c r="S3" i="10"/>
  <c r="F3" i="10"/>
  <c r="H3" i="10"/>
  <c r="K177" i="6" s="1"/>
  <c r="K178" i="6" s="1"/>
  <c r="J235" i="7"/>
  <c r="H9" i="10" s="1"/>
  <c r="I3" i="10"/>
  <c r="AI193" i="7"/>
  <c r="AE193" i="7"/>
  <c r="AA193" i="7"/>
  <c r="W193" i="7"/>
  <c r="S193" i="7"/>
  <c r="O193" i="7"/>
  <c r="K193" i="7"/>
  <c r="G193" i="7"/>
  <c r="AH193" i="7"/>
  <c r="AD193" i="7"/>
  <c r="Z193" i="7"/>
  <c r="V193" i="7"/>
  <c r="R193" i="7"/>
  <c r="N193" i="7"/>
  <c r="J193" i="7"/>
  <c r="F193" i="7"/>
  <c r="AC193" i="7"/>
  <c r="U193" i="7"/>
  <c r="M193" i="7"/>
  <c r="E193" i="7"/>
  <c r="AB193" i="7"/>
  <c r="T193" i="7"/>
  <c r="L193" i="7"/>
  <c r="D193" i="7"/>
  <c r="X193" i="7"/>
  <c r="H193" i="7"/>
  <c r="AG193" i="7"/>
  <c r="Q193" i="7"/>
  <c r="AF193" i="7"/>
  <c r="P193" i="7"/>
  <c r="Y193" i="7"/>
  <c r="I193" i="7"/>
  <c r="AI223" i="7"/>
  <c r="AG6" i="10" s="1"/>
  <c r="AE223" i="7"/>
  <c r="AC6" i="10" s="1"/>
  <c r="AA223" i="7"/>
  <c r="Y6" i="10" s="1"/>
  <c r="W223" i="7"/>
  <c r="U6" i="10" s="1"/>
  <c r="S223" i="7"/>
  <c r="Q6" i="10" s="1"/>
  <c r="O223" i="7"/>
  <c r="M6" i="10" s="1"/>
  <c r="K223" i="7"/>
  <c r="I6" i="10" s="1"/>
  <c r="G223" i="7"/>
  <c r="E6" i="10" s="1"/>
  <c r="AH223" i="7"/>
  <c r="AF6" i="10" s="1"/>
  <c r="AD223" i="7"/>
  <c r="AB6" i="10" s="1"/>
  <c r="Z223" i="7"/>
  <c r="X6" i="10" s="1"/>
  <c r="V223" i="7"/>
  <c r="T6" i="10" s="1"/>
  <c r="R223" i="7"/>
  <c r="P6" i="10" s="1"/>
  <c r="N223" i="7"/>
  <c r="L6" i="10" s="1"/>
  <c r="J223" i="7"/>
  <c r="H6" i="10" s="1"/>
  <c r="F223" i="7"/>
  <c r="D6" i="10" s="1"/>
  <c r="AF223" i="7"/>
  <c r="AD6" i="10" s="1"/>
  <c r="X223" i="7"/>
  <c r="V6" i="10" s="1"/>
  <c r="P223" i="7"/>
  <c r="N6" i="10" s="1"/>
  <c r="H223" i="7"/>
  <c r="F6" i="10" s="1"/>
  <c r="AI177" i="7"/>
  <c r="AE177" i="7"/>
  <c r="AA177" i="7"/>
  <c r="W177" i="7"/>
  <c r="S177" i="7"/>
  <c r="O177" i="7"/>
  <c r="K177" i="7"/>
  <c r="G177" i="7"/>
  <c r="AC223" i="7"/>
  <c r="AA6" i="10" s="1"/>
  <c r="U223" i="7"/>
  <c r="S6" i="10" s="1"/>
  <c r="M223" i="7"/>
  <c r="K6" i="10" s="1"/>
  <c r="E223" i="7"/>
  <c r="C6" i="10" s="1"/>
  <c r="AH177" i="7"/>
  <c r="AD177" i="7"/>
  <c r="Z177" i="7"/>
  <c r="V177" i="7"/>
  <c r="R177" i="7"/>
  <c r="N177" i="7"/>
  <c r="J177" i="7"/>
  <c r="F177" i="7"/>
  <c r="AB223" i="7"/>
  <c r="Z6" i="10" s="1"/>
  <c r="T223" i="7"/>
  <c r="R6" i="10" s="1"/>
  <c r="L223" i="7"/>
  <c r="J6" i="10" s="1"/>
  <c r="D223" i="7"/>
  <c r="B6" i="10" s="1"/>
  <c r="AG223" i="7"/>
  <c r="AE6" i="10" s="1"/>
  <c r="Y223" i="7"/>
  <c r="W6" i="10" s="1"/>
  <c r="Q223" i="7"/>
  <c r="O6" i="10" s="1"/>
  <c r="I223" i="7"/>
  <c r="G6" i="10" s="1"/>
  <c r="AC177" i="7"/>
  <c r="U177" i="7"/>
  <c r="M177" i="7"/>
  <c r="E177" i="7"/>
  <c r="AB177" i="7"/>
  <c r="T177" i="7"/>
  <c r="L177" i="7"/>
  <c r="D177" i="7"/>
  <c r="X177" i="7"/>
  <c r="H177" i="7"/>
  <c r="AG177" i="7"/>
  <c r="Q177" i="7"/>
  <c r="AF177" i="7"/>
  <c r="P177" i="7"/>
  <c r="Y177" i="7"/>
  <c r="I177" i="7"/>
  <c r="AI186" i="7"/>
  <c r="AE186" i="7"/>
  <c r="AA186" i="7"/>
  <c r="W186" i="7"/>
  <c r="S186" i="7"/>
  <c r="O186" i="7"/>
  <c r="K186" i="7"/>
  <c r="G186" i="7"/>
  <c r="AH186" i="7"/>
  <c r="AD186" i="7"/>
  <c r="Z186" i="7"/>
  <c r="V186" i="7"/>
  <c r="R186" i="7"/>
  <c r="N186" i="7"/>
  <c r="J186" i="7"/>
  <c r="F186" i="7"/>
  <c r="AC186" i="7"/>
  <c r="U186" i="7"/>
  <c r="M186" i="7"/>
  <c r="E186" i="7"/>
  <c r="AB186" i="7"/>
  <c r="T186" i="7"/>
  <c r="L186" i="7"/>
  <c r="D186" i="7"/>
  <c r="X186" i="7"/>
  <c r="H186" i="7"/>
  <c r="AG186" i="7"/>
  <c r="Q186" i="7"/>
  <c r="AF186" i="7"/>
  <c r="P186" i="7"/>
  <c r="Y186" i="7"/>
  <c r="I186" i="7"/>
  <c r="AH217" i="7"/>
  <c r="AD217" i="7"/>
  <c r="Z217" i="7"/>
  <c r="V217" i="7"/>
  <c r="R217" i="7"/>
  <c r="N217" i="7"/>
  <c r="J217" i="7"/>
  <c r="F217" i="7"/>
  <c r="AG217" i="7"/>
  <c r="AB217" i="7"/>
  <c r="W217" i="7"/>
  <c r="Q217" i="7"/>
  <c r="L217" i="7"/>
  <c r="G217" i="7"/>
  <c r="AI213" i="7"/>
  <c r="AE213" i="7"/>
  <c r="AA213" i="7"/>
  <c r="W213" i="7"/>
  <c r="S213" i="7"/>
  <c r="O213" i="7"/>
  <c r="K213" i="7"/>
  <c r="G213" i="7"/>
  <c r="AF217" i="7"/>
  <c r="AA217" i="7"/>
  <c r="U217" i="7"/>
  <c r="P217" i="7"/>
  <c r="K217" i="7"/>
  <c r="E217" i="7"/>
  <c r="AH213" i="7"/>
  <c r="AD213" i="7"/>
  <c r="Z213" i="7"/>
  <c r="V213" i="7"/>
  <c r="R213" i="7"/>
  <c r="N213" i="7"/>
  <c r="J213" i="7"/>
  <c r="F213" i="7"/>
  <c r="AE217" i="7"/>
  <c r="Y217" i="7"/>
  <c r="T217" i="7"/>
  <c r="O217" i="7"/>
  <c r="I217" i="7"/>
  <c r="D217" i="7"/>
  <c r="AG213" i="7"/>
  <c r="AC213" i="7"/>
  <c r="Y213" i="7"/>
  <c r="U213" i="7"/>
  <c r="Q213" i="7"/>
  <c r="AI217" i="7"/>
  <c r="AC217" i="7"/>
  <c r="X217" i="7"/>
  <c r="S217" i="7"/>
  <c r="M217" i="7"/>
  <c r="H217" i="7"/>
  <c r="AF213" i="7"/>
  <c r="AB213" i="7"/>
  <c r="X213" i="7"/>
  <c r="T213" i="7"/>
  <c r="P213" i="7"/>
  <c r="L213" i="7"/>
  <c r="H213" i="7"/>
  <c r="D213" i="7"/>
  <c r="I213" i="7"/>
  <c r="E213" i="7"/>
  <c r="M213" i="7"/>
  <c r="AG164" i="7"/>
  <c r="AC164" i="7"/>
  <c r="Y164" i="7"/>
  <c r="U164" i="7"/>
  <c r="Q164" i="7"/>
  <c r="M164" i="7"/>
  <c r="I164" i="7"/>
  <c r="E164" i="7"/>
  <c r="AF164" i="7"/>
  <c r="AB164" i="7"/>
  <c r="X164" i="7"/>
  <c r="T164" i="7"/>
  <c r="P164" i="7"/>
  <c r="L164" i="7"/>
  <c r="H164" i="7"/>
  <c r="D164" i="7"/>
  <c r="AI164" i="7"/>
  <c r="AE164" i="7"/>
  <c r="AA164" i="7"/>
  <c r="W164" i="7"/>
  <c r="S164" i="7"/>
  <c r="O164" i="7"/>
  <c r="K164" i="7"/>
  <c r="G164" i="7"/>
  <c r="AH164" i="7"/>
  <c r="AD164" i="7"/>
  <c r="Z164" i="7"/>
  <c r="V164" i="7"/>
  <c r="R164" i="7"/>
  <c r="N164" i="7"/>
  <c r="J164" i="7"/>
  <c r="F164" i="7"/>
  <c r="AI228" i="7"/>
  <c r="AG6" i="15" s="1"/>
  <c r="AE228" i="7"/>
  <c r="AC6" i="15" s="1"/>
  <c r="AA228" i="7"/>
  <c r="Y6" i="15" s="1"/>
  <c r="W228" i="7"/>
  <c r="U6" i="15" s="1"/>
  <c r="S228" i="7"/>
  <c r="Q6" i="15" s="1"/>
  <c r="O228" i="7"/>
  <c r="M6" i="15" s="1"/>
  <c r="K228" i="7"/>
  <c r="I6" i="15" s="1"/>
  <c r="G228" i="7"/>
  <c r="E6" i="15" s="1"/>
  <c r="AI227" i="7"/>
  <c r="AE227" i="7"/>
  <c r="AA227" i="7"/>
  <c r="W227" i="7"/>
  <c r="S227" i="7"/>
  <c r="O227" i="7"/>
  <c r="K227" i="7"/>
  <c r="G227" i="7"/>
  <c r="AH228" i="7"/>
  <c r="AF6" i="15" s="1"/>
  <c r="AD228" i="7"/>
  <c r="AB6" i="15" s="1"/>
  <c r="Z228" i="7"/>
  <c r="X6" i="15" s="1"/>
  <c r="V228" i="7"/>
  <c r="T6" i="15" s="1"/>
  <c r="R228" i="7"/>
  <c r="P6" i="15" s="1"/>
  <c r="N228" i="7"/>
  <c r="L6" i="15" s="1"/>
  <c r="J228" i="7"/>
  <c r="H6" i="15" s="1"/>
  <c r="F228" i="7"/>
  <c r="D6" i="15" s="1"/>
  <c r="AH227" i="7"/>
  <c r="AD227" i="7"/>
  <c r="Z227" i="7"/>
  <c r="V227" i="7"/>
  <c r="R227" i="7"/>
  <c r="N227" i="7"/>
  <c r="J227" i="7"/>
  <c r="F227" i="7"/>
  <c r="AF228" i="7"/>
  <c r="AD6" i="15" s="1"/>
  <c r="X228" i="7"/>
  <c r="V6" i="15" s="1"/>
  <c r="P228" i="7"/>
  <c r="N6" i="15" s="1"/>
  <c r="H228" i="7"/>
  <c r="F6" i="15" s="1"/>
  <c r="AF227" i="7"/>
  <c r="X227" i="7"/>
  <c r="P227" i="7"/>
  <c r="H227" i="7"/>
  <c r="AC228" i="7"/>
  <c r="AA6" i="15" s="1"/>
  <c r="U228" i="7"/>
  <c r="S6" i="15" s="1"/>
  <c r="M228" i="7"/>
  <c r="K6" i="15" s="1"/>
  <c r="E228" i="7"/>
  <c r="C6" i="15" s="1"/>
  <c r="AC227" i="7"/>
  <c r="U227" i="7"/>
  <c r="M227" i="7"/>
  <c r="E227" i="7"/>
  <c r="AB228" i="7"/>
  <c r="Z6" i="15" s="1"/>
  <c r="T228" i="7"/>
  <c r="R6" i="15" s="1"/>
  <c r="L228" i="7"/>
  <c r="J6" i="15" s="1"/>
  <c r="D228" i="7"/>
  <c r="B6" i="15" s="1"/>
  <c r="AB227" i="7"/>
  <c r="T227" i="7"/>
  <c r="L227" i="7"/>
  <c r="D227" i="7"/>
  <c r="AG228" i="7"/>
  <c r="AE6" i="15" s="1"/>
  <c r="Y228" i="7"/>
  <c r="W6" i="15" s="1"/>
  <c r="Q228" i="7"/>
  <c r="O6" i="15" s="1"/>
  <c r="I228" i="7"/>
  <c r="G6" i="15" s="1"/>
  <c r="AG227" i="7"/>
  <c r="Y227" i="7"/>
  <c r="Q227" i="7"/>
  <c r="I227" i="7"/>
  <c r="AI173" i="7"/>
  <c r="AE173" i="7"/>
  <c r="AA173" i="7"/>
  <c r="W173" i="7"/>
  <c r="S173" i="7"/>
  <c r="O173" i="7"/>
  <c r="K173" i="7"/>
  <c r="G173" i="7"/>
  <c r="AH173" i="7"/>
  <c r="AD173" i="7"/>
  <c r="Z173" i="7"/>
  <c r="V173" i="7"/>
  <c r="R173" i="7"/>
  <c r="N173" i="7"/>
  <c r="J173" i="7"/>
  <c r="F173" i="7"/>
  <c r="AB173" i="7"/>
  <c r="T173" i="7"/>
  <c r="L173" i="7"/>
  <c r="D173" i="7"/>
  <c r="AG173" i="7"/>
  <c r="Y173" i="7"/>
  <c r="Q173" i="7"/>
  <c r="I173" i="7"/>
  <c r="AF173" i="7"/>
  <c r="X173" i="7"/>
  <c r="P173" i="7"/>
  <c r="H173" i="7"/>
  <c r="AC173" i="7"/>
  <c r="U173" i="7"/>
  <c r="M173" i="7"/>
  <c r="E173" i="7"/>
  <c r="AE3" i="10"/>
  <c r="AG235" i="7"/>
  <c r="AE9" i="10" s="1"/>
  <c r="G3" i="10"/>
  <c r="I235" i="7"/>
  <c r="G9" i="10" s="1"/>
  <c r="J3" i="10"/>
  <c r="L235" i="7"/>
  <c r="J9" i="10" s="1"/>
  <c r="Z3" i="10"/>
  <c r="L3" i="10"/>
  <c r="N235" i="7"/>
  <c r="L9" i="10" s="1"/>
  <c r="AB3" i="10"/>
  <c r="AE177" i="6" s="1"/>
  <c r="AE178" i="6" s="1"/>
  <c r="AD235" i="7"/>
  <c r="AB9" i="10" s="1"/>
  <c r="M3" i="10"/>
  <c r="O235" i="7"/>
  <c r="M9" i="10" s="1"/>
  <c r="AC3" i="10"/>
  <c r="AE235" i="7"/>
  <c r="AC9" i="10" s="1"/>
  <c r="AI175" i="7"/>
  <c r="AE175" i="7"/>
  <c r="AA175" i="7"/>
  <c r="W175" i="7"/>
  <c r="S175" i="7"/>
  <c r="O175" i="7"/>
  <c r="K175" i="7"/>
  <c r="G175" i="7"/>
  <c r="AH175" i="7"/>
  <c r="AD175" i="7"/>
  <c r="Z175" i="7"/>
  <c r="V175" i="7"/>
  <c r="R175" i="7"/>
  <c r="N175" i="7"/>
  <c r="J175" i="7"/>
  <c r="F175" i="7"/>
  <c r="AB175" i="7"/>
  <c r="T175" i="7"/>
  <c r="L175" i="7"/>
  <c r="D175" i="7"/>
  <c r="AG175" i="7"/>
  <c r="Y175" i="7"/>
  <c r="Q175" i="7"/>
  <c r="I175" i="7"/>
  <c r="AF175" i="7"/>
  <c r="X175" i="7"/>
  <c r="P175" i="7"/>
  <c r="H175" i="7"/>
  <c r="AC175" i="7"/>
  <c r="U175" i="7"/>
  <c r="M175" i="7"/>
  <c r="E175" i="7"/>
  <c r="B3" i="10"/>
  <c r="D235" i="7"/>
  <c r="B9" i="10" s="1"/>
  <c r="E3" i="10"/>
  <c r="H177" i="6" s="1"/>
  <c r="H178" i="6" s="1"/>
  <c r="G235" i="7"/>
  <c r="E9" i="10" s="1"/>
  <c r="AH216" i="7"/>
  <c r="AD216" i="7"/>
  <c r="Z216" i="7"/>
  <c r="V216" i="7"/>
  <c r="R216" i="7"/>
  <c r="N216" i="7"/>
  <c r="J216" i="7"/>
  <c r="F216" i="7"/>
  <c r="AH215" i="7"/>
  <c r="AH239" i="7" s="1"/>
  <c r="AD215" i="7"/>
  <c r="AD239" i="7" s="1"/>
  <c r="Z215" i="7"/>
  <c r="Z239" i="7" s="1"/>
  <c r="AG216" i="7"/>
  <c r="AB216" i="7"/>
  <c r="W216" i="7"/>
  <c r="Q216" i="7"/>
  <c r="L216" i="7"/>
  <c r="G216" i="7"/>
  <c r="AG215" i="7"/>
  <c r="AG239" i="7" s="1"/>
  <c r="AB215" i="7"/>
  <c r="W215" i="7"/>
  <c r="W239" i="7" s="1"/>
  <c r="S215" i="7"/>
  <c r="S239" i="7" s="1"/>
  <c r="O215" i="7"/>
  <c r="O239" i="7" s="1"/>
  <c r="K215" i="7"/>
  <c r="K239" i="7" s="1"/>
  <c r="G215" i="7"/>
  <c r="G239" i="7" s="1"/>
  <c r="AF216" i="7"/>
  <c r="AA216" i="7"/>
  <c r="U216" i="7"/>
  <c r="P216" i="7"/>
  <c r="K216" i="7"/>
  <c r="E216" i="7"/>
  <c r="AF215" i="7"/>
  <c r="AA215" i="7"/>
  <c r="AA239" i="7" s="1"/>
  <c r="V215" i="7"/>
  <c r="V239" i="7" s="1"/>
  <c r="R215" i="7"/>
  <c r="R239" i="7" s="1"/>
  <c r="N215" i="7"/>
  <c r="J215" i="7"/>
  <c r="J239" i="7" s="1"/>
  <c r="F215" i="7"/>
  <c r="F239" i="7" s="1"/>
  <c r="AE216" i="7"/>
  <c r="Y216" i="7"/>
  <c r="T216" i="7"/>
  <c r="O216" i="7"/>
  <c r="I216" i="7"/>
  <c r="D216" i="7"/>
  <c r="AE215" i="7"/>
  <c r="Y215" i="7"/>
  <c r="Y239" i="7" s="1"/>
  <c r="U215" i="7"/>
  <c r="U239" i="7" s="1"/>
  <c r="Q215" i="7"/>
  <c r="Q239" i="7" s="1"/>
  <c r="M215" i="7"/>
  <c r="M239" i="7" s="1"/>
  <c r="I215" i="7"/>
  <c r="I239" i="7" s="1"/>
  <c r="E215" i="7"/>
  <c r="E239" i="7" s="1"/>
  <c r="AI216" i="7"/>
  <c r="AC216" i="7"/>
  <c r="X216" i="7"/>
  <c r="S216" i="7"/>
  <c r="M216" i="7"/>
  <c r="H216" i="7"/>
  <c r="AI215" i="7"/>
  <c r="AI239" i="7" s="1"/>
  <c r="AC215" i="7"/>
  <c r="AC239" i="7" s="1"/>
  <c r="X215" i="7"/>
  <c r="T215" i="7"/>
  <c r="P215" i="7"/>
  <c r="P239" i="7" s="1"/>
  <c r="L215" i="7"/>
  <c r="L239" i="7" s="1"/>
  <c r="H215" i="7"/>
  <c r="H239" i="7" s="1"/>
  <c r="D215" i="7"/>
  <c r="D239" i="7" s="1"/>
  <c r="AF161" i="7"/>
  <c r="AB161" i="7"/>
  <c r="X161" i="7"/>
  <c r="T161" i="7"/>
  <c r="P161" i="7"/>
  <c r="L161" i="7"/>
  <c r="H161" i="7"/>
  <c r="D161" i="7"/>
  <c r="AI161" i="7"/>
  <c r="AE161" i="7"/>
  <c r="AA161" i="7"/>
  <c r="W161" i="7"/>
  <c r="S161" i="7"/>
  <c r="O161" i="7"/>
  <c r="K161" i="7"/>
  <c r="G161" i="7"/>
  <c r="AH161" i="7"/>
  <c r="AD161" i="7"/>
  <c r="Z161" i="7"/>
  <c r="V161" i="7"/>
  <c r="R161" i="7"/>
  <c r="N161" i="7"/>
  <c r="J161" i="7"/>
  <c r="F161" i="7"/>
  <c r="AG161" i="7"/>
  <c r="AC161" i="7"/>
  <c r="Y161" i="7"/>
  <c r="U161" i="7"/>
  <c r="Q161" i="7"/>
  <c r="M161" i="7"/>
  <c r="I161" i="7"/>
  <c r="E161" i="7"/>
  <c r="V3" i="10"/>
  <c r="X235" i="7"/>
  <c r="V9" i="10" s="1"/>
  <c r="X3" i="10"/>
  <c r="AA177" i="6" s="1"/>
  <c r="AA178" i="6" s="1"/>
  <c r="Z235" i="7"/>
  <c r="X9" i="10" s="1"/>
  <c r="Y3" i="10"/>
  <c r="AA235" i="7"/>
  <c r="Y9" i="10" s="1"/>
  <c r="AI192" i="7"/>
  <c r="AE192" i="7"/>
  <c r="AA192" i="7"/>
  <c r="W192" i="7"/>
  <c r="S192" i="7"/>
  <c r="O192" i="7"/>
  <c r="K192" i="7"/>
  <c r="G192" i="7"/>
  <c r="AH192" i="7"/>
  <c r="AD192" i="7"/>
  <c r="Z192" i="7"/>
  <c r="V192" i="7"/>
  <c r="R192" i="7"/>
  <c r="N192" i="7"/>
  <c r="J192" i="7"/>
  <c r="F192" i="7"/>
  <c r="AC192" i="7"/>
  <c r="U192" i="7"/>
  <c r="M192" i="7"/>
  <c r="E192" i="7"/>
  <c r="AB192" i="7"/>
  <c r="T192" i="7"/>
  <c r="L192" i="7"/>
  <c r="D192" i="7"/>
  <c r="X192" i="7"/>
  <c r="H192" i="7"/>
  <c r="AG192" i="7"/>
  <c r="Q192" i="7"/>
  <c r="AF192" i="7"/>
  <c r="P192" i="7"/>
  <c r="Y192" i="7"/>
  <c r="I192" i="7"/>
  <c r="AI185" i="7"/>
  <c r="AE185" i="7"/>
  <c r="AA185" i="7"/>
  <c r="W185" i="7"/>
  <c r="S185" i="7"/>
  <c r="O185" i="7"/>
  <c r="K185" i="7"/>
  <c r="G185" i="7"/>
  <c r="AH185" i="7"/>
  <c r="AD185" i="7"/>
  <c r="Z185" i="7"/>
  <c r="V185" i="7"/>
  <c r="R185" i="7"/>
  <c r="N185" i="7"/>
  <c r="J185" i="7"/>
  <c r="F185" i="7"/>
  <c r="AC185" i="7"/>
  <c r="U185" i="7"/>
  <c r="M185" i="7"/>
  <c r="E185" i="7"/>
  <c r="AB185" i="7"/>
  <c r="T185" i="7"/>
  <c r="L185" i="7"/>
  <c r="D185" i="7"/>
  <c r="X185" i="7"/>
  <c r="H185" i="7"/>
  <c r="AG185" i="7"/>
  <c r="Q185" i="7"/>
  <c r="AF185" i="7"/>
  <c r="P185" i="7"/>
  <c r="Y185" i="7"/>
  <c r="I185" i="7"/>
  <c r="AG163" i="7"/>
  <c r="AC163" i="7"/>
  <c r="Y163" i="7"/>
  <c r="U163" i="7"/>
  <c r="Q163" i="7"/>
  <c r="M163" i="7"/>
  <c r="I163" i="7"/>
  <c r="E163" i="7"/>
  <c r="AF163" i="7"/>
  <c r="AB163" i="7"/>
  <c r="X163" i="7"/>
  <c r="T163" i="7"/>
  <c r="P163" i="7"/>
  <c r="L163" i="7"/>
  <c r="H163" i="7"/>
  <c r="AI163" i="7"/>
  <c r="AE163" i="7"/>
  <c r="AA163" i="7"/>
  <c r="W163" i="7"/>
  <c r="S163" i="7"/>
  <c r="O163" i="7"/>
  <c r="K163" i="7"/>
  <c r="G163" i="7"/>
  <c r="AH163" i="7"/>
  <c r="AD163" i="7"/>
  <c r="Z163" i="7"/>
  <c r="V163" i="7"/>
  <c r="R163" i="7"/>
  <c r="N163" i="7"/>
  <c r="J163" i="7"/>
  <c r="F163" i="7"/>
  <c r="D163" i="7"/>
  <c r="AI229" i="7"/>
  <c r="AE229" i="7"/>
  <c r="AA229" i="7"/>
  <c r="W229" i="7"/>
  <c r="S229" i="7"/>
  <c r="O229" i="7"/>
  <c r="K229" i="7"/>
  <c r="G229" i="7"/>
  <c r="AI225" i="7"/>
  <c r="AG6" i="12" s="1"/>
  <c r="AE225" i="7"/>
  <c r="AC6" i="12" s="1"/>
  <c r="AA225" i="7"/>
  <c r="Y6" i="12" s="1"/>
  <c r="W225" i="7"/>
  <c r="U6" i="12" s="1"/>
  <c r="S225" i="7"/>
  <c r="Q6" i="12" s="1"/>
  <c r="O225" i="7"/>
  <c r="M6" i="12" s="1"/>
  <c r="K225" i="7"/>
  <c r="I6" i="12" s="1"/>
  <c r="G225" i="7"/>
  <c r="E6" i="12" s="1"/>
  <c r="AH229" i="7"/>
  <c r="AD229" i="7"/>
  <c r="Z229" i="7"/>
  <c r="V229" i="7"/>
  <c r="R229" i="7"/>
  <c r="N229" i="7"/>
  <c r="J229" i="7"/>
  <c r="F229" i="7"/>
  <c r="AH225" i="7"/>
  <c r="AF6" i="12" s="1"/>
  <c r="AD225" i="7"/>
  <c r="AB6" i="12" s="1"/>
  <c r="Z225" i="7"/>
  <c r="X6" i="12" s="1"/>
  <c r="V225" i="7"/>
  <c r="T6" i="12" s="1"/>
  <c r="R225" i="7"/>
  <c r="P6" i="12" s="1"/>
  <c r="N225" i="7"/>
  <c r="L6" i="12" s="1"/>
  <c r="J225" i="7"/>
  <c r="H6" i="12" s="1"/>
  <c r="F225" i="7"/>
  <c r="D6" i="12" s="1"/>
  <c r="AF229" i="7"/>
  <c r="X229" i="7"/>
  <c r="P229" i="7"/>
  <c r="H229" i="7"/>
  <c r="AF225" i="7"/>
  <c r="AD6" i="12" s="1"/>
  <c r="X225" i="7"/>
  <c r="V6" i="12" s="1"/>
  <c r="P225" i="7"/>
  <c r="N6" i="12" s="1"/>
  <c r="H225" i="7"/>
  <c r="F6" i="12" s="1"/>
  <c r="AI176" i="7"/>
  <c r="AC229" i="7"/>
  <c r="U229" i="7"/>
  <c r="M229" i="7"/>
  <c r="E229" i="7"/>
  <c r="AC225" i="7"/>
  <c r="AA6" i="12" s="1"/>
  <c r="U225" i="7"/>
  <c r="S6" i="12" s="1"/>
  <c r="M225" i="7"/>
  <c r="K6" i="12" s="1"/>
  <c r="E225" i="7"/>
  <c r="C6" i="12" s="1"/>
  <c r="AH176" i="7"/>
  <c r="AB229" i="7"/>
  <c r="T229" i="7"/>
  <c r="L229" i="7"/>
  <c r="D229" i="7"/>
  <c r="AB225" i="7"/>
  <c r="Z6" i="12" s="1"/>
  <c r="T225" i="7"/>
  <c r="R6" i="12" s="1"/>
  <c r="L225" i="7"/>
  <c r="J6" i="12" s="1"/>
  <c r="D225" i="7"/>
  <c r="B6" i="12" s="1"/>
  <c r="AG229" i="7"/>
  <c r="Y229" i="7"/>
  <c r="Q229" i="7"/>
  <c r="I229" i="7"/>
  <c r="AG225" i="7"/>
  <c r="AE6" i="12" s="1"/>
  <c r="Y225" i="7"/>
  <c r="W6" i="12" s="1"/>
  <c r="Q225" i="7"/>
  <c r="O6" i="12" s="1"/>
  <c r="I225" i="7"/>
  <c r="G6" i="12" s="1"/>
  <c r="AE176" i="7"/>
  <c r="AA176" i="7"/>
  <c r="W176" i="7"/>
  <c r="S176" i="7"/>
  <c r="O176" i="7"/>
  <c r="K176" i="7"/>
  <c r="G176" i="7"/>
  <c r="AD176" i="7"/>
  <c r="Z176" i="7"/>
  <c r="V176" i="7"/>
  <c r="R176" i="7"/>
  <c r="N176" i="7"/>
  <c r="J176" i="7"/>
  <c r="F176" i="7"/>
  <c r="AB176" i="7"/>
  <c r="T176" i="7"/>
  <c r="L176" i="7"/>
  <c r="D176" i="7"/>
  <c r="AG176" i="7"/>
  <c r="Y176" i="7"/>
  <c r="Q176" i="7"/>
  <c r="I176" i="7"/>
  <c r="AF176" i="7"/>
  <c r="X176" i="7"/>
  <c r="P176" i="7"/>
  <c r="H176" i="7"/>
  <c r="AC176" i="7"/>
  <c r="U176" i="7"/>
  <c r="M176" i="7"/>
  <c r="E176" i="7"/>
  <c r="AI221" i="7"/>
  <c r="AG6" i="8" s="1"/>
  <c r="AE221" i="7"/>
  <c r="AC6" i="8" s="1"/>
  <c r="AA221" i="7"/>
  <c r="Y6" i="8" s="1"/>
  <c r="W221" i="7"/>
  <c r="U6" i="8" s="1"/>
  <c r="S221" i="7"/>
  <c r="Q6" i="8" s="1"/>
  <c r="O221" i="7"/>
  <c r="M6" i="8" s="1"/>
  <c r="K221" i="7"/>
  <c r="I6" i="8" s="1"/>
  <c r="G221" i="7"/>
  <c r="E6" i="8" s="1"/>
  <c r="AH221" i="7"/>
  <c r="AF6" i="8" s="1"/>
  <c r="AD221" i="7"/>
  <c r="AB6" i="8" s="1"/>
  <c r="Z221" i="7"/>
  <c r="X6" i="8" s="1"/>
  <c r="V221" i="7"/>
  <c r="T6" i="8" s="1"/>
  <c r="R221" i="7"/>
  <c r="P6" i="8" s="1"/>
  <c r="N221" i="7"/>
  <c r="L6" i="8" s="1"/>
  <c r="J221" i="7"/>
  <c r="H6" i="8" s="1"/>
  <c r="F221" i="7"/>
  <c r="D6" i="8" s="1"/>
  <c r="AF221" i="7"/>
  <c r="AD6" i="8" s="1"/>
  <c r="X221" i="7"/>
  <c r="V6" i="8" s="1"/>
  <c r="P221" i="7"/>
  <c r="N6" i="8" s="1"/>
  <c r="H221" i="7"/>
  <c r="F6" i="8" s="1"/>
  <c r="AI181" i="7"/>
  <c r="AE181" i="7"/>
  <c r="AA181" i="7"/>
  <c r="W181" i="7"/>
  <c r="S181" i="7"/>
  <c r="O181" i="7"/>
  <c r="K181" i="7"/>
  <c r="G181" i="7"/>
  <c r="AC221" i="7"/>
  <c r="AA6" i="8" s="1"/>
  <c r="U221" i="7"/>
  <c r="S6" i="8" s="1"/>
  <c r="M221" i="7"/>
  <c r="K6" i="8" s="1"/>
  <c r="E221" i="7"/>
  <c r="C6" i="8" s="1"/>
  <c r="AH181" i="7"/>
  <c r="AD181" i="7"/>
  <c r="Z181" i="7"/>
  <c r="V181" i="7"/>
  <c r="R181" i="7"/>
  <c r="N181" i="7"/>
  <c r="J181" i="7"/>
  <c r="F181" i="7"/>
  <c r="AB221" i="7"/>
  <c r="Z6" i="8" s="1"/>
  <c r="T221" i="7"/>
  <c r="R6" i="8" s="1"/>
  <c r="L221" i="7"/>
  <c r="J6" i="8" s="1"/>
  <c r="D221" i="7"/>
  <c r="B6" i="8" s="1"/>
  <c r="AG221" i="7"/>
  <c r="AE6" i="8" s="1"/>
  <c r="Y221" i="7"/>
  <c r="W6" i="8" s="1"/>
  <c r="Q221" i="7"/>
  <c r="O6" i="8" s="1"/>
  <c r="I221" i="7"/>
  <c r="G6" i="8" s="1"/>
  <c r="AC181" i="7"/>
  <c r="U181" i="7"/>
  <c r="M181" i="7"/>
  <c r="E181" i="7"/>
  <c r="AB181" i="7"/>
  <c r="T181" i="7"/>
  <c r="L181" i="7"/>
  <c r="D181" i="7"/>
  <c r="X181" i="7"/>
  <c r="H181" i="7"/>
  <c r="AG181" i="7"/>
  <c r="Q181" i="7"/>
  <c r="AF181" i="7"/>
  <c r="P181" i="7"/>
  <c r="Y181" i="7"/>
  <c r="I181" i="7"/>
  <c r="K3" i="10"/>
  <c r="N177" i="6" s="1"/>
  <c r="N178" i="6" s="1"/>
  <c r="M235" i="7"/>
  <c r="K9" i="10" s="1"/>
  <c r="W3" i="10"/>
  <c r="Y235" i="7"/>
  <c r="W9" i="10" s="1"/>
  <c r="N3" i="10"/>
  <c r="Q177" i="6" s="1"/>
  <c r="Q178" i="6" s="1"/>
  <c r="P235" i="7"/>
  <c r="N9" i="10" s="1"/>
  <c r="AD3" i="10"/>
  <c r="AF235" i="7"/>
  <c r="AD9" i="10" s="1"/>
  <c r="P3" i="10"/>
  <c r="S177" i="6" s="1"/>
  <c r="S178" i="6" s="1"/>
  <c r="R235" i="7"/>
  <c r="P9" i="10" s="1"/>
  <c r="AF3" i="10"/>
  <c r="AH235" i="7"/>
  <c r="AF9" i="10" s="1"/>
  <c r="Q3" i="10"/>
  <c r="T177" i="6" s="1"/>
  <c r="T178" i="6" s="1"/>
  <c r="S235" i="7"/>
  <c r="Q9" i="10" s="1"/>
  <c r="AG3" i="10"/>
  <c r="AI235" i="7"/>
  <c r="AG9" i="10" s="1"/>
  <c r="AB177" i="6" l="1"/>
  <c r="AB178" i="6" s="1"/>
  <c r="AF177" i="6"/>
  <c r="AF178" i="6" s="1"/>
  <c r="Q3" i="15"/>
  <c r="S240" i="7"/>
  <c r="Q9" i="15" s="1"/>
  <c r="G3" i="15"/>
  <c r="I240" i="7"/>
  <c r="G9" i="15" s="1"/>
  <c r="AC3" i="15"/>
  <c r="AE240" i="7"/>
  <c r="AC9" i="15" s="1"/>
  <c r="C3" i="15"/>
  <c r="F189" i="6" s="1"/>
  <c r="F190" i="6" s="1"/>
  <c r="E240" i="7"/>
  <c r="C9" i="15" s="1"/>
  <c r="Y3" i="15"/>
  <c r="AB189" i="6" s="1"/>
  <c r="AB190" i="6" s="1"/>
  <c r="AA240" i="7"/>
  <c r="Y9" i="15" s="1"/>
  <c r="U3" i="15"/>
  <c r="W240" i="7"/>
  <c r="U9" i="15" s="1"/>
  <c r="L3" i="15"/>
  <c r="N240" i="7"/>
  <c r="L9" i="15" s="1"/>
  <c r="AB3" i="15"/>
  <c r="AE189" i="6" s="1"/>
  <c r="AE190" i="6" s="1"/>
  <c r="AD240" i="7"/>
  <c r="AB9" i="15" s="1"/>
  <c r="G3" i="12"/>
  <c r="J185" i="6" s="1"/>
  <c r="J186" i="6" s="1"/>
  <c r="I237" i="7"/>
  <c r="G9" i="12" s="1"/>
  <c r="N3" i="12"/>
  <c r="P237" i="7"/>
  <c r="N9" i="12" s="1"/>
  <c r="AD3" i="12"/>
  <c r="AF237" i="7"/>
  <c r="AD9" i="12" s="1"/>
  <c r="X241" i="7"/>
  <c r="V9" i="16" s="1"/>
  <c r="Y193" i="6" s="1"/>
  <c r="Y194" i="6" s="1"/>
  <c r="S3" i="12"/>
  <c r="V185" i="6" s="1"/>
  <c r="V186" i="6" s="1"/>
  <c r="U237" i="7"/>
  <c r="S9" i="12" s="1"/>
  <c r="D241" i="7"/>
  <c r="B9" i="16" s="1"/>
  <c r="E193" i="6" s="1"/>
  <c r="E194" i="6" s="1"/>
  <c r="Y241" i="7"/>
  <c r="W9" i="16" s="1"/>
  <c r="Z193" i="6" s="1"/>
  <c r="Z194" i="6" s="1"/>
  <c r="L3" i="12"/>
  <c r="N237" i="7"/>
  <c r="L9" i="12" s="1"/>
  <c r="AB3" i="12"/>
  <c r="AD237" i="7"/>
  <c r="AB9" i="12" s="1"/>
  <c r="P241" i="7"/>
  <c r="N9" i="16" s="1"/>
  <c r="Q193" i="6" s="1"/>
  <c r="Q194" i="6" s="1"/>
  <c r="E3" i="12"/>
  <c r="H185" i="6" s="1"/>
  <c r="H186" i="6" s="1"/>
  <c r="G237" i="7"/>
  <c r="E9" i="12" s="1"/>
  <c r="U3" i="12"/>
  <c r="X185" i="6" s="1"/>
  <c r="X186" i="6" s="1"/>
  <c r="W237" i="7"/>
  <c r="U9" i="12" s="1"/>
  <c r="G241" i="7"/>
  <c r="E9" i="16" s="1"/>
  <c r="H193" i="6" s="1"/>
  <c r="H194" i="6" s="1"/>
  <c r="AB241" i="7"/>
  <c r="Z9" i="16" s="1"/>
  <c r="AC193" i="6" s="1"/>
  <c r="AC194" i="6" s="1"/>
  <c r="N241" i="7"/>
  <c r="L9" i="16" s="1"/>
  <c r="O193" i="6" s="1"/>
  <c r="O194" i="6" s="1"/>
  <c r="AD241" i="7"/>
  <c r="AB9" i="16" s="1"/>
  <c r="AE193" i="6" s="1"/>
  <c r="AE194" i="6" s="1"/>
  <c r="U235" i="7"/>
  <c r="S9" i="10" s="1"/>
  <c r="W3" i="8"/>
  <c r="Y233" i="7"/>
  <c r="W9" i="8" s="1"/>
  <c r="B3" i="8"/>
  <c r="D233" i="7"/>
  <c r="B9" i="8" s="1"/>
  <c r="S3" i="8"/>
  <c r="U233" i="7"/>
  <c r="S9" i="8" s="1"/>
  <c r="L3" i="8"/>
  <c r="N233" i="7"/>
  <c r="L9" i="8" s="1"/>
  <c r="AB3" i="8"/>
  <c r="AD233" i="7"/>
  <c r="AB9" i="8" s="1"/>
  <c r="M3" i="8"/>
  <c r="O233" i="7"/>
  <c r="M9" i="8" s="1"/>
  <c r="AC3" i="8"/>
  <c r="AE233" i="7"/>
  <c r="AC9" i="8" s="1"/>
  <c r="F235" i="7"/>
  <c r="D9" i="10" s="1"/>
  <c r="AG177" i="6"/>
  <c r="AG178" i="6" s="1"/>
  <c r="Y177" i="6"/>
  <c r="Y178" i="6" s="1"/>
  <c r="V3" i="15"/>
  <c r="Y189" i="6" s="1"/>
  <c r="Y190" i="6" s="1"/>
  <c r="X240" i="7"/>
  <c r="V9" i="15" s="1"/>
  <c r="M3" i="15"/>
  <c r="O240" i="7"/>
  <c r="M9" i="15" s="1"/>
  <c r="I3" i="15"/>
  <c r="K240" i="7"/>
  <c r="I9" i="15" s="1"/>
  <c r="AD3" i="15"/>
  <c r="AG189" i="6" s="1"/>
  <c r="AG190" i="6" s="1"/>
  <c r="AF240" i="7"/>
  <c r="AD9" i="15" s="1"/>
  <c r="E3" i="15"/>
  <c r="H189" i="6" s="1"/>
  <c r="H190" i="6" s="1"/>
  <c r="G240" i="7"/>
  <c r="E9" i="15" s="1"/>
  <c r="Z3" i="15"/>
  <c r="AB240" i="7"/>
  <c r="Z9" i="15" s="1"/>
  <c r="P3" i="15"/>
  <c r="R240" i="7"/>
  <c r="P9" i="15" s="1"/>
  <c r="AF3" i="15"/>
  <c r="AI189" i="6" s="1"/>
  <c r="AI190" i="6" s="1"/>
  <c r="AH240" i="7"/>
  <c r="AF9" i="15" s="1"/>
  <c r="E177" i="6"/>
  <c r="E178" i="6" s="1"/>
  <c r="P177" i="6"/>
  <c r="P178" i="6" s="1"/>
  <c r="O177" i="6"/>
  <c r="O178" i="6" s="1"/>
  <c r="M177" i="6"/>
  <c r="M178" i="6" s="1"/>
  <c r="AH177" i="6"/>
  <c r="AH178" i="6" s="1"/>
  <c r="B3" i="12"/>
  <c r="E185" i="6" s="1"/>
  <c r="E186" i="6" s="1"/>
  <c r="D237" i="7"/>
  <c r="B9" i="12" s="1"/>
  <c r="R3" i="12"/>
  <c r="T237" i="7"/>
  <c r="R9" i="12" s="1"/>
  <c r="H241" i="7"/>
  <c r="F9" i="16" s="1"/>
  <c r="I193" i="6" s="1"/>
  <c r="I194" i="6" s="1"/>
  <c r="AC241" i="7"/>
  <c r="AA9" i="16" s="1"/>
  <c r="AD193" i="6" s="1"/>
  <c r="AD194" i="6" s="1"/>
  <c r="W3" i="12"/>
  <c r="Y237" i="7"/>
  <c r="W9" i="12" s="1"/>
  <c r="I241" i="7"/>
  <c r="G9" i="16" s="1"/>
  <c r="J193" i="6" s="1"/>
  <c r="J194" i="6" s="1"/>
  <c r="AE241" i="7"/>
  <c r="AC9" i="16" s="1"/>
  <c r="AF193" i="6" s="1"/>
  <c r="AF194" i="6" s="1"/>
  <c r="P3" i="12"/>
  <c r="R237" i="7"/>
  <c r="P9" i="12" s="1"/>
  <c r="AF3" i="12"/>
  <c r="AH237" i="7"/>
  <c r="AF9" i="12" s="1"/>
  <c r="U241" i="7"/>
  <c r="S9" i="16" s="1"/>
  <c r="V193" i="6" s="1"/>
  <c r="V194" i="6" s="1"/>
  <c r="I3" i="12"/>
  <c r="K237" i="7"/>
  <c r="I9" i="12" s="1"/>
  <c r="Y3" i="12"/>
  <c r="AB185" i="6" s="1"/>
  <c r="AB186" i="6" s="1"/>
  <c r="AA237" i="7"/>
  <c r="Y9" i="12" s="1"/>
  <c r="L241" i="7"/>
  <c r="J9" i="16" s="1"/>
  <c r="M193" i="6" s="1"/>
  <c r="M194" i="6" s="1"/>
  <c r="AG241" i="7"/>
  <c r="AE9" i="16" s="1"/>
  <c r="AH193" i="6" s="1"/>
  <c r="AH194" i="6" s="1"/>
  <c r="R241" i="7"/>
  <c r="P9" i="16" s="1"/>
  <c r="S193" i="6" s="1"/>
  <c r="S194" i="6" s="1"/>
  <c r="AH241" i="7"/>
  <c r="AF9" i="16" s="1"/>
  <c r="AI193" i="6" s="1"/>
  <c r="AI194" i="6" s="1"/>
  <c r="V177" i="6"/>
  <c r="V178" i="6" s="1"/>
  <c r="W177" i="6"/>
  <c r="W178" i="6" s="1"/>
  <c r="R177" i="6"/>
  <c r="R178" i="6" s="1"/>
  <c r="F3" i="8"/>
  <c r="H233" i="7"/>
  <c r="F9" i="8" s="1"/>
  <c r="J3" i="8"/>
  <c r="L233" i="7"/>
  <c r="J9" i="8" s="1"/>
  <c r="AA3" i="8"/>
  <c r="AC233" i="7"/>
  <c r="AA9" i="8" s="1"/>
  <c r="R233" i="7"/>
  <c r="P9" i="8" s="1"/>
  <c r="P3" i="8"/>
  <c r="AH233" i="7"/>
  <c r="AF9" i="8" s="1"/>
  <c r="AF3" i="8"/>
  <c r="Q3" i="8"/>
  <c r="S233" i="7"/>
  <c r="Q9" i="8" s="1"/>
  <c r="AG3" i="8"/>
  <c r="AI233" i="7"/>
  <c r="AG9" i="8" s="1"/>
  <c r="G177" i="6"/>
  <c r="G178" i="6" s="1"/>
  <c r="AI177" i="6"/>
  <c r="AI178" i="6" s="1"/>
  <c r="T239" i="7"/>
  <c r="F3" i="15"/>
  <c r="H240" i="7"/>
  <c r="F9" i="15" s="1"/>
  <c r="AA3" i="15"/>
  <c r="AC240" i="7"/>
  <c r="AA9" i="15" s="1"/>
  <c r="AE239" i="7"/>
  <c r="R3" i="15"/>
  <c r="U189" i="6" s="1"/>
  <c r="U190" i="6" s="1"/>
  <c r="T240" i="7"/>
  <c r="R9" i="15" s="1"/>
  <c r="N3" i="15"/>
  <c r="P240" i="7"/>
  <c r="N9" i="15" s="1"/>
  <c r="J3" i="15"/>
  <c r="L240" i="7"/>
  <c r="J9" i="15" s="1"/>
  <c r="AE3" i="15"/>
  <c r="AG240" i="7"/>
  <c r="AE9" i="15" s="1"/>
  <c r="D3" i="15"/>
  <c r="G189" i="6" s="1"/>
  <c r="G190" i="6" s="1"/>
  <c r="F240" i="7"/>
  <c r="D9" i="15" s="1"/>
  <c r="T3" i="15"/>
  <c r="V240" i="7"/>
  <c r="T9" i="15" s="1"/>
  <c r="AB235" i="7"/>
  <c r="Z9" i="10" s="1"/>
  <c r="K3" i="12"/>
  <c r="M237" i="7"/>
  <c r="K9" i="12" s="1"/>
  <c r="F3" i="12"/>
  <c r="H237" i="7"/>
  <c r="F9" i="12" s="1"/>
  <c r="V3" i="12"/>
  <c r="Y185" i="6" s="1"/>
  <c r="Y186" i="6" s="1"/>
  <c r="X237" i="7"/>
  <c r="V9" i="12" s="1"/>
  <c r="M241" i="7"/>
  <c r="K9" i="16" s="1"/>
  <c r="N193" i="6" s="1"/>
  <c r="N194" i="6" s="1"/>
  <c r="AI241" i="7"/>
  <c r="AG9" i="16" s="1"/>
  <c r="AJ193" i="6" s="1"/>
  <c r="AJ194" i="6" s="1"/>
  <c r="AA3" i="12"/>
  <c r="AC237" i="7"/>
  <c r="AA9" i="12" s="1"/>
  <c r="O241" i="7"/>
  <c r="M9" i="16" s="1"/>
  <c r="P193" i="6" s="1"/>
  <c r="P194" i="6" s="1"/>
  <c r="D3" i="12"/>
  <c r="G185" i="6" s="1"/>
  <c r="G186" i="6" s="1"/>
  <c r="F237" i="7"/>
  <c r="D9" i="12" s="1"/>
  <c r="T3" i="12"/>
  <c r="V237" i="7"/>
  <c r="T9" i="12" s="1"/>
  <c r="E241" i="7"/>
  <c r="C9" i="16" s="1"/>
  <c r="F193" i="6" s="1"/>
  <c r="F194" i="6" s="1"/>
  <c r="AA241" i="7"/>
  <c r="Y9" i="16" s="1"/>
  <c r="AB193" i="6" s="1"/>
  <c r="AB194" i="6" s="1"/>
  <c r="M3" i="12"/>
  <c r="O237" i="7"/>
  <c r="M9" i="12" s="1"/>
  <c r="AC3" i="12"/>
  <c r="AF185" i="6" s="1"/>
  <c r="AF186" i="6" s="1"/>
  <c r="AE237" i="7"/>
  <c r="AC9" i="12" s="1"/>
  <c r="Q241" i="7"/>
  <c r="O9" i="16" s="1"/>
  <c r="R193" i="6" s="1"/>
  <c r="R194" i="6" s="1"/>
  <c r="F241" i="7"/>
  <c r="D9" i="16" s="1"/>
  <c r="G193" i="6" s="1"/>
  <c r="G194" i="6" s="1"/>
  <c r="V241" i="7"/>
  <c r="T9" i="16" s="1"/>
  <c r="W193" i="6" s="1"/>
  <c r="W194" i="6" s="1"/>
  <c r="K235" i="7"/>
  <c r="I9" i="10" s="1"/>
  <c r="H235" i="7"/>
  <c r="F9" i="10" s="1"/>
  <c r="AC235" i="7"/>
  <c r="AA9" i="10" s="1"/>
  <c r="T235" i="7"/>
  <c r="R9" i="10" s="1"/>
  <c r="U177" i="6" s="1"/>
  <c r="U178" i="6" s="1"/>
  <c r="N3" i="8"/>
  <c r="P233" i="7"/>
  <c r="N9" i="8" s="1"/>
  <c r="O3" i="8"/>
  <c r="Q233" i="7"/>
  <c r="O9" i="8" s="1"/>
  <c r="V3" i="8"/>
  <c r="X233" i="7"/>
  <c r="V9" i="8" s="1"/>
  <c r="R3" i="8"/>
  <c r="T233" i="7"/>
  <c r="R9" i="8" s="1"/>
  <c r="C3" i="8"/>
  <c r="E233" i="7"/>
  <c r="C9" i="8" s="1"/>
  <c r="D3" i="8"/>
  <c r="F233" i="7"/>
  <c r="D9" i="8" s="1"/>
  <c r="T3" i="8"/>
  <c r="V233" i="7"/>
  <c r="T9" i="8" s="1"/>
  <c r="E3" i="8"/>
  <c r="G233" i="7"/>
  <c r="E9" i="8" s="1"/>
  <c r="U3" i="8"/>
  <c r="W233" i="7"/>
  <c r="U9" i="8" s="1"/>
  <c r="W235" i="7"/>
  <c r="U9" i="10" s="1"/>
  <c r="E235" i="7"/>
  <c r="C9" i="10" s="1"/>
  <c r="F177" i="6" s="1"/>
  <c r="F178" i="6" s="1"/>
  <c r="AJ177" i="6"/>
  <c r="AJ178" i="6" s="1"/>
  <c r="Z177" i="6"/>
  <c r="Z178" i="6" s="1"/>
  <c r="X239" i="7"/>
  <c r="K3" i="15"/>
  <c r="N189" i="6" s="1"/>
  <c r="N190" i="6" s="1"/>
  <c r="M240" i="7"/>
  <c r="K9" i="15" s="1"/>
  <c r="AG3" i="15"/>
  <c r="AI240" i="7"/>
  <c r="AG9" i="15" s="1"/>
  <c r="B3" i="15"/>
  <c r="D240" i="7"/>
  <c r="B9" i="15" s="1"/>
  <c r="W3" i="15"/>
  <c r="Y240" i="7"/>
  <c r="W9" i="15" s="1"/>
  <c r="N239" i="7"/>
  <c r="AF239" i="7"/>
  <c r="S3" i="15"/>
  <c r="U240" i="7"/>
  <c r="S9" i="15" s="1"/>
  <c r="AB239" i="7"/>
  <c r="O3" i="15"/>
  <c r="Q240" i="7"/>
  <c r="O9" i="15" s="1"/>
  <c r="H3" i="15"/>
  <c r="J240" i="7"/>
  <c r="H9" i="15" s="1"/>
  <c r="X3" i="15"/>
  <c r="AA189" i="6" s="1"/>
  <c r="AA190" i="6" s="1"/>
  <c r="Z240" i="7"/>
  <c r="X9" i="15" s="1"/>
  <c r="AC177" i="6"/>
  <c r="AC178" i="6" s="1"/>
  <c r="J177" i="6"/>
  <c r="J178" i="6" s="1"/>
  <c r="C3" i="12"/>
  <c r="E237" i="7"/>
  <c r="C9" i="12" s="1"/>
  <c r="J3" i="12"/>
  <c r="L237" i="7"/>
  <c r="J9" i="12" s="1"/>
  <c r="Z3" i="12"/>
  <c r="AC185" i="6" s="1"/>
  <c r="AC186" i="6" s="1"/>
  <c r="AB237" i="7"/>
  <c r="Z9" i="12" s="1"/>
  <c r="S241" i="7"/>
  <c r="Q9" i="16" s="1"/>
  <c r="T193" i="6" s="1"/>
  <c r="T194" i="6" s="1"/>
  <c r="O3" i="12"/>
  <c r="Q237" i="7"/>
  <c r="O9" i="12" s="1"/>
  <c r="AE3" i="12"/>
  <c r="AG237" i="7"/>
  <c r="AE9" i="12" s="1"/>
  <c r="T241" i="7"/>
  <c r="R9" i="16" s="1"/>
  <c r="U193" i="6" s="1"/>
  <c r="U194" i="6" s="1"/>
  <c r="H3" i="12"/>
  <c r="K185" i="6" s="1"/>
  <c r="K186" i="6" s="1"/>
  <c r="J237" i="7"/>
  <c r="H9" i="12" s="1"/>
  <c r="X3" i="12"/>
  <c r="Z237" i="7"/>
  <c r="X9" i="12" s="1"/>
  <c r="K241" i="7"/>
  <c r="I9" i="16" s="1"/>
  <c r="L193" i="6" s="1"/>
  <c r="L194" i="6" s="1"/>
  <c r="AF241" i="7"/>
  <c r="AD9" i="16" s="1"/>
  <c r="AG193" i="6" s="1"/>
  <c r="AG194" i="6" s="1"/>
  <c r="Q3" i="12"/>
  <c r="S237" i="7"/>
  <c r="Q9" i="12" s="1"/>
  <c r="AG3" i="12"/>
  <c r="AJ185" i="6" s="1"/>
  <c r="AJ186" i="6" s="1"/>
  <c r="AI237" i="7"/>
  <c r="AG9" i="12" s="1"/>
  <c r="W241" i="7"/>
  <c r="U9" i="16" s="1"/>
  <c r="X193" i="6" s="1"/>
  <c r="X194" i="6" s="1"/>
  <c r="J241" i="7"/>
  <c r="H9" i="16" s="1"/>
  <c r="K193" i="6" s="1"/>
  <c r="K194" i="6" s="1"/>
  <c r="Z241" i="7"/>
  <c r="X9" i="16" s="1"/>
  <c r="AA193" i="6" s="1"/>
  <c r="AA194" i="6" s="1"/>
  <c r="L177" i="6"/>
  <c r="L178" i="6" s="1"/>
  <c r="I177" i="6"/>
  <c r="I178" i="6" s="1"/>
  <c r="AD177" i="6"/>
  <c r="AD178" i="6" s="1"/>
  <c r="G3" i="8"/>
  <c r="I233" i="7"/>
  <c r="G9" i="8" s="1"/>
  <c r="AD3" i="8"/>
  <c r="AF233" i="7"/>
  <c r="AD9" i="8" s="1"/>
  <c r="AE3" i="8"/>
  <c r="AG233" i="7"/>
  <c r="AE9" i="8" s="1"/>
  <c r="Z3" i="8"/>
  <c r="AB233" i="7"/>
  <c r="Z9" i="8" s="1"/>
  <c r="K3" i="8"/>
  <c r="M233" i="7"/>
  <c r="K9" i="8" s="1"/>
  <c r="J233" i="7"/>
  <c r="H9" i="8" s="1"/>
  <c r="H3" i="8"/>
  <c r="Z233" i="7"/>
  <c r="X9" i="8" s="1"/>
  <c r="X3" i="8"/>
  <c r="I3" i="8"/>
  <c r="K233" i="7"/>
  <c r="I9" i="8" s="1"/>
  <c r="Y3" i="8"/>
  <c r="AA233" i="7"/>
  <c r="Y9" i="8" s="1"/>
  <c r="X177" i="6"/>
  <c r="X178" i="6" s="1"/>
  <c r="L185" i="6" l="1"/>
  <c r="L186" i="6" s="1"/>
  <c r="S189" i="6"/>
  <c r="S190" i="6" s="1"/>
  <c r="AD189" i="6"/>
  <c r="AD190" i="6" s="1"/>
  <c r="AF189" i="6"/>
  <c r="AF190" i="6" s="1"/>
  <c r="R185" i="6"/>
  <c r="R186" i="6" s="1"/>
  <c r="E189" i="6"/>
  <c r="E190" i="6" s="1"/>
  <c r="M189" i="6"/>
  <c r="M190" i="6" s="1"/>
  <c r="AI185" i="6"/>
  <c r="AI186" i="6" s="1"/>
  <c r="O185" i="6"/>
  <c r="O186" i="6" s="1"/>
  <c r="F185" i="6"/>
  <c r="F186" i="6" s="1"/>
  <c r="P189" i="6"/>
  <c r="P190" i="6" s="1"/>
  <c r="Q185" i="6"/>
  <c r="Q186" i="6" s="1"/>
  <c r="X189" i="6"/>
  <c r="X190" i="6" s="1"/>
  <c r="N185" i="6"/>
  <c r="N186" i="6" s="1"/>
  <c r="AG185" i="6"/>
  <c r="AG186" i="6" s="1"/>
  <c r="L189" i="6"/>
  <c r="L190" i="6" s="1"/>
  <c r="R189" i="6"/>
  <c r="R190" i="6" s="1"/>
  <c r="AD185" i="6"/>
  <c r="AD186" i="6" s="1"/>
  <c r="AC189" i="6"/>
  <c r="AC190" i="6" s="1"/>
  <c r="O189" i="6"/>
  <c r="O190" i="6" s="1"/>
  <c r="T189" i="6"/>
  <c r="T190" i="6" s="1"/>
  <c r="AC165" i="6"/>
  <c r="AC166" i="6" s="1"/>
  <c r="AC169" i="6"/>
  <c r="AC170" i="6" s="1"/>
  <c r="AG165" i="6"/>
  <c r="AG166" i="6" s="1"/>
  <c r="AG169" i="6"/>
  <c r="AG170" i="6" s="1"/>
  <c r="T165" i="6"/>
  <c r="T166" i="6" s="1"/>
  <c r="T169" i="6"/>
  <c r="T170" i="6" s="1"/>
  <c r="M165" i="6"/>
  <c r="M166" i="6" s="1"/>
  <c r="M169" i="6"/>
  <c r="M170" i="6" s="1"/>
  <c r="P165" i="6"/>
  <c r="P166" i="6" s="1"/>
  <c r="P169" i="6"/>
  <c r="P170" i="6" s="1"/>
  <c r="O169" i="6"/>
  <c r="O170" i="6" s="1"/>
  <c r="O165" i="6"/>
  <c r="O166" i="6" s="1"/>
  <c r="E165" i="6"/>
  <c r="E166" i="6" s="1"/>
  <c r="E169" i="6"/>
  <c r="E170" i="6" s="1"/>
  <c r="L165" i="6"/>
  <c r="L166" i="6" s="1"/>
  <c r="L169" i="6"/>
  <c r="L170" i="6" s="1"/>
  <c r="AA169" i="6"/>
  <c r="AA170" i="6" s="1"/>
  <c r="AA165" i="6"/>
  <c r="AA166" i="6" s="1"/>
  <c r="AA185" i="6"/>
  <c r="AA186" i="6" s="1"/>
  <c r="M185" i="6"/>
  <c r="M186" i="6" s="1"/>
  <c r="R169" i="6"/>
  <c r="R170" i="6" s="1"/>
  <c r="R165" i="6"/>
  <c r="R166" i="6" s="1"/>
  <c r="I185" i="6"/>
  <c r="I186" i="6" s="1"/>
  <c r="J189" i="6"/>
  <c r="J190" i="6" s="1"/>
  <c r="K189" i="6"/>
  <c r="K190" i="6" s="1"/>
  <c r="G169" i="6"/>
  <c r="G170" i="6" s="1"/>
  <c r="G165" i="6"/>
  <c r="G166" i="6" s="1"/>
  <c r="U165" i="6"/>
  <c r="U166" i="6" s="1"/>
  <c r="U169" i="6"/>
  <c r="U170" i="6" s="1"/>
  <c r="I189" i="6"/>
  <c r="I190" i="6" s="1"/>
  <c r="AI169" i="6"/>
  <c r="AI170" i="6" s="1"/>
  <c r="AI165" i="6"/>
  <c r="AI166" i="6" s="1"/>
  <c r="AB165" i="6"/>
  <c r="AB166" i="6" s="1"/>
  <c r="AB169" i="6"/>
  <c r="AB170" i="6" s="1"/>
  <c r="N169" i="6"/>
  <c r="N170" i="6" s="1"/>
  <c r="N165" i="6"/>
  <c r="N166" i="6" s="1"/>
  <c r="AH169" i="6"/>
  <c r="AH170" i="6" s="1"/>
  <c r="AH165" i="6"/>
  <c r="AH166" i="6" s="1"/>
  <c r="J169" i="6"/>
  <c r="J170" i="6" s="1"/>
  <c r="J165" i="6"/>
  <c r="J166" i="6" s="1"/>
  <c r="AH185" i="6"/>
  <c r="AH186" i="6" s="1"/>
  <c r="V189" i="6"/>
  <c r="V190" i="6" s="1"/>
  <c r="Z189" i="6"/>
  <c r="Z190" i="6" s="1"/>
  <c r="AJ189" i="6"/>
  <c r="AJ190" i="6" s="1"/>
  <c r="P185" i="6"/>
  <c r="P186" i="6" s="1"/>
  <c r="W185" i="6"/>
  <c r="W186" i="6" s="1"/>
  <c r="W189" i="6"/>
  <c r="W190" i="6" s="1"/>
  <c r="AH189" i="6"/>
  <c r="AH190" i="6" s="1"/>
  <c r="Q189" i="6"/>
  <c r="Q190" i="6" s="1"/>
  <c r="AJ165" i="6"/>
  <c r="AJ166" i="6" s="1"/>
  <c r="AJ169" i="6"/>
  <c r="AJ170" i="6" s="1"/>
  <c r="AD169" i="6"/>
  <c r="AD170" i="6" s="1"/>
  <c r="AD165" i="6"/>
  <c r="AD166" i="6" s="1"/>
  <c r="I165" i="6"/>
  <c r="I166" i="6" s="1"/>
  <c r="I169" i="6"/>
  <c r="I170" i="6" s="1"/>
  <c r="S185" i="6"/>
  <c r="S186" i="6" s="1"/>
  <c r="Z185" i="6"/>
  <c r="Z186" i="6" s="1"/>
  <c r="U185" i="6"/>
  <c r="U186" i="6" s="1"/>
  <c r="AF165" i="6"/>
  <c r="AF166" i="6" s="1"/>
  <c r="AF169" i="6"/>
  <c r="AF170" i="6" s="1"/>
  <c r="AE169" i="6"/>
  <c r="AE170" i="6" s="1"/>
  <c r="AE165" i="6"/>
  <c r="AE166" i="6" s="1"/>
  <c r="V169" i="6"/>
  <c r="V170" i="6" s="1"/>
  <c r="V165" i="6"/>
  <c r="V166" i="6" s="1"/>
  <c r="Z169" i="6"/>
  <c r="Z170" i="6" s="1"/>
  <c r="Z165" i="6"/>
  <c r="Z166" i="6" s="1"/>
  <c r="AE185" i="6"/>
  <c r="AE186" i="6" s="1"/>
  <c r="T185" i="6"/>
  <c r="T186" i="6" s="1"/>
  <c r="H165" i="6"/>
  <c r="H166" i="6" s="1"/>
  <c r="H169" i="6"/>
  <c r="H170" i="6" s="1"/>
  <c r="K169" i="6"/>
  <c r="K170" i="6" s="1"/>
  <c r="K165" i="6"/>
  <c r="K166" i="6" s="1"/>
  <c r="X165" i="6"/>
  <c r="X166" i="6" s="1"/>
  <c r="X169" i="6"/>
  <c r="X170" i="6" s="1"/>
  <c r="W169" i="6"/>
  <c r="W170" i="6" s="1"/>
  <c r="W165" i="6"/>
  <c r="W166" i="6" s="1"/>
  <c r="F169" i="6"/>
  <c r="F170" i="6" s="1"/>
  <c r="F165" i="6"/>
  <c r="F166" i="6" s="1"/>
  <c r="Y165" i="6"/>
  <c r="Y166" i="6" s="1"/>
  <c r="Y169" i="6"/>
  <c r="Y170" i="6" s="1"/>
  <c r="Q165" i="6"/>
  <c r="Q166" i="6" s="1"/>
  <c r="Q169" i="6"/>
  <c r="Q170" i="6" s="1"/>
  <c r="S169" i="6"/>
  <c r="S170" i="6" s="1"/>
  <c r="S165" i="6"/>
  <c r="S166" i="6" s="1"/>
</calcChain>
</file>

<file path=xl/sharedStrings.xml><?xml version="1.0" encoding="utf-8"?>
<sst xmlns="http://schemas.openxmlformats.org/spreadsheetml/2006/main" count="1058" uniqueCount="605">
  <si>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</si>
  <si>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</si>
  <si>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</si>
  <si>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</si>
  <si>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</si>
  <si>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</si>
  <si>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</si>
  <si>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</si>
  <si>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</si>
  <si>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</si>
  <si>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</si>
  <si>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</si>
  <si>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</si>
  <si>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</si>
  <si>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</si>
  <si>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</si>
  <si>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</si>
  <si>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</si>
  <si>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</si>
  <si>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</si>
  <si>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</si>
  <si>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</si>
  <si>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</si>
  <si>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</si>
  <si>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</si>
  <si>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</si>
  <si>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</si>
  <si>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</si>
  <si>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</si>
  <si>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</si>
  <si>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</si>
  <si>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</si>
  <si>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</si>
  <si>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</si>
  <si>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</si>
  <si>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</si>
  <si>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</si>
  <si>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</si>
  <si>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</si>
  <si>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</si>
  <si>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</si>
  <si>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</si>
  <si>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</si>
  <si>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</si>
  <si>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</si>
  <si>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</si>
  <si>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</si>
  <si>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</si>
  <si>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</si>
  <si>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</si>
  <si>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</si>
  <si>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</si>
  <si>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</si>
  <si>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</si>
  <si>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</si>
  <si>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</si>
  <si>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</si>
  <si>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</si>
  <si>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</si>
  <si>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</si>
  <si>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</si>
  <si>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</si>
  <si>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</si>
  <si>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</si>
  <si>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</si>
  <si>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</si>
  <si>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</si>
  <si>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</si>
  <si>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</si>
  <si>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</si>
  <si>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</si>
  <si>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</si>
  <si>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</si>
  <si>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</si>
  <si>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</si>
  <si>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</si>
  <si>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</si>
  <si>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</si>
  <si>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</si>
  <si>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</si>
  <si>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</si>
  <si>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</si>
  <si>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</si>
  <si>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</si>
  <si>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</si>
  <si>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</si>
  <si>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</si>
  <si>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</si>
  <si>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</si>
  <si>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</si>
  <si>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</si>
  <si>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</si>
  <si>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</si>
  <si>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</si>
  <si>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</si>
  <si>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</si>
  <si>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</si>
  <si>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</si>
  <si>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</si>
  <si>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</si>
  <si>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</si>
  <si>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</si>
  <si>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25. Refining Industry Energy Consumption</t>
  </si>
  <si>
    <t>2018-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</si>
  <si>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</si>
  <si>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</si>
  <si>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</si>
  <si>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</si>
  <si>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</si>
  <si>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 xml:space="preserve"> Residual Fuel Oil</t>
  </si>
  <si>
    <t>- -</t>
  </si>
  <si>
    <t xml:space="preserve"> Distillate Fuel Oil</t>
  </si>
  <si>
    <t xml:space="preserve"> Liquefied Petroleum Gases</t>
  </si>
  <si>
    <t xml:space="preserve"> Petroleum Coke</t>
  </si>
  <si>
    <t xml:space="preserve"> Still Gas</t>
  </si>
  <si>
    <t xml:space="preserve"> Other Petroleum 2/</t>
  </si>
  <si>
    <t xml:space="preserve">   Petroleum and Other Liquids Subtotal</t>
  </si>
  <si>
    <t xml:space="preserve"> Natural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</si>
  <si>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</si>
  <si>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</si>
  <si>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</si>
  <si>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</si>
  <si>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Biofuels Heat and Coproducts</t>
  </si>
  <si>
    <t xml:space="preserve"> Purchased Electricity</t>
  </si>
  <si>
    <t xml:space="preserve">   Total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</si>
  <si>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</si>
  <si>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</si>
  <si>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</si>
  <si>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</si>
  <si>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Residual Fuel Oil</t>
  </si>
  <si>
    <t xml:space="preserve">    Distillate Fuel Oil</t>
  </si>
  <si>
    <t xml:space="preserve">    Liquefied Petroleum Gases</t>
  </si>
  <si>
    <t xml:space="preserve">    Petroleum Coke</t>
  </si>
  <si>
    <t xml:space="preserve">    Still Gas</t>
  </si>
  <si>
    <t xml:space="preserve">    Other Petroleum 2/</t>
  </si>
  <si>
    <t xml:space="preserve">      Petroleum and Other Liquids Subtotal</t>
  </si>
  <si>
    <t xml:space="preserve">    Natural Gas</t>
  </si>
  <si>
    <t xml:space="preserve">    Steam Coal</t>
  </si>
  <si>
    <t xml:space="preserve">    Purchased Electricity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</si>
  <si>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</si>
  <si>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</si>
  <si>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</si>
  <si>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</si>
  <si>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</si>
  <si>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</si>
  <si>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</si>
  <si>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</si>
  <si>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</si>
  <si>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</si>
  <si>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</si>
  <si>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</si>
  <si>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</si>
  <si>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</si>
  <si>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</si>
  <si>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</si>
  <si>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</si>
  <si>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</si>
  <si>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</si>
  <si>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</si>
  <si>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</si>
  <si>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</si>
  <si>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</si>
  <si>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</si>
  <si>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</si>
  <si>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</si>
  <si>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</si>
  <si>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</si>
  <si>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</si>
  <si>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</si>
  <si>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</si>
  <si>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</si>
  <si>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</si>
  <si>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>From python script: energy use</t>
  </si>
  <si>
    <t>BTUs</t>
  </si>
  <si>
    <t>Natural Gas</t>
  </si>
  <si>
    <t>Coal</t>
  </si>
  <si>
    <t>Electricity</t>
  </si>
  <si>
    <t>biomass</t>
  </si>
  <si>
    <t>Other industries energy use by type</t>
  </si>
  <si>
    <t>BTU/yr</t>
  </si>
  <si>
    <t>electricity</t>
  </si>
  <si>
    <t>coal</t>
  </si>
  <si>
    <t>natural gas</t>
  </si>
  <si>
    <t>petroleum diesel</t>
  </si>
  <si>
    <t>heat</t>
  </si>
  <si>
    <t>crude oil</t>
  </si>
  <si>
    <t>heavy or residual oil</t>
  </si>
  <si>
    <t>lpg</t>
  </si>
  <si>
    <t>hydrogen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</si>
  <si>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</si>
  <si>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</si>
  <si>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</si>
  <si>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</si>
  <si>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</si>
  <si>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</si>
  <si>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</si>
  <si>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</si>
  <si>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</si>
  <si>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</si>
  <si>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</si>
  <si>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</si>
  <si>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</si>
  <si>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</si>
  <si>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</si>
  <si>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</si>
  <si>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</si>
  <si>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</si>
  <si>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</si>
  <si>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</si>
  <si>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</si>
  <si>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</si>
  <si>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</si>
  <si>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</si>
  <si>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</si>
  <si>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</si>
  <si>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</si>
  <si>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</si>
  <si>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</si>
  <si>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</si>
  <si>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</si>
  <si>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</si>
  <si>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</si>
  <si>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</si>
  <si>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</si>
  <si>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</si>
  <si>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</si>
  <si>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</si>
  <si>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</si>
  <si>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</si>
  <si>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</si>
  <si>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</si>
  <si>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</si>
  <si>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</si>
  <si>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</si>
  <si>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</si>
  <si>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</si>
  <si>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</si>
  <si>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</si>
  <si>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</si>
  <si>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</si>
  <si>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</si>
  <si>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</si>
  <si>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</si>
  <si>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</si>
  <si>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</si>
  <si>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</si>
  <si>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</si>
  <si>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</si>
  <si>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</si>
  <si>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</si>
  <si>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</si>
  <si>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</si>
  <si>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</si>
  <si>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</si>
  <si>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</si>
  <si>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</si>
  <si>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</si>
  <si>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</si>
  <si>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</si>
  <si>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</si>
  <si>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</si>
  <si>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</si>
  <si>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</si>
  <si>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</si>
  <si>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</si>
  <si>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</si>
  <si>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</si>
  <si>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</si>
  <si>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</si>
  <si>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</si>
  <si>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</si>
  <si>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</si>
  <si>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</si>
  <si>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</si>
  <si>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</si>
  <si>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</si>
  <si>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</si>
  <si>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</si>
  <si>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</si>
  <si>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</si>
  <si>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</si>
  <si>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</si>
  <si>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</si>
  <si>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</si>
  <si>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</si>
  <si>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</si>
  <si>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</si>
  <si>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</si>
  <si>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</si>
  <si>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</si>
  <si>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</si>
  <si>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</si>
  <si>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</si>
  <si>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</si>
  <si>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</si>
  <si>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</si>
  <si>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</si>
  <si>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</si>
  <si>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</si>
  <si>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</si>
  <si>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</si>
  <si>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</si>
  <si>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</si>
  <si>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</si>
  <si>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</si>
  <si>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</si>
  <si>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</si>
  <si>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</si>
  <si>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</si>
  <si>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</si>
  <si>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</si>
  <si>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</si>
  <si>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</si>
  <si>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</si>
  <si>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</si>
  <si>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</si>
  <si>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</si>
  <si>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</si>
  <si>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</si>
  <si>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</si>
  <si>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</si>
  <si>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</si>
  <si>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</si>
  <si>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</si>
  <si>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</si>
  <si>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</si>
  <si>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</si>
  <si>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</si>
  <si>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</si>
  <si>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</si>
  <si>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</si>
  <si>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</si>
  <si>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</si>
  <si>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</si>
  <si>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</si>
  <si>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</si>
  <si>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</si>
  <si>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</si>
  <si>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</si>
  <si>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</si>
  <si>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</si>
  <si>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</si>
  <si>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</si>
  <si>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</si>
  <si>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</si>
  <si>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</si>
  <si>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</si>
  <si>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</si>
  <si>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</si>
  <si>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</si>
  <si>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</si>
  <si>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</si>
  <si>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</si>
  <si>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</si>
  <si>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</si>
  <si>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</si>
  <si>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</si>
  <si>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</si>
  <si>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</si>
  <si>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</si>
  <si>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</si>
  <si>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</si>
  <si>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</si>
  <si>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</si>
  <si>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</si>
  <si>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</si>
  <si>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</si>
  <si>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</si>
  <si>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</si>
  <si>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</si>
  <si>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</si>
  <si>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</si>
  <si>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</si>
  <si>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</si>
  <si>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</si>
  <si>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</si>
  <si>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</si>
  <si>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</si>
  <si>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</si>
  <si>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</si>
  <si>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</si>
  <si>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</si>
  <si>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</si>
  <si>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</si>
  <si>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</si>
  <si>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</si>
  <si>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</si>
  <si>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</si>
  <si>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</si>
  <si>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</si>
  <si>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</si>
  <si>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</si>
  <si>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</si>
  <si>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</si>
  <si>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</si>
  <si>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</si>
  <si>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</si>
  <si>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</si>
  <si>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</si>
  <si>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</si>
  <si>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</si>
  <si>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</si>
  <si>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</si>
  <si>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</si>
  <si>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</si>
  <si>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</si>
  <si>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</si>
  <si>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</si>
  <si>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</si>
  <si>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</si>
  <si>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</si>
  <si>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</si>
  <si>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</si>
  <si>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</si>
  <si>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</si>
  <si>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</si>
  <si>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</si>
  <si>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</si>
  <si>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</si>
  <si>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</si>
  <si>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</si>
  <si>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</si>
  <si>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</si>
  <si>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</si>
  <si>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</si>
  <si>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</si>
  <si>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</si>
  <si>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</si>
  <si>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</si>
  <si>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</si>
  <si>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</si>
  <si>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</si>
  <si>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</si>
  <si>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</si>
  <si>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</si>
  <si>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</si>
  <si>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</si>
  <si>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</si>
  <si>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</si>
  <si>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</si>
  <si>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</si>
  <si>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</si>
  <si>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</si>
  <si>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</si>
  <si>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</si>
  <si>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</si>
  <si>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</si>
  <si>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</si>
  <si>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</si>
  <si>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</si>
  <si>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</si>
  <si>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</si>
  <si>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</si>
  <si>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</si>
  <si>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</si>
  <si>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</si>
  <si>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</si>
  <si>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</si>
  <si>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</si>
  <si>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</si>
  <si>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</si>
  <si>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</si>
  <si>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</si>
  <si>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</si>
  <si>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</si>
  <si>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</si>
  <si>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</si>
  <si>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</si>
  <si>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</si>
  <si>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</si>
  <si>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</si>
  <si>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Year</t>
  </si>
  <si>
    <t>EPS Mapped Fuel</t>
  </si>
  <si>
    <t>Cement and Lime Industry Energy Consumption (trillion BTU) from Table 30</t>
  </si>
  <si>
    <t xml:space="preserve"> Propane</t>
  </si>
  <si>
    <t xml:space="preserve"> Steam Coal</t>
  </si>
  <si>
    <t xml:space="preserve"> Metallurgical Coal</t>
  </si>
  <si>
    <t xml:space="preserve">   Coal Subtotal</t>
  </si>
  <si>
    <t xml:space="preserve"> Renewables</t>
  </si>
  <si>
    <t>Refining Industry Energy Consumption (trillion BTU) from Table 25</t>
  </si>
  <si>
    <t>Iron and Steel Industry Energy Use (trillion BTU) from Table 31</t>
  </si>
  <si>
    <t xml:space="preserve"> Net Coke Imports</t>
  </si>
  <si>
    <t>Chemicals Industry Energy Use for Heat and Power (trillion BTU) from Table 28</t>
  </si>
  <si>
    <t>Heat and Power</t>
  </si>
  <si>
    <t xml:space="preserve">    Renewables</t>
  </si>
  <si>
    <t xml:space="preserve">      Total 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</si>
  <si>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</si>
  <si>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</si>
  <si>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</si>
  <si>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</si>
  <si>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Mining Energy Use (trillion BTU) from Table 35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</si>
  <si>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</si>
  <si>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</si>
  <si>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</si>
  <si>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</si>
  <si>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   Petroleum and Other Liquids Subtotal</t>
  </si>
  <si>
    <t xml:space="preserve">      Natural Gas</t>
  </si>
  <si>
    <t xml:space="preserve">      Lease and Plant Fuel 2/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</si>
  <si>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</si>
  <si>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</si>
  <si>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</si>
  <si>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</si>
  <si>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</si>
  <si>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Wastewater Energy Use (trillion BTU), Sanders and Webber</t>
  </si>
  <si>
    <t>U.S. Population</t>
  </si>
  <si>
    <t>U.S. Population (2010)</t>
  </si>
  <si>
    <t>&lt;- USA</t>
  </si>
  <si>
    <t>2010 Primary Energy (assumed to be elec.)</t>
  </si>
  <si>
    <t>Primary Energy Use (assumed to be elec.)</t>
  </si>
  <si>
    <t>Agriculture Energy Use (trillion BTU) from Table 35</t>
  </si>
  <si>
    <t xml:space="preserve">      Propane</t>
  </si>
  <si>
    <t xml:space="preserve">      Purchased Electricity</t>
  </si>
  <si>
    <t xml:space="preserve"> Industrial Consumption Excluding Refining from Table 6</t>
  </si>
  <si>
    <t xml:space="preserve">     Petroleum and Other Liquids Subtotal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</si>
  <si>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</si>
  <si>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</si>
  <si>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</si>
  <si>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</si>
  <si>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  Natural Gas Subtotal</t>
  </si>
  <si>
    <t xml:space="preserve">   Metallurgical Coal and Coke 6/</t>
  </si>
  <si>
    <t xml:space="preserve">   Other Industrial Coal</t>
  </si>
  <si>
    <t xml:space="preserve">     Coal Subtotal</t>
  </si>
  <si>
    <t xml:space="preserve">   Renewables 7/</t>
  </si>
  <si>
    <t xml:space="preserve">   Purchased Electricity</t>
  </si>
  <si>
    <t xml:space="preserve">     Delivered Energy</t>
  </si>
  <si>
    <t xml:space="preserve">   Electricity Related Losses</t>
  </si>
  <si>
    <t xml:space="preserve">     Total</t>
  </si>
  <si>
    <t>Industry Total Energy Use (Quadrillion BTU) adjusted for Refineries, Pipelines, and Military</t>
  </si>
  <si>
    <t>Total Less Metallurgical Coal and renewables</t>
  </si>
  <si>
    <t>Calculated Total</t>
  </si>
  <si>
    <t>Difference</t>
  </si>
  <si>
    <t>Biomass</t>
  </si>
  <si>
    <t>Calcualted Total</t>
  </si>
  <si>
    <t>Petroleum</t>
  </si>
  <si>
    <t>HFO</t>
  </si>
  <si>
    <t>LPG</t>
  </si>
  <si>
    <t>The EIA AEO "Mining" industry includes the following types of mining, which belong to</t>
  </si>
  <si>
    <t>different EPS industry categories</t>
  </si>
  <si>
    <t>&lt;- Filled in through Python script (see derive_metrics/BIFUbC.py)</t>
  </si>
  <si>
    <t>Type of Mining</t>
  </si>
  <si>
    <t>EPS Industry Category</t>
  </si>
  <si>
    <t>oil and gas mining</t>
  </si>
  <si>
    <t>coal mining</t>
  </si>
  <si>
    <t>metals and minerals mining</t>
  </si>
  <si>
    <t>Therefore, we need to divide up energy use into these three groups.</t>
  </si>
  <si>
    <t>U.S. DOE Mining Industry Energy Bandwidth Study (2007)</t>
  </si>
  <si>
    <t>Breaks down mining energy use as follows (p. 2)</t>
  </si>
  <si>
    <t>metals mining</t>
  </si>
  <si>
    <t>T BTU/yr</t>
  </si>
  <si>
    <t>minerals mining</t>
  </si>
  <si>
    <t>It also specifies energy use shares for these industries (p. 7)</t>
  </si>
  <si>
    <t>Diesel</t>
  </si>
  <si>
    <t>Gasoline</t>
  </si>
  <si>
    <t>Coal Mining Scaling from 2007 to 2017</t>
  </si>
  <si>
    <t>Data from EIA Coal Data Browser</t>
  </si>
  <si>
    <t>Aggregate coal mine production for total Annual</t>
  </si>
  <si>
    <t>21:29:16 GMT-0700 (Pacific Daylight Time)</t>
  </si>
  <si>
    <t>Source: U.S. Energy Information Administration</t>
  </si>
  <si>
    <t>All coal : United States short tons</t>
  </si>
  <si>
    <t>Coal Share in State</t>
  </si>
  <si>
    <t>Coal extraction in state</t>
  </si>
  <si>
    <t>Assuming constant efficiency, estimated coal mining energy use in 2017 is:</t>
  </si>
  <si>
    <t>coal mining energy use in 2017</t>
  </si>
  <si>
    <t>Metals Mining Scaling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</si>
  <si>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</si>
  <si>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</si>
  <si>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</si>
  <si>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</si>
  <si>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</si>
  <si>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</si>
  <si>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</si>
  <si>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</si>
  <si>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Frequency: Quarterly</t>
  </si>
  <si>
    <t>observation_date</t>
  </si>
  <si>
    <t>Low R^2 value, trend is not significant</t>
  </si>
  <si>
    <t>We will assume constant energy use for metals mining.</t>
  </si>
  <si>
    <t>We will also assume constant energy use for minerals mining.</t>
  </si>
  <si>
    <t>metals and minerals mining energy use in 2017</t>
  </si>
  <si>
    <t>Mining Energy Use by Mining Sub-Sector (2019)</t>
  </si>
  <si>
    <t>T BTU</t>
  </si>
  <si>
    <t>Assigning Energy Use by Fuel Type (2017): Step 1 assign values of within-subsector energy use proxy</t>
  </si>
  <si>
    <t>Assigning Energy Use by Fuel Type (2017): Step 2 assign values of across-subsector energy use</t>
  </si>
  <si>
    <t>Total</t>
  </si>
  <si>
    <t>Notes</t>
  </si>
  <si>
    <t>sum of mining (check)</t>
  </si>
  <si>
    <t>We assign all lease and plant fuel to oil and gas mining</t>
  </si>
  <si>
    <t>We assign all coal to coal mining</t>
  </si>
  <si>
    <t>Total from above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</si>
  <si>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</si>
  <si>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</si>
  <si>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</si>
  <si>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Oil and Gas Mining Energy Use</t>
  </si>
  <si>
    <t>Coal Mining Energy Use</t>
  </si>
  <si>
    <t>Metals and Minerals Mining Energy Use</t>
  </si>
  <si>
    <t>OVERALL Mining Energy Use</t>
  </si>
  <si>
    <t>Oil and gas Mining Energy Use</t>
  </si>
  <si>
    <t>Other Mining Energy Use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</si>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</sst>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yyyy\-mm\-dd"/>
    <numFmt numFmtId="173" formatCode="0.0000"/>
    <numFmt numFmtId="174" formatCode="0.00000000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>
      <alignment wrapText="1"/>
    </xf>
    <xf numFmtId="0" fontId="16" fillId="0" borderId="0">
      <alignment horizontal="left"/>
    </xf>
    <xf numFmtId="0" fontId="10" fillId="0" borderId="9">
      <alignment wrapText="1"/>
    </xf>
    <xf numFmtId="0" fontId="13" fillId="0" borderId="8">
      <alignment wrapText="1"/>
    </xf>
    <xf numFmtId="0" fontId="13" fillId="0" borderId="11">
      <alignment wrapText="1"/>
    </xf>
  </cellStyleXfs>
  <cellXfs count="130">
    <xf numFmtId="0" fontId="0" fillId="0" borderId="0" xfId="0"/>
    <xf numFmtId="0" fontId="1" fillId="2" borderId="0" xfId="0" applyFont="1" applyFill="1"/>
    <xf numFmtId="0" fontId="6" fillId="0" borderId="0" xfId="9" applyFont="1" applyAlignment="1" applyProtection="1"/>
    <xf numFmtId="0" fontId="1" fillId="2" borderId="0" xfId="8" applyFont="1" applyFill="1"/>
    <xf numFmtId="0" fontId="0" fillId="2" borderId="0" xfId="0" applyFill="1"/>
    <xf numFmtId="0" fontId="7" fillId="0" borderId="0" xfId="0" applyFont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164" fontId="0" fillId="0" borderId="2" xfId="2" applyNumberFormat="1" applyFont="1" applyAlignment="1">
      <alignment horizontal="right"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0" fontId="11" fillId="0" borderId="0" xfId="9" applyFont="1" applyAlignment="1" applyProtection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0" fillId="0" borderId="10" xfId="1" applyFont="1" applyBorder="1" applyAlignment="1">
      <alignment wrapText="1"/>
    </xf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166" fontId="0" fillId="0" borderId="0" xfId="0" applyNumberFormat="1"/>
    <xf numFmtId="0" fontId="12" fillId="0" borderId="8" xfId="2" applyFont="1" applyBorder="1" applyAlignment="1">
      <alignment wrapText="1"/>
    </xf>
    <xf numFmtId="11" fontId="0" fillId="0" borderId="0" xfId="0" applyNumberFormat="1"/>
    <xf numFmtId="4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17" applyFont="1"/>
    <xf numFmtId="0" fontId="0" fillId="0" borderId="0" xfId="0" applyAlignment="1">
      <alignment horizontal="left"/>
    </xf>
    <xf numFmtId="0" fontId="17" fillId="0" borderId="0" xfId="0" applyFont="1"/>
    <xf numFmtId="0" fontId="13" fillId="0" borderId="0" xfId="18"/>
    <xf numFmtId="0" fontId="13" fillId="0" borderId="0" xfId="19"/>
    <xf numFmtId="0" fontId="10" fillId="0" borderId="10" xfId="20" applyAlignment="1">
      <alignment wrapText="1"/>
    </xf>
    <xf numFmtId="0" fontId="14" fillId="0" borderId="0" xfId="18" applyFont="1"/>
    <xf numFmtId="0" fontId="15" fillId="0" borderId="0" xfId="18" applyFont="1"/>
    <xf numFmtId="0" fontId="16" fillId="0" borderId="0" xfId="21" applyAlignment="1">
      <alignment horizontal="left"/>
    </xf>
    <xf numFmtId="0" fontId="13" fillId="0" borderId="0" xfId="18" applyAlignment="1">
      <alignment horizontal="left"/>
    </xf>
    <xf numFmtId="0" fontId="10" fillId="0" borderId="9" xfId="22" applyAlignment="1">
      <alignment wrapText="1"/>
    </xf>
    <xf numFmtId="0" fontId="0" fillId="0" borderId="8" xfId="23" applyFont="1" applyAlignment="1">
      <alignment wrapText="1"/>
    </xf>
    <xf numFmtId="170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0" fontId="13" fillId="0" borderId="9" xfId="22" applyFont="1" applyAlignment="1">
      <alignment wrapText="1"/>
    </xf>
    <xf numFmtId="4" fontId="0" fillId="0" borderId="8" xfId="23" applyNumberFormat="1" applyFont="1" applyAlignment="1">
      <alignment horizontal="right" wrapText="1"/>
    </xf>
    <xf numFmtId="3" fontId="10" fillId="0" borderId="9" xfId="22" applyNumberFormat="1" applyAlignment="1">
      <alignment horizontal="right" wrapText="1"/>
    </xf>
    <xf numFmtId="165" fontId="10" fillId="0" borderId="9" xfId="22" applyNumberFormat="1" applyAlignment="1">
      <alignment horizontal="right" wrapText="1"/>
    </xf>
    <xf numFmtId="0" fontId="17" fillId="0" borderId="0" xfId="18" applyFont="1"/>
    <xf numFmtId="0" fontId="0" fillId="0" borderId="0" xfId="2" applyFont="1" applyBorder="1" applyAlignment="1">
      <alignment wrapText="1"/>
    </xf>
    <xf numFmtId="164" fontId="10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0" fillId="0" borderId="9" xfId="22" applyNumberFormat="1" applyAlignment="1">
      <alignment horizontal="right" wrapText="1"/>
    </xf>
    <xf numFmtId="0" fontId="0" fillId="4" borderId="8" xfId="23" applyFont="1" applyFill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7" fillId="4" borderId="0" xfId="0" applyFont="1" applyFill="1"/>
    <xf numFmtId="0" fontId="10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0" fontId="0" fillId="0" borderId="8" xfId="2" applyFont="1" applyBorder="1" applyAlignment="1"/>
    <xf numFmtId="0" fontId="0" fillId="0" borderId="8" xfId="23" applyFont="1" applyAlignment="1"/>
    <xf numFmtId="0" fontId="15" fillId="3" borderId="0" xfId="18" applyFont="1" applyFill="1"/>
    <xf numFmtId="0" fontId="0" fillId="3" borderId="8" xfId="23" applyFont="1" applyFill="1" applyAlignment="1">
      <alignment wrapText="1"/>
    </xf>
    <xf numFmtId="170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0" fillId="0" borderId="0" xfId="5" applyFont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0" fillId="4" borderId="0" xfId="5" applyFont="1" applyFill="1" applyBorder="1" applyAlignment="1">
      <alignment wrapText="1"/>
    </xf>
    <xf numFmtId="0" fontId="10" fillId="0" borderId="0" xfId="22" applyBorder="1" applyAlignment="1">
      <alignment wrapText="1"/>
    </xf>
    <xf numFmtId="0" fontId="14" fillId="0" borderId="0" xfId="0" applyFont="1"/>
    <xf numFmtId="0" fontId="15" fillId="0" borderId="0" xfId="0" applyFont="1"/>
    <xf numFmtId="3" fontId="0" fillId="0" borderId="8" xfId="23" applyNumberFormat="1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9" fontId="0" fillId="0" borderId="0" xfId="0" applyNumberFormat="1"/>
    <xf numFmtId="0" fontId="18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7" applyNumberFormat="1" applyFont="1"/>
    <xf numFmtId="9" fontId="0" fillId="0" borderId="0" xfId="17" applyFont="1" applyAlignment="1">
      <alignment horizontal="right" wrapText="1"/>
    </xf>
    <xf numFmtId="9" fontId="0" fillId="5" borderId="0" xfId="0" applyNumberFormat="1" applyFill="1"/>
    <xf numFmtId="0" fontId="1" fillId="5" borderId="0" xfId="2" applyFont="1" applyFill="1" applyBorder="1" applyAlignment="1"/>
    <xf numFmtId="0" fontId="0" fillId="0" borderId="0" xfId="23" applyFont="1" applyBorder="1" applyAlignment="1">
      <alignment wrapText="1"/>
    </xf>
    <xf numFmtId="0" fontId="19" fillId="0" borderId="0" xfId="0" applyFont="1" applyAlignment="1" applyProtection="1">
      <alignment horizontal="right"/>
      <protection locked="0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0" fillId="7" borderId="12" xfId="0" applyFont="1" applyFill="1" applyBorder="1"/>
    <xf numFmtId="0" fontId="20" fillId="7" borderId="13" xfId="0" applyFont="1" applyFill="1" applyBorder="1"/>
    <xf numFmtId="0" fontId="21" fillId="7" borderId="13" xfId="0" applyFont="1" applyFill="1" applyBorder="1"/>
    <xf numFmtId="0" fontId="0" fillId="8" borderId="13" xfId="0" applyFill="1" applyBorder="1"/>
    <xf numFmtId="0" fontId="0" fillId="8" borderId="0" xfId="0" applyFill="1"/>
    <xf numFmtId="0" fontId="20" fillId="9" borderId="0" xfId="0" applyFont="1" applyFill="1"/>
    <xf numFmtId="0" fontId="21" fillId="0" borderId="0" xfId="0" applyFont="1"/>
    <xf numFmtId="0" fontId="21" fillId="9" borderId="0" xfId="0" applyFont="1" applyFill="1"/>
    <xf numFmtId="0" fontId="20" fillId="0" borderId="0" xfId="0" applyFont="1"/>
    <xf numFmtId="0" fontId="21" fillId="0" borderId="8" xfId="0" applyFont="1" applyBorder="1" applyAlignment="1">
      <alignment wrapText="1"/>
    </xf>
    <xf numFmtId="0" fontId="20" fillId="0" borderId="0" xfId="0" applyFont="1" applyAlignment="1">
      <alignment wrapText="1"/>
    </xf>
    <xf numFmtId="1" fontId="21" fillId="0" borderId="0" xfId="0" applyNumberFormat="1" applyFont="1"/>
    <xf numFmtId="0" fontId="0" fillId="6" borderId="0" xfId="0" applyFill="1"/>
    <xf numFmtId="166" fontId="0" fillId="6" borderId="0" xfId="0" applyNumberFormat="1" applyFill="1"/>
    <xf numFmtId="0" fontId="1" fillId="8" borderId="12" xfId="0" applyFont="1" applyFill="1" applyBorder="1"/>
    <xf numFmtId="0" fontId="1" fillId="6" borderId="14" xfId="0" applyFont="1" applyFill="1" applyBorder="1"/>
    <xf numFmtId="0" fontId="1" fillId="6" borderId="0" xfId="0" applyFont="1" applyFill="1"/>
    <xf numFmtId="0" fontId="0" fillId="6" borderId="0" xfId="2" applyFont="1" applyFill="1" applyBorder="1" applyAlignment="1">
      <alignment wrapText="1"/>
    </xf>
    <xf numFmtId="0" fontId="0" fillId="8" borderId="12" xfId="0" applyFill="1" applyBorder="1"/>
    <xf numFmtId="0" fontId="1" fillId="8" borderId="13" xfId="0" applyFont="1" applyFill="1" applyBorder="1"/>
    <xf numFmtId="0" fontId="17" fillId="6" borderId="0" xfId="0" applyFont="1" applyFill="1"/>
    <xf numFmtId="0" fontId="10" fillId="6" borderId="10" xfId="20" applyFill="1" applyAlignment="1">
      <alignment wrapText="1"/>
    </xf>
    <xf numFmtId="0" fontId="0" fillId="10" borderId="0" xfId="0" applyFill="1"/>
    <xf numFmtId="0" fontId="0" fillId="0" borderId="0" xfId="0"/>
    <xf numFmtId="11" fontId="0" fillId="6" borderId="0" xfId="0" applyNumberFormat="1" applyFill="1"/>
    <xf numFmtId="171" fontId="0" fillId="0" borderId="0" xfId="0" applyNumberFormat="1"/>
    <xf numFmtId="171" fontId="0" fillId="5" borderId="0" xfId="0" applyNumberFormat="1" applyFill="1"/>
    <xf numFmtId="172" fontId="0" fillId="0" borderId="0" xfId="0" applyNumberFormat="1"/>
    <xf numFmtId="173" fontId="0" fillId="0" borderId="0" xfId="0" applyNumberFormat="1"/>
    <xf numFmtId="171" fontId="21" fillId="0" borderId="0" xfId="0" applyNumberFormat="1" applyFont="1"/>
    <xf numFmtId="174" fontId="0" fillId="0" borderId="0" xfId="0" applyNumberFormat="1"/>
    <xf numFmtId="0" fontId="13" fillId="0" borderId="11" xfId="24" applyAlignment="1">
      <alignment wrapText="1"/>
    </xf>
    <xf numFmtId="0" fontId="0" fillId="0" borderId="11" xfId="0" applyBorder="1"/>
  </cellXfs>
  <cellStyles count="25">
    <cellStyle name="Body: normal cell" xfId="2"/>
    <cellStyle name="Body: normal cell 2" xfId="23"/>
    <cellStyle name="Font: Calibri, 9pt regular" xfId="8"/>
    <cellStyle name="Font: Calibri, 9pt regular 2" xfId="19"/>
    <cellStyle name="Footnotes: all except top row" xfId="10"/>
    <cellStyle name="Footnotes: top row" xfId="6"/>
    <cellStyle name="Footnotes: top row 2" xfId="24"/>
    <cellStyle name="Header: bottom row" xfId="1"/>
    <cellStyle name="Header: bottom row 2" xfId="20"/>
    <cellStyle name="Header: top rows" xfId="3"/>
    <cellStyle name="Hyperlink" xfId="9" builtinId="8"/>
    <cellStyle name="Normal" xfId="0" builtinId="0"/>
    <cellStyle name="Normal 2" xfId="18"/>
    <cellStyle name="Normal 3" xfId="12"/>
    <cellStyle name="Normal 4" xfId="13"/>
    <cellStyle name="Normal 5" xfId="14"/>
    <cellStyle name="Normal 58" xfId="16"/>
    <cellStyle name="Normal 6" xfId="15"/>
    <cellStyle name="Parent row" xfId="5"/>
    <cellStyle name="Parent row 2" xfId="22"/>
    <cellStyle name="Percent" xfId="17" builtinId="5"/>
    <cellStyle name="Section Break" xfId="7"/>
    <cellStyle name="Section Break: parent row" xfId="4"/>
    <cellStyle name="Table title" xfId="11"/>
    <cellStyle name="Table title 2" xfId="2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-1.837051618547682E-3"/>
                  <c:y val="0.12588327500729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D-FD46-A3C8-45DDDFE8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-0.1154827209098863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A-5346-B78E-9EC56530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66</xdr:row>
      <xdr:rowOff>23812</xdr:rowOff>
    </xdr:from>
    <xdr:to>
      <xdr:col>10</xdr:col>
      <xdr:colOff>457200</xdr:colOff>
      <xdr:row>80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1441450</xdr:colOff>
      <xdr:row>30</xdr:row>
      <xdr:rowOff>153987</xdr:rowOff>
    </xdr:from>
    <xdr:to>
      <xdr:col>9</xdr:col>
      <xdr:colOff>254000</xdr:colOff>
      <xdr:row>45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F5" sqref="F5"/>
    </sheetView>
  </sheetViews>
  <sheetFormatPr defaultColWidth="8.796875" defaultRowHeight="14.25" x14ac:dyDescent="0.45"/>
  <cols>
    <col min="2" max="2" width="54.6640625" style="120" customWidth="1"/>
    <col min="3" max="3" width="42.33203125" style="120" customWidth="1"/>
    <col min="4" max="4" width="57.796875" style="120" bestFit="1" customWidth="1"/>
    <col min="5" max="5" width="60.33203125" style="120" customWidth="1"/>
  </cols>
  <sheetData>
    <row r="1" spans="1:6" x14ac:dyDescent="0.45">
      <c r="A1" s="26" t="s">
        <v>0</v>
      </c>
    </row>
    <row r="3" spans="1:6" x14ac:dyDescent="0.45">
      <c r="A3" s="26" t="s">
        <v>1</v>
      </c>
      <c r="B3" s="1" t="s">
        <v>2</v>
      </c>
      <c r="E3" s="119"/>
      <c r="F3" t="s">
        <v>3</v>
      </c>
    </row>
    <row r="4" spans="1:6" x14ac:dyDescent="0.45">
      <c r="B4" t="s">
        <v>4</v>
      </c>
      <c r="E4" s="109"/>
      <c r="F4" t="s">
        <v>5</v>
      </c>
    </row>
    <row r="5" spans="1:6" x14ac:dyDescent="0.45">
      <c r="B5" s="34">
        <v>2019</v>
      </c>
    </row>
    <row r="6" spans="1:6" x14ac:dyDescent="0.45">
      <c r="B6" t="s">
        <v>6</v>
      </c>
    </row>
    <row r="7" spans="1:6" x14ac:dyDescent="0.45">
      <c r="B7" t="s">
        <v>7</v>
      </c>
    </row>
    <row r="9" spans="1:6" x14ac:dyDescent="0.45">
      <c r="B9" s="1" t="s">
        <v>8</v>
      </c>
      <c r="C9" s="1" t="s">
        <v>9</v>
      </c>
      <c r="D9" s="2"/>
    </row>
    <row r="10" spans="1:6" x14ac:dyDescent="0.45">
      <c r="B10" t="s">
        <v>10</v>
      </c>
      <c r="C10" t="s">
        <v>11</v>
      </c>
      <c r="D10" s="2"/>
    </row>
    <row r="11" spans="1:6" x14ac:dyDescent="0.45">
      <c r="B11" s="34">
        <v>2012</v>
      </c>
      <c r="C11" s="34">
        <v>2017</v>
      </c>
      <c r="D11" s="2"/>
    </row>
    <row r="12" spans="1:6" x14ac:dyDescent="0.45">
      <c r="B12" t="s">
        <v>12</v>
      </c>
      <c r="C12" t="s">
        <v>13</v>
      </c>
      <c r="D12" s="2"/>
    </row>
    <row r="13" spans="1:6" x14ac:dyDescent="0.45">
      <c r="B13" t="s">
        <v>14</v>
      </c>
      <c r="C13" t="s">
        <v>15</v>
      </c>
      <c r="D13" s="2"/>
    </row>
    <row r="14" spans="1:6" x14ac:dyDescent="0.45">
      <c r="B14" t="s">
        <v>16</v>
      </c>
      <c r="C14" s="13" t="s">
        <v>17</v>
      </c>
      <c r="D14" s="2"/>
    </row>
    <row r="15" spans="1:6" x14ac:dyDescent="0.45">
      <c r="D15" s="2"/>
      <c r="E15" s="2"/>
    </row>
    <row r="16" spans="1:6" x14ac:dyDescent="0.45">
      <c r="B16" s="1" t="s">
        <v>18</v>
      </c>
      <c r="C16" s="1" t="s">
        <v>19</v>
      </c>
      <c r="D16" s="1" t="s">
        <v>20</v>
      </c>
    </row>
    <row r="17" spans="2:4" x14ac:dyDescent="0.45">
      <c r="B17" t="s">
        <v>21</v>
      </c>
      <c r="C17" t="s">
        <v>22</v>
      </c>
    </row>
    <row r="18" spans="2:4" ht="32" customHeight="1" x14ac:dyDescent="0.45">
      <c r="B18" t="s">
        <v>23</v>
      </c>
      <c r="C18" t="s">
        <v>24</v>
      </c>
      <c r="D18" s="79" t="s">
        <v>25</v>
      </c>
    </row>
    <row r="19" spans="2:4" x14ac:dyDescent="0.45">
      <c r="B19" t="s">
        <v>26</v>
      </c>
      <c r="C19" t="s">
        <v>27</v>
      </c>
      <c r="D19" t="s">
        <v>28</v>
      </c>
    </row>
    <row r="20" spans="2:4" x14ac:dyDescent="0.45">
      <c r="B20" t="s">
        <v>29</v>
      </c>
      <c r="C20" t="s">
        <v>30</v>
      </c>
    </row>
    <row r="21" spans="2:4" x14ac:dyDescent="0.45">
      <c r="B21" t="s">
        <v>31</v>
      </c>
      <c r="C21" t="s">
        <v>32</v>
      </c>
    </row>
    <row r="22" spans="2:4" x14ac:dyDescent="0.45">
      <c r="B22" t="s">
        <v>33</v>
      </c>
      <c r="C22" t="s">
        <v>34</v>
      </c>
      <c r="D22" t="s">
        <v>35</v>
      </c>
    </row>
    <row r="23" spans="2:4" x14ac:dyDescent="0.45">
      <c r="B23" t="s">
        <v>36</v>
      </c>
      <c r="C23" t="s">
        <v>32</v>
      </c>
    </row>
    <row r="24" spans="2:4" x14ac:dyDescent="0.45">
      <c r="B24" t="s">
        <v>37</v>
      </c>
      <c r="C24" t="s">
        <v>38</v>
      </c>
      <c r="D24" t="s">
        <v>39</v>
      </c>
    </row>
    <row r="26" spans="2:4" x14ac:dyDescent="0.45">
      <c r="B26" s="1" t="s">
        <v>40</v>
      </c>
    </row>
    <row r="27" spans="2:4" x14ac:dyDescent="0.45">
      <c r="B27" t="s">
        <v>41</v>
      </c>
    </row>
    <row r="28" spans="2:4" x14ac:dyDescent="0.45">
      <c r="B28" s="34">
        <v>2007</v>
      </c>
    </row>
    <row r="29" spans="2:4" x14ac:dyDescent="0.45">
      <c r="B29" t="s">
        <v>42</v>
      </c>
    </row>
    <row r="30" spans="2:4" x14ac:dyDescent="0.45">
      <c r="B30" t="s">
        <v>43</v>
      </c>
    </row>
    <row r="31" spans="2:4" x14ac:dyDescent="0.45">
      <c r="B31" t="s">
        <v>44</v>
      </c>
    </row>
    <row r="33" spans="1:2" x14ac:dyDescent="0.45">
      <c r="B33" s="1" t="s">
        <v>45</v>
      </c>
    </row>
    <row r="34" spans="1:2" x14ac:dyDescent="0.45">
      <c r="B34" t="s">
        <v>46</v>
      </c>
    </row>
    <row r="35" spans="1:2" x14ac:dyDescent="0.45">
      <c r="B35" s="34">
        <v>2019</v>
      </c>
    </row>
    <row r="36" spans="1:2" x14ac:dyDescent="0.45">
      <c r="B36" t="s">
        <v>47</v>
      </c>
    </row>
    <row r="37" spans="1:2" x14ac:dyDescent="0.45">
      <c r="B37" t="s">
        <v>48</v>
      </c>
    </row>
    <row r="39" spans="1:2" x14ac:dyDescent="0.45">
      <c r="B39" s="1" t="s">
        <v>49</v>
      </c>
    </row>
    <row r="40" spans="1:2" x14ac:dyDescent="0.45">
      <c r="B40" t="s">
        <v>50</v>
      </c>
    </row>
    <row r="41" spans="1:2" x14ac:dyDescent="0.45">
      <c r="B41" s="34">
        <v>2019</v>
      </c>
    </row>
    <row r="42" spans="1:2" x14ac:dyDescent="0.45">
      <c r="B42" t="s">
        <v>51</v>
      </c>
    </row>
    <row r="43" spans="1:2" x14ac:dyDescent="0.45">
      <c r="B43" t="s">
        <v>52</v>
      </c>
    </row>
    <row r="46" spans="1:2" x14ac:dyDescent="0.45">
      <c r="A46" s="26" t="s">
        <v>53</v>
      </c>
    </row>
    <row r="47" spans="1:2" x14ac:dyDescent="0.45">
      <c r="A47" t="s">
        <v>54</v>
      </c>
    </row>
    <row r="48" spans="1:2" x14ac:dyDescent="0.45">
      <c r="A48" t="s">
        <v>55</v>
      </c>
    </row>
    <row r="49" spans="1:3" x14ac:dyDescent="0.45">
      <c r="A49" t="s">
        <v>56</v>
      </c>
    </row>
    <row r="51" spans="1:3" x14ac:dyDescent="0.45">
      <c r="A51" s="20" t="s">
        <v>57</v>
      </c>
      <c r="B51" s="21"/>
      <c r="C51" s="21"/>
    </row>
    <row r="52" spans="1:3" x14ac:dyDescent="0.45">
      <c r="A52" t="s">
        <v>58</v>
      </c>
    </row>
    <row r="53" spans="1:3" x14ac:dyDescent="0.45">
      <c r="A53" t="s">
        <v>59</v>
      </c>
    </row>
    <row r="54" spans="1:3" x14ac:dyDescent="0.45">
      <c r="A54" t="s">
        <v>60</v>
      </c>
    </row>
    <row r="55" spans="1:3" x14ac:dyDescent="0.45">
      <c r="A55" t="s">
        <v>61</v>
      </c>
    </row>
    <row r="56" spans="1:3" x14ac:dyDescent="0.45">
      <c r="A56" t="s">
        <v>62</v>
      </c>
    </row>
    <row r="57" spans="1:3" x14ac:dyDescent="0.45">
      <c r="A57" s="26"/>
    </row>
    <row r="58" spans="1:3" x14ac:dyDescent="0.45">
      <c r="A58" t="s">
        <v>63</v>
      </c>
    </row>
    <row r="59" spans="1:3" x14ac:dyDescent="0.45">
      <c r="A59" t="s">
        <v>64</v>
      </c>
    </row>
    <row r="60" spans="1:3" x14ac:dyDescent="0.45">
      <c r="A60" t="s">
        <v>65</v>
      </c>
    </row>
    <row r="61" spans="1:3" x14ac:dyDescent="0.45">
      <c r="A61" t="s">
        <v>66</v>
      </c>
    </row>
    <row r="63" spans="1:3" x14ac:dyDescent="0.45">
      <c r="A63" t="s">
        <v>67</v>
      </c>
    </row>
    <row r="64" spans="1:3" x14ac:dyDescent="0.45">
      <c r="A64" t="s">
        <v>68</v>
      </c>
    </row>
    <row r="65" spans="1:1" x14ac:dyDescent="0.45">
      <c r="A65" t="s">
        <v>69</v>
      </c>
    </row>
    <row r="66" spans="1:1" x14ac:dyDescent="0.45">
      <c r="A66" t="s">
        <v>70</v>
      </c>
    </row>
    <row r="67" spans="1:1" x14ac:dyDescent="0.45">
      <c r="A67" t="s">
        <v>71</v>
      </c>
    </row>
    <row r="69" spans="1:1" x14ac:dyDescent="0.45">
      <c r="A69" t="s">
        <v>72</v>
      </c>
    </row>
    <row r="70" spans="1:1" x14ac:dyDescent="0.45">
      <c r="A70" t="s">
        <v>73</v>
      </c>
    </row>
    <row r="72" spans="1:1" x14ac:dyDescent="0.45">
      <c r="A72" t="s">
        <v>74</v>
      </c>
    </row>
    <row r="73" spans="1:1" x14ac:dyDescent="0.45">
      <c r="A73" t="s">
        <v>75</v>
      </c>
    </row>
    <row r="74" spans="1:1" x14ac:dyDescent="0.45">
      <c r="A74" t="s">
        <v>76</v>
      </c>
    </row>
    <row r="75" spans="1:1" x14ac:dyDescent="0.45">
      <c r="A75" t="s">
        <v>77</v>
      </c>
    </row>
    <row r="76" spans="1:1" x14ac:dyDescent="0.45">
      <c r="A76" t="s">
        <v>78</v>
      </c>
    </row>
    <row r="78" spans="1:1" x14ac:dyDescent="0.45">
      <c r="A78" t="s">
        <v>79</v>
      </c>
    </row>
    <row r="79" spans="1:1" x14ac:dyDescent="0.45">
      <c r="A79" t="s">
        <v>80</v>
      </c>
    </row>
    <row r="80" spans="1:1" x14ac:dyDescent="0.45">
      <c r="A80" t="s">
        <v>81</v>
      </c>
    </row>
    <row r="81" spans="1:4" x14ac:dyDescent="0.45">
      <c r="A81" t="s">
        <v>82</v>
      </c>
    </row>
    <row r="82" spans="1:4" x14ac:dyDescent="0.45">
      <c r="A82" t="s">
        <v>83</v>
      </c>
    </row>
    <row r="84" spans="1:4" x14ac:dyDescent="0.45">
      <c r="A84" t="s">
        <v>84</v>
      </c>
    </row>
    <row r="85" spans="1:4" x14ac:dyDescent="0.45">
      <c r="A85" t="s">
        <v>85</v>
      </c>
    </row>
    <row r="86" spans="1:4" x14ac:dyDescent="0.45">
      <c r="A86" t="s">
        <v>86</v>
      </c>
    </row>
    <row r="88" spans="1:4" x14ac:dyDescent="0.45">
      <c r="A88" t="s">
        <v>87</v>
      </c>
      <c r="D88" s="7"/>
    </row>
    <row r="89" spans="1:4" x14ac:dyDescent="0.45">
      <c r="A89" s="65" t="s">
        <v>88</v>
      </c>
      <c r="C89" t="s">
        <v>89</v>
      </c>
      <c r="D89" s="44"/>
    </row>
    <row r="90" spans="1:4" x14ac:dyDescent="0.45">
      <c r="A90" s="66" t="s">
        <v>90</v>
      </c>
      <c r="C90" t="s">
        <v>91</v>
      </c>
      <c r="D90" s="44"/>
    </row>
    <row r="91" spans="1:4" x14ac:dyDescent="0.45">
      <c r="A91" s="66" t="s">
        <v>92</v>
      </c>
      <c r="C91" t="s">
        <v>91</v>
      </c>
      <c r="D91" s="44"/>
    </row>
    <row r="92" spans="1:4" x14ac:dyDescent="0.45">
      <c r="A92" s="66" t="s">
        <v>93</v>
      </c>
      <c r="C92" t="s">
        <v>94</v>
      </c>
      <c r="D92" s="44"/>
    </row>
    <row r="93" spans="1:4" x14ac:dyDescent="0.45">
      <c r="A93" s="66" t="s">
        <v>95</v>
      </c>
      <c r="C93" t="s">
        <v>94</v>
      </c>
      <c r="D93" s="44"/>
    </row>
    <row r="94" spans="1:4" x14ac:dyDescent="0.45">
      <c r="A94" s="66" t="s">
        <v>96</v>
      </c>
      <c r="C94" t="s">
        <v>97</v>
      </c>
      <c r="D94" s="44"/>
    </row>
    <row r="95" spans="1:4" x14ac:dyDescent="0.45">
      <c r="A95" s="66" t="s">
        <v>98</v>
      </c>
      <c r="C95" t="s">
        <v>91</v>
      </c>
      <c r="D95" s="44"/>
    </row>
    <row r="96" spans="1:4" x14ac:dyDescent="0.45">
      <c r="A96" s="66" t="s">
        <v>99</v>
      </c>
      <c r="C96" t="s">
        <v>94</v>
      </c>
      <c r="D96" s="44"/>
    </row>
    <row r="97" spans="1:4" x14ac:dyDescent="0.45">
      <c r="A97" s="66" t="s">
        <v>100</v>
      </c>
      <c r="C97" t="s">
        <v>94</v>
      </c>
      <c r="D97" s="44"/>
    </row>
    <row r="98" spans="1:4" x14ac:dyDescent="0.45">
      <c r="A98" s="66" t="s">
        <v>101</v>
      </c>
      <c r="C98" t="s">
        <v>97</v>
      </c>
      <c r="D98" s="44"/>
    </row>
    <row r="99" spans="1:4" x14ac:dyDescent="0.45">
      <c r="D99" s="44"/>
    </row>
    <row r="100" spans="1:4" x14ac:dyDescent="0.45">
      <c r="D100" s="44"/>
    </row>
    <row r="101" spans="1:4" x14ac:dyDescent="0.45">
      <c r="D101" s="44"/>
    </row>
    <row r="102" spans="1:4" x14ac:dyDescent="0.45">
      <c r="D102" s="44"/>
    </row>
    <row r="103" spans="1:4" x14ac:dyDescent="0.45">
      <c r="D103" s="44"/>
    </row>
    <row r="104" spans="1:4" x14ac:dyDescent="0.45">
      <c r="D104" s="44"/>
    </row>
    <row r="105" spans="1:4" x14ac:dyDescent="0.45">
      <c r="D105" s="44"/>
    </row>
    <row r="106" spans="1:4" x14ac:dyDescent="0.45">
      <c r="D106" s="44"/>
    </row>
    <row r="107" spans="1:4" x14ac:dyDescent="0.45">
      <c r="D107" s="44"/>
    </row>
    <row r="108" spans="1:4" x14ac:dyDescent="0.45">
      <c r="D108" s="43"/>
    </row>
    <row r="109" spans="1:4" x14ac:dyDescent="0.45">
      <c r="D109" s="44"/>
    </row>
    <row r="110" spans="1:4" x14ac:dyDescent="0.45">
      <c r="D110" s="43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2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33" width="9.6640625" style="120" bestFit="1" customWidth="1"/>
    <col min="34" max="40" width="9.1328125" style="120" customWidth="1"/>
    <col min="41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 s="110">
        <v>177921408974.1915</v>
      </c>
      <c r="C2" s="110">
        <v>191086681638.9288</v>
      </c>
      <c r="D2" s="110">
        <v>187046640972.05811</v>
      </c>
      <c r="E2" s="110">
        <v>188671956945.89471</v>
      </c>
      <c r="F2" s="110">
        <v>192512869007.31021</v>
      </c>
      <c r="G2" s="110">
        <v>196344817114.0051</v>
      </c>
      <c r="H2" s="110">
        <v>200985622237.4187</v>
      </c>
      <c r="I2" s="110">
        <v>205734005375.73071</v>
      </c>
      <c r="J2" s="110">
        <v>212203605077.66431</v>
      </c>
      <c r="K2" s="110">
        <v>220044014123.82181</v>
      </c>
      <c r="L2" s="110">
        <v>229258421105.87061</v>
      </c>
      <c r="M2" s="110">
        <v>239721816337.24689</v>
      </c>
      <c r="N2" s="110">
        <v>253135123424.00711</v>
      </c>
      <c r="O2" s="110">
        <v>267272652591.04239</v>
      </c>
      <c r="P2" s="110">
        <v>282301076381.6037</v>
      </c>
      <c r="Q2" s="110">
        <v>299031405695.52283</v>
      </c>
      <c r="R2" s="110">
        <v>315044365233.77692</v>
      </c>
      <c r="S2" s="110">
        <v>329281310888.03192</v>
      </c>
      <c r="T2" s="110">
        <v>342776138227.32233</v>
      </c>
      <c r="U2" s="110">
        <v>355325178598.45459</v>
      </c>
      <c r="V2" s="110">
        <v>365891041651.461</v>
      </c>
      <c r="W2" s="110">
        <v>378226699778.88959</v>
      </c>
      <c r="X2" s="110">
        <v>390975512808.76093</v>
      </c>
      <c r="Y2" s="110">
        <v>401443258039.36572</v>
      </c>
      <c r="Z2" s="110">
        <v>413037621395.37299</v>
      </c>
      <c r="AA2" s="110">
        <v>425997926742.09857</v>
      </c>
      <c r="AB2" s="110">
        <v>439230856676.38818</v>
      </c>
      <c r="AC2" s="110">
        <v>451790613671.83319</v>
      </c>
      <c r="AD2" s="110">
        <v>463932897440.35889</v>
      </c>
      <c r="AE2" s="110">
        <v>475790150676.91919</v>
      </c>
      <c r="AF2" s="110">
        <v>487277252765.5448</v>
      </c>
      <c r="AG2" s="110">
        <v>498826067828.66071</v>
      </c>
    </row>
    <row r="3" spans="1:33" x14ac:dyDescent="0.45">
      <c r="A3" t="s">
        <v>598</v>
      </c>
      <c r="B3" s="22">
        <f>Refineries!E106+'Mining Breakdown'!D211</f>
        <v>29216506265937.039</v>
      </c>
      <c r="C3" s="22">
        <f>Refineries!F106+'Mining Breakdown'!E211</f>
        <v>31001628036911.387</v>
      </c>
      <c r="D3" s="22">
        <f>Refineries!G106+'Mining Breakdown'!F211</f>
        <v>32028245913128.578</v>
      </c>
      <c r="E3" s="22">
        <f>Refineries!H106+'Mining Breakdown'!G211</f>
        <v>33029469086116.754</v>
      </c>
      <c r="F3" s="22">
        <f>Refineries!I106+'Mining Breakdown'!H211</f>
        <v>33452692695393.73</v>
      </c>
      <c r="G3" s="22">
        <f>Refineries!J106+'Mining Breakdown'!I211</f>
        <v>34006027118785.84</v>
      </c>
      <c r="H3" s="22">
        <f>Refineries!K106+'Mining Breakdown'!J211</f>
        <v>34629819277863.813</v>
      </c>
      <c r="I3" s="22">
        <f>Refineries!L106+'Mining Breakdown'!K211</f>
        <v>35050928793657.934</v>
      </c>
      <c r="J3" s="22">
        <f>Refineries!M106+'Mining Breakdown'!L211</f>
        <v>35169766113848.797</v>
      </c>
      <c r="K3" s="22">
        <f>Refineries!N106+'Mining Breakdown'!M211</f>
        <v>35392911130669.688</v>
      </c>
      <c r="L3" s="22">
        <f>Refineries!O106+'Mining Breakdown'!N211</f>
        <v>35470769988058.5</v>
      </c>
      <c r="M3" s="22">
        <f>Refineries!P106+'Mining Breakdown'!O211</f>
        <v>35281013900297.18</v>
      </c>
      <c r="N3" s="22">
        <f>Refineries!Q106+'Mining Breakdown'!P211</f>
        <v>35353479564332.266</v>
      </c>
      <c r="O3" s="22">
        <f>Refineries!R106+'Mining Breakdown'!Q211</f>
        <v>35609400771542.898</v>
      </c>
      <c r="P3" s="22">
        <f>Refineries!S106+'Mining Breakdown'!R211</f>
        <v>35701630367405.875</v>
      </c>
      <c r="Q3" s="22">
        <f>Refineries!T106+'Mining Breakdown'!S211</f>
        <v>36017225870456.242</v>
      </c>
      <c r="R3" s="22">
        <f>Refineries!U106+'Mining Breakdown'!T211</f>
        <v>36106226902630.063</v>
      </c>
      <c r="S3" s="22">
        <f>Refineries!V106+'Mining Breakdown'!U211</f>
        <v>36142151693094.781</v>
      </c>
      <c r="T3" s="22">
        <f>Refineries!W106+'Mining Breakdown'!V211</f>
        <v>36187156371171.547</v>
      </c>
      <c r="U3" s="22">
        <f>Refineries!X106+'Mining Breakdown'!W211</f>
        <v>36266959922301.195</v>
      </c>
      <c r="V3" s="22">
        <f>Refineries!Y106+'Mining Breakdown'!X211</f>
        <v>36341738181202.102</v>
      </c>
      <c r="W3" s="22">
        <f>Refineries!Z106+'Mining Breakdown'!Y211</f>
        <v>36862526778122.109</v>
      </c>
      <c r="X3" s="22">
        <f>Refineries!AA106+'Mining Breakdown'!Z211</f>
        <v>36975120720289.398</v>
      </c>
      <c r="Y3" s="22">
        <f>Refineries!AB106+'Mining Breakdown'!AA211</f>
        <v>37079212467723.547</v>
      </c>
      <c r="Z3" s="22">
        <f>Refineries!AC106+'Mining Breakdown'!AB211</f>
        <v>37189873048700.844</v>
      </c>
      <c r="AA3" s="22">
        <f>Refineries!AD106+'Mining Breakdown'!AC211</f>
        <v>37250405687403.242</v>
      </c>
      <c r="AB3" s="22">
        <f>Refineries!AE106+'Mining Breakdown'!AD211</f>
        <v>37260925924947.805</v>
      </c>
      <c r="AC3" s="22">
        <f>Refineries!AF106+'Mining Breakdown'!AE211</f>
        <v>37268679238660.633</v>
      </c>
      <c r="AD3" s="22">
        <f>Refineries!AG106+'Mining Breakdown'!AF211</f>
        <v>37436423284159.758</v>
      </c>
      <c r="AE3" s="22">
        <f>Refineries!AH106+'Mining Breakdown'!AG211</f>
        <v>37566119418201.766</v>
      </c>
      <c r="AF3" s="22">
        <f>Refineries!AI106+'Mining Breakdown'!AH211</f>
        <v>37631751664092.953</v>
      </c>
      <c r="AG3" s="22">
        <f>Refineries!AJ106+'Mining Breakdown'!AI211</f>
        <v>37462542275069.242</v>
      </c>
    </row>
    <row r="4" spans="1:33" s="109" customFormat="1" x14ac:dyDescent="0.45">
      <c r="A4" s="109" t="s">
        <v>599</v>
      </c>
      <c r="B4" s="110">
        <v>1550829081592.6931</v>
      </c>
      <c r="C4" s="110">
        <v>1642467980082.491</v>
      </c>
      <c r="D4" s="110">
        <v>1550056698484.2561</v>
      </c>
      <c r="E4" s="110">
        <v>1528612140286.72</v>
      </c>
      <c r="F4" s="110">
        <v>1537487030681.511</v>
      </c>
      <c r="G4" s="110">
        <v>1546578300816.9319</v>
      </c>
      <c r="H4" s="110">
        <v>1537873604189.9241</v>
      </c>
      <c r="I4" s="110">
        <v>1523027069780.2261</v>
      </c>
      <c r="J4" s="110">
        <v>1514873886317.7319</v>
      </c>
      <c r="K4" s="110">
        <v>1508123729995.165</v>
      </c>
      <c r="L4" s="110">
        <v>1503418846926.804</v>
      </c>
      <c r="M4" s="110">
        <v>1499593383801.7661</v>
      </c>
      <c r="N4" s="110">
        <v>1482600772508.5071</v>
      </c>
      <c r="O4" s="110">
        <v>1438699907870.675</v>
      </c>
      <c r="P4" s="110">
        <v>1383995994271.1689</v>
      </c>
      <c r="Q4" s="110">
        <v>1336583568299.999</v>
      </c>
      <c r="R4" s="110">
        <v>1310024675724.728</v>
      </c>
      <c r="S4" s="110">
        <v>1300045120004.979</v>
      </c>
      <c r="T4" s="110">
        <v>1300840266148.7991</v>
      </c>
      <c r="U4" s="110">
        <v>1304987176902.3811</v>
      </c>
      <c r="V4" s="110">
        <v>1311075605653.571</v>
      </c>
      <c r="W4" s="110">
        <v>1319960674320.6819</v>
      </c>
      <c r="X4" s="110">
        <v>1326858587740.2639</v>
      </c>
      <c r="Y4" s="110">
        <v>1333380981011.2971</v>
      </c>
      <c r="Z4" s="110">
        <v>1340608443792.042</v>
      </c>
      <c r="AA4" s="110">
        <v>1346176112967.5649</v>
      </c>
      <c r="AB4" s="110">
        <v>1350495190022.324</v>
      </c>
      <c r="AC4" s="110">
        <v>1354412587549.2871</v>
      </c>
      <c r="AD4" s="110">
        <v>1353122077300.6599</v>
      </c>
      <c r="AE4" s="110">
        <v>1351597560035.696</v>
      </c>
      <c r="AF4" s="110">
        <v>1346331093123.231</v>
      </c>
      <c r="AG4" s="110">
        <v>1334829537808.415</v>
      </c>
    </row>
    <row r="5" spans="1:33" s="109" customFormat="1" x14ac:dyDescent="0.45">
      <c r="A5" s="109" t="s">
        <v>600</v>
      </c>
      <c r="B5" s="110">
        <v>25938712928810.469</v>
      </c>
      <c r="C5" s="110">
        <v>26216599029795.32</v>
      </c>
      <c r="D5" s="110">
        <v>27930204099002.781</v>
      </c>
      <c r="E5" s="110">
        <v>29325208901047.789</v>
      </c>
      <c r="F5" s="110">
        <v>30681575014286.078</v>
      </c>
      <c r="G5" s="110">
        <v>31744776480936.578</v>
      </c>
      <c r="H5" s="110">
        <v>32369710817580.09</v>
      </c>
      <c r="I5" s="110">
        <v>32294134098839.75</v>
      </c>
      <c r="J5" s="110">
        <v>32566359661067.602</v>
      </c>
      <c r="K5" s="110">
        <v>32760310073314.621</v>
      </c>
      <c r="L5" s="110">
        <v>33239064724658.219</v>
      </c>
      <c r="M5" s="110">
        <v>33738497171922.488</v>
      </c>
      <c r="N5" s="110">
        <v>34321956956134.43</v>
      </c>
      <c r="O5" s="110">
        <v>34823104676791.16</v>
      </c>
      <c r="P5" s="110">
        <v>35220569897601.977</v>
      </c>
      <c r="Q5" s="110">
        <v>35629544339894.703</v>
      </c>
      <c r="R5" s="110">
        <v>36171945334785.188</v>
      </c>
      <c r="S5" s="110">
        <v>36675241661312.039</v>
      </c>
      <c r="T5" s="110">
        <v>37147974084510.07</v>
      </c>
      <c r="U5" s="110">
        <v>37628939217841.758</v>
      </c>
      <c r="V5" s="110">
        <v>38189124637293.758</v>
      </c>
      <c r="W5" s="110">
        <v>38777634688282.008</v>
      </c>
      <c r="X5" s="110">
        <v>39327958397788.477</v>
      </c>
      <c r="Y5" s="110">
        <v>39937774078059.539</v>
      </c>
      <c r="Z5" s="110">
        <v>40471465649973.117</v>
      </c>
      <c r="AA5" s="110">
        <v>41052150480362.953</v>
      </c>
      <c r="AB5" s="110">
        <v>41618101239849.219</v>
      </c>
      <c r="AC5" s="110">
        <v>42319468234888.109</v>
      </c>
      <c r="AD5" s="110">
        <v>42871873267573.18</v>
      </c>
      <c r="AE5" s="110">
        <v>43501705816103.219</v>
      </c>
      <c r="AF5" s="110">
        <v>44261223376668.922</v>
      </c>
      <c r="AG5" s="110">
        <v>44888085512163.227</v>
      </c>
    </row>
    <row r="6" spans="1:33" x14ac:dyDescent="0.45">
      <c r="A6" t="s">
        <v>601</v>
      </c>
      <c r="B6" s="22">
        <f>'Mining Breakdown'!D223</f>
        <v>131092982721.83322</v>
      </c>
      <c r="C6" s="22">
        <f>'Mining Breakdown'!E223</f>
        <v>139740436374.85828</v>
      </c>
      <c r="D6" s="22">
        <f>'Mining Breakdown'!F223</f>
        <v>145252311806.47925</v>
      </c>
      <c r="E6" s="22">
        <f>'Mining Breakdown'!G223</f>
        <v>150102093190.73441</v>
      </c>
      <c r="F6" s="22">
        <f>'Mining Breakdown'!H223</f>
        <v>152230689184.8143</v>
      </c>
      <c r="G6" s="22">
        <f>'Mining Breakdown'!I223</f>
        <v>154866584179.69705</v>
      </c>
      <c r="H6" s="22">
        <f>'Mining Breakdown'!J223</f>
        <v>158175029745.32263</v>
      </c>
      <c r="I6" s="22">
        <f>'Mining Breakdown'!K223</f>
        <v>160022206865.8129</v>
      </c>
      <c r="J6" s="22">
        <f>'Mining Breakdown'!L223</f>
        <v>160895377089.2959</v>
      </c>
      <c r="K6" s="22">
        <f>'Mining Breakdown'!M223</f>
        <v>161903159758.90314</v>
      </c>
      <c r="L6" s="22">
        <f>'Mining Breakdown'!N223</f>
        <v>162318482992.90347</v>
      </c>
      <c r="M6" s="22">
        <f>'Mining Breakdown'!O223</f>
        <v>162050681165.19992</v>
      </c>
      <c r="N6" s="22">
        <f>'Mining Breakdown'!P223</f>
        <v>162532504211.54807</v>
      </c>
      <c r="O6" s="22">
        <f>'Mining Breakdown'!Q223</f>
        <v>163607104729.62695</v>
      </c>
      <c r="P6" s="22">
        <f>'Mining Breakdown'!R223</f>
        <v>164222372090.828</v>
      </c>
      <c r="Q6" s="22">
        <f>'Mining Breakdown'!S223</f>
        <v>165350349718.39038</v>
      </c>
      <c r="R6" s="22">
        <f>'Mining Breakdown'!T223</f>
        <v>165695338717.20093</v>
      </c>
      <c r="S6" s="22">
        <f>'Mining Breakdown'!U223</f>
        <v>166075350358.34164</v>
      </c>
      <c r="T6" s="22">
        <f>'Mining Breakdown'!V223</f>
        <v>165547034073.39465</v>
      </c>
      <c r="U6" s="22">
        <f>'Mining Breakdown'!W223</f>
        <v>165870253261.35248</v>
      </c>
      <c r="V6" s="22">
        <f>'Mining Breakdown'!X223</f>
        <v>166196029347.66272</v>
      </c>
      <c r="W6" s="22">
        <f>'Mining Breakdown'!Y223</f>
        <v>168606676981.12512</v>
      </c>
      <c r="X6" s="22">
        <f>'Mining Breakdown'!Z223</f>
        <v>168948580721.30576</v>
      </c>
      <c r="Y6" s="22">
        <f>'Mining Breakdown'!AA223</f>
        <v>169345453825.12845</v>
      </c>
      <c r="Z6" s="22">
        <f>'Mining Breakdown'!AB223</f>
        <v>169764847417.13931</v>
      </c>
      <c r="AA6" s="22">
        <f>'Mining Breakdown'!AC223</f>
        <v>169886261784.43683</v>
      </c>
      <c r="AB6" s="22">
        <f>'Mining Breakdown'!AD223</f>
        <v>169641155014.52945</v>
      </c>
      <c r="AC6" s="22">
        <f>'Mining Breakdown'!AE223</f>
        <v>169781578863.29132</v>
      </c>
      <c r="AD6" s="22">
        <f>'Mining Breakdown'!AF223</f>
        <v>169966169999.76514</v>
      </c>
      <c r="AE6" s="22">
        <f>'Mining Breakdown'!AG223</f>
        <v>170303606551.311</v>
      </c>
      <c r="AF6" s="22">
        <f>'Mining Breakdown'!AH223</f>
        <v>170404663804.60327</v>
      </c>
      <c r="AG6" s="22">
        <f>'Mining Breakdown'!AI223</f>
        <v>169681304959.59177</v>
      </c>
    </row>
    <row r="7" spans="1:33" s="109" customFormat="1" x14ac:dyDescent="0.45">
      <c r="A7" s="109" t="s">
        <v>602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</row>
    <row r="8" spans="1:33" s="109" customFormat="1" x14ac:dyDescent="0.45">
      <c r="A8" s="109" t="s">
        <v>603</v>
      </c>
      <c r="B8" s="110">
        <v>2149778087349.1541</v>
      </c>
      <c r="C8" s="110">
        <v>2337473819617.5078</v>
      </c>
      <c r="D8" s="110">
        <v>2316917416682.3198</v>
      </c>
      <c r="E8" s="110">
        <v>2296464809107.7231</v>
      </c>
      <c r="F8" s="110">
        <v>2287356538699.5161</v>
      </c>
      <c r="G8" s="110">
        <v>2281004569179.7251</v>
      </c>
      <c r="H8" s="110">
        <v>2275023511207.499</v>
      </c>
      <c r="I8" s="110">
        <v>2266695262694.6401</v>
      </c>
      <c r="J8" s="110">
        <v>2269262988440.165</v>
      </c>
      <c r="K8" s="110">
        <v>2270942514246.0879</v>
      </c>
      <c r="L8" s="110">
        <v>2274695157194.7212</v>
      </c>
      <c r="M8" s="110">
        <v>2277975296551.5732</v>
      </c>
      <c r="N8" s="110">
        <v>2295108308641.8198</v>
      </c>
      <c r="O8" s="110">
        <v>2316641702771.6602</v>
      </c>
      <c r="P8" s="110">
        <v>2331070874457.4258</v>
      </c>
      <c r="Q8" s="110">
        <v>2348488186207.4741</v>
      </c>
      <c r="R8" s="110">
        <v>2364778142394.7412</v>
      </c>
      <c r="S8" s="110">
        <v>2379449966270.98</v>
      </c>
      <c r="T8" s="110">
        <v>2394756165645.375</v>
      </c>
      <c r="U8" s="110">
        <v>2410309962697.542</v>
      </c>
      <c r="V8" s="110">
        <v>2425070026999.7368</v>
      </c>
      <c r="W8" s="110">
        <v>2440662370113.9429</v>
      </c>
      <c r="X8" s="110">
        <v>2455847075749.4639</v>
      </c>
      <c r="Y8" s="110">
        <v>2471141587967.4292</v>
      </c>
      <c r="Z8" s="110">
        <v>2487638200861.3271</v>
      </c>
      <c r="AA8" s="110">
        <v>2505046196414.958</v>
      </c>
      <c r="AB8" s="110">
        <v>2523351157275.5122</v>
      </c>
      <c r="AC8" s="110">
        <v>2541873372315.4849</v>
      </c>
      <c r="AD8" s="110">
        <v>2560702914066.2979</v>
      </c>
      <c r="AE8" s="110">
        <v>2579967323412.314</v>
      </c>
      <c r="AF8" s="110">
        <v>2599833417747.209</v>
      </c>
      <c r="AG8" s="110">
        <v>2620256065008.9082</v>
      </c>
    </row>
    <row r="9" spans="1:33" x14ac:dyDescent="0.45">
      <c r="A9" t="s">
        <v>604</v>
      </c>
      <c r="B9" s="22">
        <f>'Scaling Parameters'!D5+'Mining Breakdown'!D235</f>
        <v>49855159244614.625</v>
      </c>
      <c r="C9" s="22">
        <f>'Scaling Parameters'!E5+'Mining Breakdown'!E235</f>
        <v>51184372342532.391</v>
      </c>
      <c r="D9" s="22">
        <f>'Scaling Parameters'!F5+'Mining Breakdown'!F235</f>
        <v>51228783542548.227</v>
      </c>
      <c r="E9" s="22">
        <f>'Scaling Parameters'!G5+'Mining Breakdown'!G235</f>
        <v>51966276282208.586</v>
      </c>
      <c r="F9" s="22">
        <f>'Scaling Parameters'!H5+'Mining Breakdown'!H235</f>
        <v>52626022373937.242</v>
      </c>
      <c r="G9" s="22">
        <f>'Scaling Parameters'!I5+'Mining Breakdown'!I235</f>
        <v>53176270552737.891</v>
      </c>
      <c r="H9" s="22">
        <f>'Scaling Parameters'!J5+'Mining Breakdown'!J235</f>
        <v>52972334403968.797</v>
      </c>
      <c r="I9" s="22">
        <f>'Scaling Parameters'!K5+'Mining Breakdown'!K235</f>
        <v>52758549280906.141</v>
      </c>
      <c r="J9" s="22">
        <f>'Scaling Parameters'!L5+'Mining Breakdown'!L235</f>
        <v>52466159608715.297</v>
      </c>
      <c r="K9" s="22">
        <f>'Scaling Parameters'!M5+'Mining Breakdown'!M235</f>
        <v>52515207751689.406</v>
      </c>
      <c r="L9" s="22">
        <f>'Scaling Parameters'!N5+'Mining Breakdown'!N235</f>
        <v>52728580983284.266</v>
      </c>
      <c r="M9" s="22">
        <f>'Scaling Parameters'!O5+'Mining Breakdown'!O235</f>
        <v>52235433486930.539</v>
      </c>
      <c r="N9" s="22">
        <f>'Scaling Parameters'!P5+'Mining Breakdown'!P235</f>
        <v>52576352004317.836</v>
      </c>
      <c r="O9" s="22">
        <f>'Scaling Parameters'!Q5+'Mining Breakdown'!Q235</f>
        <v>53035062113804.914</v>
      </c>
      <c r="P9" s="22">
        <f>'Scaling Parameters'!R5+'Mining Breakdown'!R235</f>
        <v>53068889625670.141</v>
      </c>
      <c r="Q9" s="22">
        <f>'Scaling Parameters'!S5+'Mining Breakdown'!S235</f>
        <v>53722326041690.344</v>
      </c>
      <c r="R9" s="22">
        <f>'Scaling Parameters'!T5+'Mining Breakdown'!T235</f>
        <v>54200066879305.883</v>
      </c>
      <c r="S9" s="22">
        <f>'Scaling Parameters'!U5+'Mining Breakdown'!U235</f>
        <v>54377204820675.234</v>
      </c>
      <c r="T9" s="22">
        <f>'Scaling Parameters'!V5+'Mining Breakdown'!V235</f>
        <v>55468064485081.32</v>
      </c>
      <c r="U9" s="22">
        <f>'Scaling Parameters'!W5+'Mining Breakdown'!W235</f>
        <v>55903364217509.703</v>
      </c>
      <c r="V9" s="22">
        <f>'Scaling Parameters'!X5+'Mining Breakdown'!X235</f>
        <v>56360912556797.805</v>
      </c>
      <c r="W9" s="22">
        <f>'Scaling Parameters'!Y5+'Mining Breakdown'!Y235</f>
        <v>56973479807724.25</v>
      </c>
      <c r="X9" s="22">
        <f>'Scaling Parameters'!Z5+'Mining Breakdown'!Z235</f>
        <v>57691065968726.578</v>
      </c>
      <c r="Y9" s="22">
        <f>'Scaling Parameters'!AA5+'Mining Breakdown'!AA235</f>
        <v>58282367211881.219</v>
      </c>
      <c r="Z9" s="22">
        <f>'Scaling Parameters'!AB5+'Mining Breakdown'!AB235</f>
        <v>58909153782173.031</v>
      </c>
      <c r="AA9" s="22">
        <f>'Scaling Parameters'!AC5+'Mining Breakdown'!AC235</f>
        <v>59639836209624.461</v>
      </c>
      <c r="AB9" s="22">
        <f>'Scaling Parameters'!AD5+'Mining Breakdown'!AD235</f>
        <v>60492391798796.219</v>
      </c>
      <c r="AC9" s="22">
        <f>'Scaling Parameters'!AE5+'Mining Breakdown'!AE235</f>
        <v>61002486319576.891</v>
      </c>
      <c r="AD9" s="22">
        <f>'Scaling Parameters'!AF5+'Mining Breakdown'!AF235</f>
        <v>62161838139302.25</v>
      </c>
      <c r="AE9" s="22">
        <f>'Scaling Parameters'!AG5+'Mining Breakdown'!AG235</f>
        <v>63010658737824.164</v>
      </c>
      <c r="AF9" s="22">
        <f>'Scaling Parameters'!AH5+'Mining Breakdown'!AH235</f>
        <v>63818081233700.43</v>
      </c>
      <c r="AG9" s="22">
        <f>'Scaling Parameters'!AI5+'Mining Breakdown'!AI235</f>
        <v>64243968362317.359</v>
      </c>
    </row>
    <row r="11" spans="1:33" x14ac:dyDescent="0.4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45">
      <c r="B12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2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33" width="9.6640625" style="120" bestFit="1" customWidth="1"/>
    <col min="34" max="40" width="9.1328125" style="120" customWidth="1"/>
    <col min="41" max="16384" width="9.1328125" style="120"/>
  </cols>
  <sheetData>
    <row r="1" spans="1:33" x14ac:dyDescent="0.45">
      <c r="A1" s="26" t="s">
        <v>179</v>
      </c>
      <c r="B1" s="16">
        <v>2019</v>
      </c>
      <c r="C1" s="16">
        <v>2020</v>
      </c>
      <c r="D1" s="16">
        <v>2021</v>
      </c>
      <c r="E1" s="16">
        <v>2022</v>
      </c>
      <c r="F1" s="16">
        <v>2023</v>
      </c>
      <c r="G1" s="16">
        <v>2024</v>
      </c>
      <c r="H1" s="16">
        <v>2025</v>
      </c>
      <c r="I1" s="16">
        <v>2026</v>
      </c>
      <c r="J1" s="16">
        <v>2027</v>
      </c>
      <c r="K1" s="16">
        <v>2028</v>
      </c>
      <c r="L1" s="16">
        <v>2029</v>
      </c>
      <c r="M1" s="16">
        <v>2030</v>
      </c>
      <c r="N1" s="16">
        <v>2031</v>
      </c>
      <c r="O1" s="16">
        <v>2032</v>
      </c>
      <c r="P1" s="16">
        <v>2033</v>
      </c>
      <c r="Q1" s="16">
        <v>2034</v>
      </c>
      <c r="R1" s="16">
        <v>2035</v>
      </c>
      <c r="S1" s="16">
        <v>2036</v>
      </c>
      <c r="T1" s="16">
        <v>2037</v>
      </c>
      <c r="U1" s="16">
        <v>2038</v>
      </c>
      <c r="V1" s="16">
        <v>2039</v>
      </c>
      <c r="W1" s="16">
        <v>2040</v>
      </c>
      <c r="X1" s="16">
        <v>2041</v>
      </c>
      <c r="Y1" s="16">
        <v>2042</v>
      </c>
      <c r="Z1" s="16">
        <v>2043</v>
      </c>
      <c r="AA1" s="16">
        <v>2044</v>
      </c>
      <c r="AB1" s="16">
        <v>2045</v>
      </c>
      <c r="AC1" s="16">
        <v>2046</v>
      </c>
      <c r="AD1" s="16">
        <v>2047</v>
      </c>
      <c r="AE1" s="16">
        <v>2048</v>
      </c>
      <c r="AF1" s="16">
        <v>2049</v>
      </c>
      <c r="AG1" s="16">
        <v>2050</v>
      </c>
    </row>
    <row r="2" spans="1:33" s="109" customFormat="1" x14ac:dyDescent="0.45">
      <c r="A2" s="109" t="s">
        <v>597</v>
      </c>
      <c r="B2" s="110">
        <v>0</v>
      </c>
      <c r="C2" s="110">
        <v>0</v>
      </c>
      <c r="D2" s="110">
        <v>0</v>
      </c>
      <c r="E2" s="110">
        <v>0</v>
      </c>
      <c r="F2" s="110">
        <v>0</v>
      </c>
      <c r="G2" s="110">
        <v>0</v>
      </c>
      <c r="H2" s="110">
        <v>0</v>
      </c>
      <c r="I2" s="110">
        <v>0</v>
      </c>
      <c r="J2" s="110">
        <v>0</v>
      </c>
      <c r="K2" s="110">
        <v>0</v>
      </c>
      <c r="L2" s="110">
        <v>0</v>
      </c>
      <c r="M2" s="110">
        <v>0</v>
      </c>
      <c r="N2" s="110">
        <v>0</v>
      </c>
      <c r="O2" s="110">
        <v>0</v>
      </c>
      <c r="P2" s="110">
        <v>0</v>
      </c>
      <c r="Q2" s="110">
        <v>0</v>
      </c>
      <c r="R2" s="110">
        <v>0</v>
      </c>
      <c r="S2" s="110">
        <v>0</v>
      </c>
      <c r="T2" s="110">
        <v>0</v>
      </c>
      <c r="U2" s="110">
        <v>0</v>
      </c>
      <c r="V2" s="110">
        <v>0</v>
      </c>
      <c r="W2" s="110">
        <v>0</v>
      </c>
      <c r="X2" s="110">
        <v>0</v>
      </c>
      <c r="Y2" s="110">
        <v>0</v>
      </c>
      <c r="Z2" s="110">
        <v>0</v>
      </c>
      <c r="AA2" s="110">
        <v>0</v>
      </c>
      <c r="AB2" s="110">
        <v>0</v>
      </c>
      <c r="AC2" s="110">
        <v>0</v>
      </c>
      <c r="AD2" s="110">
        <v>0</v>
      </c>
      <c r="AE2" s="110">
        <v>0</v>
      </c>
      <c r="AF2" s="110">
        <v>0</v>
      </c>
      <c r="AG2" s="110">
        <v>0</v>
      </c>
    </row>
    <row r="3" spans="1:33" x14ac:dyDescent="0.45">
      <c r="A3" t="s">
        <v>598</v>
      </c>
      <c r="B3" s="22">
        <f>Refineries!E109</f>
        <v>10147139141905.391</v>
      </c>
      <c r="C3" s="22">
        <f>Refineries!F109</f>
        <v>10000315005343.051</v>
      </c>
      <c r="D3" s="22">
        <f>Refineries!G109</f>
        <v>9822320406346.7402</v>
      </c>
      <c r="E3" s="22">
        <f>Refineries!H109</f>
        <v>9765592413965.125</v>
      </c>
      <c r="F3" s="22">
        <f>Refineries!I109</f>
        <v>9634241985175.7734</v>
      </c>
      <c r="G3" s="22">
        <f>Refineries!J109</f>
        <v>9558351178329.9863</v>
      </c>
      <c r="H3" s="22">
        <f>Refineries!K109</f>
        <v>9476475416804.9707</v>
      </c>
      <c r="I3" s="22">
        <f>Refineries!L109</f>
        <v>9475489141362.2539</v>
      </c>
      <c r="J3" s="22">
        <f>Refineries!M109</f>
        <v>9503779009744.3516</v>
      </c>
      <c r="K3" s="22">
        <f>Refineries!N109</f>
        <v>9579017105041.4961</v>
      </c>
      <c r="L3" s="22">
        <f>Refineries!O109</f>
        <v>9565290843409.5977</v>
      </c>
      <c r="M3" s="22">
        <f>Refineries!P109</f>
        <v>9604019362375.9336</v>
      </c>
      <c r="N3" s="22">
        <f>Refineries!Q109</f>
        <v>9619488268484.127</v>
      </c>
      <c r="O3" s="22">
        <f>Refineries!R109</f>
        <v>9637211123275.8613</v>
      </c>
      <c r="P3" s="22">
        <f>Refineries!S109</f>
        <v>9654475514663.3086</v>
      </c>
      <c r="Q3" s="22">
        <f>Refineries!T109</f>
        <v>9672883354488.3652</v>
      </c>
      <c r="R3" s="22">
        <f>Refineries!U109</f>
        <v>9687408525429.9863</v>
      </c>
      <c r="S3" s="22">
        <f>Refineries!V109</f>
        <v>9717658597559.4785</v>
      </c>
      <c r="T3" s="22">
        <f>Refineries!W109</f>
        <v>9751356883492.0879</v>
      </c>
      <c r="U3" s="22">
        <f>Refineries!X109</f>
        <v>9785646808745.0273</v>
      </c>
      <c r="V3" s="22">
        <f>Refineries!Y109</f>
        <v>9827664310663.25</v>
      </c>
      <c r="W3" s="22">
        <f>Refineries!Z109</f>
        <v>9887182992389.4277</v>
      </c>
      <c r="X3" s="22">
        <f>Refineries!AA109</f>
        <v>9954529456015.0254</v>
      </c>
      <c r="Y3" s="22">
        <f>Refineries!AB109</f>
        <v>10018785311790.891</v>
      </c>
      <c r="Z3" s="22">
        <f>Refineries!AC109</f>
        <v>10082857905901.33</v>
      </c>
      <c r="AA3" s="22">
        <f>Refineries!AD109</f>
        <v>10101063952108.779</v>
      </c>
      <c r="AB3" s="22">
        <f>Refineries!AE109</f>
        <v>10129399115820.59</v>
      </c>
      <c r="AC3" s="22">
        <f>Refineries!AF109</f>
        <v>10133462988513.119</v>
      </c>
      <c r="AD3" s="22">
        <f>Refineries!AG109</f>
        <v>10211933773708.391</v>
      </c>
      <c r="AE3" s="22">
        <f>Refineries!AH109</f>
        <v>10289871270493.439</v>
      </c>
      <c r="AF3" s="22">
        <f>Refineries!AI109</f>
        <v>10367821125661.641</v>
      </c>
      <c r="AG3" s="22">
        <f>Refineries!AJ109</f>
        <v>10481077374663.609</v>
      </c>
    </row>
    <row r="4" spans="1:33" s="109" customFormat="1" x14ac:dyDescent="0.45">
      <c r="A4" s="109" t="s">
        <v>599</v>
      </c>
      <c r="B4" s="110">
        <v>0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110">
        <v>0</v>
      </c>
      <c r="Y4" s="110">
        <v>0</v>
      </c>
      <c r="Z4" s="110">
        <v>0</v>
      </c>
      <c r="AA4" s="110">
        <v>0</v>
      </c>
      <c r="AB4" s="110">
        <v>0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</row>
    <row r="5" spans="1:33" s="109" customFormat="1" x14ac:dyDescent="0.45">
      <c r="A5" s="109" t="s">
        <v>600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</row>
    <row r="6" spans="1:33" x14ac:dyDescent="0.45">
      <c r="A6" t="s">
        <v>601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</row>
    <row r="7" spans="1:33" s="109" customFormat="1" x14ac:dyDescent="0.45">
      <c r="A7" s="109" t="s">
        <v>602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</row>
    <row r="8" spans="1:33" s="109" customFormat="1" x14ac:dyDescent="0.45">
      <c r="A8" s="109" t="s">
        <v>603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</row>
    <row r="9" spans="1:33" x14ac:dyDescent="0.45">
      <c r="A9" t="s">
        <v>604</v>
      </c>
      <c r="B9" s="24">
        <f>'Scaling Parameters'!D6</f>
        <v>49083860858094.609</v>
      </c>
      <c r="C9" s="24">
        <f>'Scaling Parameters'!E6</f>
        <v>48373622218159.75</v>
      </c>
      <c r="D9" s="24">
        <f>'Scaling Parameters'!F6</f>
        <v>47512599685412.648</v>
      </c>
      <c r="E9" s="24">
        <f>'Scaling Parameters'!G6</f>
        <v>47238239016949.367</v>
      </c>
      <c r="F9" s="24">
        <f>'Scaling Parameters'!H6</f>
        <v>46602847445871.703</v>
      </c>
      <c r="G9" s="24">
        <f>'Scaling Parameters'!I6</f>
        <v>46235733222574.313</v>
      </c>
      <c r="H9" s="24">
        <f>'Scaling Parameters'!J6</f>
        <v>45839683421131.109</v>
      </c>
      <c r="I9" s="24">
        <f>'Scaling Parameters'!K6</f>
        <v>45834893367835.852</v>
      </c>
      <c r="J9" s="24">
        <f>'Scaling Parameters'!L6</f>
        <v>45971753989280.43</v>
      </c>
      <c r="K9" s="24">
        <f>'Scaling Parameters'!M6</f>
        <v>46335713798367.344</v>
      </c>
      <c r="L9" s="24">
        <f>'Scaling Parameters'!N6</f>
        <v>46269293498759.813</v>
      </c>
      <c r="M9" s="24">
        <f>'Scaling Parameters'!O6</f>
        <v>46456629481766.102</v>
      </c>
      <c r="N9" s="24">
        <f>'Scaling Parameters'!P6</f>
        <v>46531481352288.063</v>
      </c>
      <c r="O9" s="24">
        <f>'Scaling Parameters'!Q6</f>
        <v>46617207293985.547</v>
      </c>
      <c r="P9" s="24">
        <f>'Scaling Parameters'!R6</f>
        <v>46700700455016.188</v>
      </c>
      <c r="Q9" s="24">
        <f>'Scaling Parameters'!S6</f>
        <v>46789745457737.359</v>
      </c>
      <c r="R9" s="24">
        <f>'Scaling Parameters'!T6</f>
        <v>46860027295085.109</v>
      </c>
      <c r="S9" s="24">
        <f>'Scaling Parameters'!U6</f>
        <v>47006349090059.656</v>
      </c>
      <c r="T9" s="24">
        <f>'Scaling Parameters'!V6</f>
        <v>47169374181714.703</v>
      </c>
      <c r="U9" s="24">
        <f>'Scaling Parameters'!W6</f>
        <v>47335220919212.781</v>
      </c>
      <c r="V9" s="24">
        <f>'Scaling Parameters'!X6</f>
        <v>47538500468360.648</v>
      </c>
      <c r="W9" s="24">
        <f>'Scaling Parameters'!Y6</f>
        <v>47826349192104.563</v>
      </c>
      <c r="X9" s="24">
        <f>'Scaling Parameters'!Z6</f>
        <v>48152121283157.797</v>
      </c>
      <c r="Y9" s="24">
        <f>'Scaling Parameters'!AA6</f>
        <v>48462932954754.609</v>
      </c>
      <c r="Z9" s="24">
        <f>'Scaling Parameters'!AB6</f>
        <v>48772877646428.109</v>
      </c>
      <c r="AA9" s="24">
        <f>'Scaling Parameters'!AC6</f>
        <v>48860942920979.57</v>
      </c>
      <c r="AB9" s="24">
        <f>'Scaling Parameters'!AD6</f>
        <v>48998020807491.609</v>
      </c>
      <c r="AC9" s="24">
        <f>'Scaling Parameters'!AE6</f>
        <v>49017653010644.648</v>
      </c>
      <c r="AD9" s="24">
        <f>'Scaling Parameters'!AF6</f>
        <v>49397284478430.453</v>
      </c>
      <c r="AE9" s="24">
        <f>'Scaling Parameters'!AG6</f>
        <v>49774232869761</v>
      </c>
      <c r="AF9" s="24">
        <f>'Scaling Parameters'!AH6</f>
        <v>50151300182907.008</v>
      </c>
      <c r="AG9" s="24">
        <f>'Scaling Parameters'!AI6</f>
        <v>50699171014006.109</v>
      </c>
    </row>
    <row r="12" spans="1:33" x14ac:dyDescent="0.45">
      <c r="F12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33" width="9.6640625" style="120" bestFit="1" customWidth="1"/>
    <col min="34" max="40" width="9.1328125" style="120" customWidth="1"/>
    <col min="41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 s="110">
        <v>457402068065.60498</v>
      </c>
      <c r="C2" s="110">
        <v>348655990378.07202</v>
      </c>
      <c r="D2" s="110">
        <v>339022179840.25519</v>
      </c>
      <c r="E2" s="110">
        <v>336112307538.32239</v>
      </c>
      <c r="F2" s="110">
        <v>334820457368.88708</v>
      </c>
      <c r="G2" s="110">
        <v>332967512307.8938</v>
      </c>
      <c r="H2" s="110">
        <v>331717597581.28052</v>
      </c>
      <c r="I2" s="110">
        <v>329943641678.88312</v>
      </c>
      <c r="J2" s="110">
        <v>329602676379.07538</v>
      </c>
      <c r="K2" s="110">
        <v>330344595181.47699</v>
      </c>
      <c r="L2" s="110">
        <v>331888058007.84418</v>
      </c>
      <c r="M2" s="110">
        <v>334184499452.21698</v>
      </c>
      <c r="N2" s="110">
        <v>337178235232.01392</v>
      </c>
      <c r="O2" s="110">
        <v>340372825559.89001</v>
      </c>
      <c r="P2" s="110">
        <v>343624166890.67328</v>
      </c>
      <c r="Q2" s="110">
        <v>347361154873.27948</v>
      </c>
      <c r="R2" s="110">
        <v>343451210042.23523</v>
      </c>
      <c r="S2" s="110">
        <v>350432361216.76343</v>
      </c>
      <c r="T2" s="110">
        <v>357187760294.48877</v>
      </c>
      <c r="U2" s="110">
        <v>363289682055.74292</v>
      </c>
      <c r="V2" s="110">
        <v>368157460254.09479</v>
      </c>
      <c r="W2" s="110">
        <v>374418701140.72839</v>
      </c>
      <c r="X2" s="110">
        <v>380945444271.87408</v>
      </c>
      <c r="Y2" s="110">
        <v>386367650359.74579</v>
      </c>
      <c r="Z2" s="110">
        <v>392482202385.97272</v>
      </c>
      <c r="AA2" s="110">
        <v>399217504156.4422</v>
      </c>
      <c r="AB2" s="110">
        <v>406117925344.06451</v>
      </c>
      <c r="AC2" s="110">
        <v>412559790131.48053</v>
      </c>
      <c r="AD2" s="110">
        <v>418639636708.20728</v>
      </c>
      <c r="AE2" s="110">
        <v>424764752228.77533</v>
      </c>
      <c r="AF2" s="110">
        <v>430516197100.64673</v>
      </c>
      <c r="AG2" s="110">
        <v>436067994892.58612</v>
      </c>
    </row>
    <row r="3" spans="1:33" x14ac:dyDescent="0.45">
      <c r="A3" t="s">
        <v>598</v>
      </c>
      <c r="B3" s="22">
        <f>'Mining Breakdown'!D213</f>
        <v>1638379792953.1523</v>
      </c>
      <c r="C3" s="22">
        <f>'Mining Breakdown'!E213</f>
        <v>1528171718375.2278</v>
      </c>
      <c r="D3" s="22">
        <f>'Mining Breakdown'!F213</f>
        <v>1573820521291.072</v>
      </c>
      <c r="E3" s="22">
        <f>'Mining Breakdown'!G213</f>
        <v>1614451479531.1313</v>
      </c>
      <c r="F3" s="22">
        <f>'Mining Breakdown'!H213</f>
        <v>1613633557239.8047</v>
      </c>
      <c r="G3" s="22">
        <f>'Mining Breakdown'!I213</f>
        <v>1622896041199.2813</v>
      </c>
      <c r="H3" s="22">
        <f>'Mining Breakdown'!J213</f>
        <v>1627253757028.4226</v>
      </c>
      <c r="I3" s="22">
        <f>'Mining Breakdown'!K213</f>
        <v>1648323333968.6394</v>
      </c>
      <c r="J3" s="22">
        <f>'Mining Breakdown'!L213</f>
        <v>1647567430105.28</v>
      </c>
      <c r="K3" s="22">
        <f>'Mining Breakdown'!M213</f>
        <v>1645631556144.5466</v>
      </c>
      <c r="L3" s="22">
        <f>'Mining Breakdown'!N213</f>
        <v>1644953965231.9983</v>
      </c>
      <c r="M3" s="22">
        <f>'Mining Breakdown'!O213</f>
        <v>1644265319146.0925</v>
      </c>
      <c r="N3" s="22">
        <f>'Mining Breakdown'!P213</f>
        <v>1638063235543.6165</v>
      </c>
      <c r="O3" s="22">
        <f>'Mining Breakdown'!Q213</f>
        <v>1635269669856.0437</v>
      </c>
      <c r="P3" s="22">
        <f>'Mining Breakdown'!R213</f>
        <v>1633119894709.4067</v>
      </c>
      <c r="Q3" s="22">
        <f>'Mining Breakdown'!S213</f>
        <v>1632149491294.3235</v>
      </c>
      <c r="R3" s="22">
        <f>'Mining Breakdown'!T213</f>
        <v>1627887732910.5017</v>
      </c>
      <c r="S3" s="22">
        <f>'Mining Breakdown'!U213</f>
        <v>1622460803037.6035</v>
      </c>
      <c r="T3" s="22">
        <f>'Mining Breakdown'!V213</f>
        <v>1617206107657.6226</v>
      </c>
      <c r="U3" s="22">
        <f>'Mining Breakdown'!W213</f>
        <v>1612102353703.9863</v>
      </c>
      <c r="V3" s="22">
        <f>'Mining Breakdown'!X213</f>
        <v>1608872302043.0891</v>
      </c>
      <c r="W3" s="22">
        <f>'Mining Breakdown'!Y213</f>
        <v>1612318422141.6978</v>
      </c>
      <c r="X3" s="22">
        <f>'Mining Breakdown'!Z213</f>
        <v>1613385505419.3687</v>
      </c>
      <c r="Y3" s="22">
        <f>'Mining Breakdown'!AA213</f>
        <v>1614575976107.1465</v>
      </c>
      <c r="Z3" s="22">
        <f>'Mining Breakdown'!AB213</f>
        <v>1614676100221.7642</v>
      </c>
      <c r="AA3" s="22">
        <f>'Mining Breakdown'!AC213</f>
        <v>1611776806212.8811</v>
      </c>
      <c r="AB3" s="22">
        <f>'Mining Breakdown'!AD213</f>
        <v>1607893900958.0396</v>
      </c>
      <c r="AC3" s="22">
        <f>'Mining Breakdown'!AE213</f>
        <v>1603668511540.5642</v>
      </c>
      <c r="AD3" s="22">
        <f>'Mining Breakdown'!AF213</f>
        <v>1600675726521.0786</v>
      </c>
      <c r="AE3" s="22">
        <f>'Mining Breakdown'!AG213</f>
        <v>1597526870182.9241</v>
      </c>
      <c r="AF3" s="22">
        <f>'Mining Breakdown'!AH213</f>
        <v>1595086347625.5413</v>
      </c>
      <c r="AG3" s="22">
        <f>'Mining Breakdown'!AI213</f>
        <v>1586402432332.7598</v>
      </c>
    </row>
    <row r="4" spans="1:33" s="109" customFormat="1" x14ac:dyDescent="0.45">
      <c r="A4" s="109" t="s">
        <v>599</v>
      </c>
      <c r="B4" s="110">
        <v>53925609006.115067</v>
      </c>
      <c r="C4" s="110">
        <v>25329470189.50259</v>
      </c>
      <c r="D4" s="110">
        <v>31349364416.329269</v>
      </c>
      <c r="E4" s="110">
        <v>37847063693.411324</v>
      </c>
      <c r="F4" s="110">
        <v>41879202753.981728</v>
      </c>
      <c r="G4" s="110">
        <v>45572070184.56897</v>
      </c>
      <c r="H4" s="110">
        <v>48801241308.656471</v>
      </c>
      <c r="I4" s="110">
        <v>51651937266.518112</v>
      </c>
      <c r="J4" s="110">
        <v>52676254206.381027</v>
      </c>
      <c r="K4" s="110">
        <v>53614733519.039398</v>
      </c>
      <c r="L4" s="110">
        <v>54592522051.414261</v>
      </c>
      <c r="M4" s="110">
        <v>55620386936.469872</v>
      </c>
      <c r="N4" s="110">
        <v>54966347144.791817</v>
      </c>
      <c r="O4" s="110">
        <v>55173053954.500679</v>
      </c>
      <c r="P4" s="110">
        <v>55470273626.994263</v>
      </c>
      <c r="Q4" s="110">
        <v>55685827653.226196</v>
      </c>
      <c r="R4" s="110">
        <v>55860746383.772453</v>
      </c>
      <c r="S4" s="110">
        <v>56071891899.381958</v>
      </c>
      <c r="T4" s="110">
        <v>56378942651.214432</v>
      </c>
      <c r="U4" s="110">
        <v>56599763237.225304</v>
      </c>
      <c r="V4" s="110">
        <v>56782170396.774002</v>
      </c>
      <c r="W4" s="110">
        <v>56999289544.927811</v>
      </c>
      <c r="X4" s="110">
        <v>57040571522.82238</v>
      </c>
      <c r="Y4" s="110">
        <v>57041603194.828781</v>
      </c>
      <c r="Z4" s="110">
        <v>57012240803.017754</v>
      </c>
      <c r="AA4" s="110">
        <v>56904936849.260811</v>
      </c>
      <c r="AB4" s="110">
        <v>56696433420.496918</v>
      </c>
      <c r="AC4" s="110">
        <v>56511691159.431313</v>
      </c>
      <c r="AD4" s="110">
        <v>56176498408.283157</v>
      </c>
      <c r="AE4" s="110">
        <v>55945069214.518806</v>
      </c>
      <c r="AF4" s="110">
        <v>55695714090.575203</v>
      </c>
      <c r="AG4" s="110">
        <v>55404072995.73568</v>
      </c>
    </row>
    <row r="5" spans="1:33" s="109" customFormat="1" x14ac:dyDescent="0.45">
      <c r="A5" s="109" t="s">
        <v>600</v>
      </c>
      <c r="B5" s="110">
        <v>4684942223835.333</v>
      </c>
      <c r="C5" s="110">
        <v>3976063903663.9229</v>
      </c>
      <c r="D5" s="110">
        <v>4466803799971.5732</v>
      </c>
      <c r="E5" s="110">
        <v>4881727797143.541</v>
      </c>
      <c r="F5" s="110">
        <v>5083463571556.7559</v>
      </c>
      <c r="G5" s="110">
        <v>5268947005691.1221</v>
      </c>
      <c r="H5" s="110">
        <v>5438395416374.4941</v>
      </c>
      <c r="I5" s="110">
        <v>5711095010573.9473</v>
      </c>
      <c r="J5" s="110">
        <v>5887719784905.6406</v>
      </c>
      <c r="K5" s="110">
        <v>6114044847729.4082</v>
      </c>
      <c r="L5" s="110">
        <v>6273438736912.6504</v>
      </c>
      <c r="M5" s="110">
        <v>6452323382129.4492</v>
      </c>
      <c r="N5" s="110">
        <v>6569586673958.4883</v>
      </c>
      <c r="O5" s="110">
        <v>6707768367590.167</v>
      </c>
      <c r="P5" s="110">
        <v>6849353085298.5547</v>
      </c>
      <c r="Q5" s="110">
        <v>7003548107118.6904</v>
      </c>
      <c r="R5" s="110">
        <v>7139147414547.1904</v>
      </c>
      <c r="S5" s="110">
        <v>7247786217572.3096</v>
      </c>
      <c r="T5" s="110">
        <v>7368179247131.2197</v>
      </c>
      <c r="U5" s="110">
        <v>7485500239841.8701</v>
      </c>
      <c r="V5" s="110">
        <v>7600228547823.373</v>
      </c>
      <c r="W5" s="110">
        <v>7719980513751.7871</v>
      </c>
      <c r="X5" s="110">
        <v>7832735135566.4941</v>
      </c>
      <c r="Y5" s="110">
        <v>7980501568700.1582</v>
      </c>
      <c r="Z5" s="110">
        <v>8114005781659.0156</v>
      </c>
      <c r="AA5" s="110">
        <v>8260910915111.2412</v>
      </c>
      <c r="AB5" s="110">
        <v>8416290329051.7686</v>
      </c>
      <c r="AC5" s="110">
        <v>8579449472511.21</v>
      </c>
      <c r="AD5" s="110">
        <v>8743478925461.5332</v>
      </c>
      <c r="AE5" s="110">
        <v>8892564062993.0313</v>
      </c>
      <c r="AF5" s="110">
        <v>9058171711818.0938</v>
      </c>
      <c r="AG5" s="110">
        <v>9189111608620.6914</v>
      </c>
    </row>
    <row r="6" spans="1:33" x14ac:dyDescent="0.45">
      <c r="A6" t="s">
        <v>601</v>
      </c>
      <c r="B6" s="22">
        <f>'Mining Breakdown'!D225</f>
        <v>48311689440.570633</v>
      </c>
      <c r="C6" s="22">
        <f>'Mining Breakdown'!E225</f>
        <v>45061931175.879814</v>
      </c>
      <c r="D6" s="22">
        <f>'Mining Breakdown'!F225</f>
        <v>46407999284.928535</v>
      </c>
      <c r="E6" s="22">
        <f>'Mining Breakdown'!G225</f>
        <v>47606103805.387947</v>
      </c>
      <c r="F6" s="22">
        <f>'Mining Breakdown'!H225</f>
        <v>47581985339.147675</v>
      </c>
      <c r="G6" s="22">
        <f>'Mining Breakdown'!I225</f>
        <v>47855112638.704948</v>
      </c>
      <c r="H6" s="22">
        <f>'Mining Breakdown'!J225</f>
        <v>47983610691.911682</v>
      </c>
      <c r="I6" s="22">
        <f>'Mining Breakdown'!K225</f>
        <v>48604899395.640869</v>
      </c>
      <c r="J6" s="22">
        <f>'Mining Breakdown'!L225</f>
        <v>48582609696.481606</v>
      </c>
      <c r="K6" s="22">
        <f>'Mining Breakdown'!M225</f>
        <v>48525525654.070137</v>
      </c>
      <c r="L6" s="22">
        <f>'Mining Breakdown'!N225</f>
        <v>48505545206.389084</v>
      </c>
      <c r="M6" s="22">
        <f>'Mining Breakdown'!O225</f>
        <v>48485238769.51783</v>
      </c>
      <c r="N6" s="22">
        <f>'Mining Breakdown'!P225</f>
        <v>48302354960.662254</v>
      </c>
      <c r="O6" s="22">
        <f>'Mining Breakdown'!Q225</f>
        <v>48219979751.623222</v>
      </c>
      <c r="P6" s="22">
        <f>'Mining Breakdown'!R225</f>
        <v>48156588302.52327</v>
      </c>
      <c r="Q6" s="22">
        <f>'Mining Breakdown'!S225</f>
        <v>48127973552.376068</v>
      </c>
      <c r="R6" s="22">
        <f>'Mining Breakdown'!T225</f>
        <v>48002305042.305626</v>
      </c>
      <c r="S6" s="22">
        <f>'Mining Breakdown'!U225</f>
        <v>47842278562.631683</v>
      </c>
      <c r="T6" s="22">
        <f>'Mining Breakdown'!V225</f>
        <v>47687330843.919365</v>
      </c>
      <c r="U6" s="22">
        <f>'Mining Breakdown'!W225</f>
        <v>47536834007.31916</v>
      </c>
      <c r="V6" s="22">
        <f>'Mining Breakdown'!X225</f>
        <v>47441587927.38736</v>
      </c>
      <c r="W6" s="22">
        <f>'Mining Breakdown'!Y225</f>
        <v>47543205320.799416</v>
      </c>
      <c r="X6" s="22">
        <f>'Mining Breakdown'!Z225</f>
        <v>47574670916.346794</v>
      </c>
      <c r="Y6" s="22">
        <f>'Mining Breakdown'!AA225</f>
        <v>47609774895.53611</v>
      </c>
      <c r="Z6" s="22">
        <f>'Mining Breakdown'!AB225</f>
        <v>47612727303.245071</v>
      </c>
      <c r="AA6" s="22">
        <f>'Mining Breakdown'!AC225</f>
        <v>47527234432.570938</v>
      </c>
      <c r="AB6" s="22">
        <f>'Mining Breakdown'!AD225</f>
        <v>47412737346.116432</v>
      </c>
      <c r="AC6" s="22">
        <f>'Mining Breakdown'!AE225</f>
        <v>47288141265.170761</v>
      </c>
      <c r="AD6" s="22">
        <f>'Mining Breakdown'!AF225</f>
        <v>47199891580.301811</v>
      </c>
      <c r="AE6" s="22">
        <f>'Mining Breakdown'!AG225</f>
        <v>47107039745.7295</v>
      </c>
      <c r="AF6" s="22">
        <f>'Mining Breakdown'!AH225</f>
        <v>47035074888.513786</v>
      </c>
      <c r="AG6" s="22">
        <f>'Mining Breakdown'!AI225</f>
        <v>46779008120.260452</v>
      </c>
    </row>
    <row r="7" spans="1:33" s="109" customFormat="1" x14ac:dyDescent="0.45">
      <c r="A7" s="109" t="s">
        <v>602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</row>
    <row r="8" spans="1:33" s="109" customFormat="1" x14ac:dyDescent="0.45">
      <c r="A8" s="109" t="s">
        <v>603</v>
      </c>
      <c r="B8" s="110">
        <v>4825109323180.9814</v>
      </c>
      <c r="C8" s="110">
        <v>4581065930415.2998</v>
      </c>
      <c r="D8" s="110">
        <v>4707664712709.7383</v>
      </c>
      <c r="E8" s="110">
        <v>4837979909376.2588</v>
      </c>
      <c r="F8" s="110">
        <v>4914971840095.0986</v>
      </c>
      <c r="G8" s="110">
        <v>4998549303154.916</v>
      </c>
      <c r="H8" s="110">
        <v>5084651558437.8428</v>
      </c>
      <c r="I8" s="110">
        <v>5167897155128.2412</v>
      </c>
      <c r="J8" s="110">
        <v>5232752586279.8486</v>
      </c>
      <c r="K8" s="110">
        <v>5297734854386.9521</v>
      </c>
      <c r="L8" s="110">
        <v>5365867630815.3711</v>
      </c>
      <c r="M8" s="110">
        <v>5437975628823.5371</v>
      </c>
      <c r="N8" s="110">
        <v>5499564678613.4736</v>
      </c>
      <c r="O8" s="110">
        <v>5570382706893.6084</v>
      </c>
      <c r="P8" s="110">
        <v>5624111024394.4766</v>
      </c>
      <c r="Q8" s="110">
        <v>5684987058436.9678</v>
      </c>
      <c r="R8" s="110">
        <v>5743117501287.8486</v>
      </c>
      <c r="S8" s="110">
        <v>5796979276100.6377</v>
      </c>
      <c r="T8" s="110">
        <v>5852734178799.3115</v>
      </c>
      <c r="U8" s="110">
        <v>5908297435621.8584</v>
      </c>
      <c r="V8" s="110">
        <v>5962763780039.0488</v>
      </c>
      <c r="W8" s="110">
        <v>6018678613073.8721</v>
      </c>
      <c r="X8" s="110">
        <v>6073125726531.8555</v>
      </c>
      <c r="Y8" s="110">
        <v>6127473870702.1807</v>
      </c>
      <c r="Z8" s="110">
        <v>6184105768991.8076</v>
      </c>
      <c r="AA8" s="110">
        <v>6242271035925.6523</v>
      </c>
      <c r="AB8" s="110">
        <v>6302335378984.4033</v>
      </c>
      <c r="AC8" s="110">
        <v>6363014180174.8535</v>
      </c>
      <c r="AD8" s="110">
        <v>6424084674585.0957</v>
      </c>
      <c r="AE8" s="110">
        <v>6486135301001.8486</v>
      </c>
      <c r="AF8" s="110">
        <v>6549292644336.584</v>
      </c>
      <c r="AG8" s="110">
        <v>6613381139122.0518</v>
      </c>
    </row>
    <row r="9" spans="1:33" x14ac:dyDescent="0.45">
      <c r="A9" t="s">
        <v>604</v>
      </c>
      <c r="B9" s="22">
        <f>'Scaling Parameters'!D7+'Mining Breakdown'!D237</f>
        <v>6757111923861.3955</v>
      </c>
      <c r="C9" s="22">
        <f>'Scaling Parameters'!E7+'Mining Breakdown'!E237</f>
        <v>6187489036189.0869</v>
      </c>
      <c r="D9" s="22">
        <f>'Scaling Parameters'!F7+'Mining Breakdown'!F237</f>
        <v>6420319584806.1582</v>
      </c>
      <c r="E9" s="22">
        <f>'Scaling Parameters'!G7+'Mining Breakdown'!G237</f>
        <v>6650948581387.2793</v>
      </c>
      <c r="F9" s="22">
        <f>'Scaling Parameters'!H7+'Mining Breakdown'!H237</f>
        <v>6734146463347.9824</v>
      </c>
      <c r="G9" s="22">
        <f>'Scaling Parameters'!I7+'Mining Breakdown'!I237</f>
        <v>6853967125502.0918</v>
      </c>
      <c r="H9" s="22">
        <f>'Scaling Parameters'!J7+'Mining Breakdown'!J237</f>
        <v>7032602225338.7764</v>
      </c>
      <c r="I9" s="22">
        <f>'Scaling Parameters'!K7+'Mining Breakdown'!K237</f>
        <v>7284648622368.7871</v>
      </c>
      <c r="J9" s="22">
        <f>'Scaling Parameters'!L7+'Mining Breakdown'!L237</f>
        <v>7442960723662.6152</v>
      </c>
      <c r="K9" s="22">
        <f>'Scaling Parameters'!M7+'Mining Breakdown'!M237</f>
        <v>7640870316063.4355</v>
      </c>
      <c r="L9" s="22">
        <f>'Scaling Parameters'!N7+'Mining Breakdown'!N237</f>
        <v>7791940469681.585</v>
      </c>
      <c r="M9" s="22">
        <f>'Scaling Parameters'!O7+'Mining Breakdown'!O237</f>
        <v>7959467166046.9971</v>
      </c>
      <c r="N9" s="22">
        <f>'Scaling Parameters'!P7+'Mining Breakdown'!P237</f>
        <v>8090100480310.6865</v>
      </c>
      <c r="O9" s="22">
        <f>'Scaling Parameters'!Q7+'Mining Breakdown'!Q237</f>
        <v>8182223878577.9863</v>
      </c>
      <c r="P9" s="22">
        <f>'Scaling Parameters'!R7+'Mining Breakdown'!R237</f>
        <v>8272948393111.6055</v>
      </c>
      <c r="Q9" s="22">
        <f>'Scaling Parameters'!S7+'Mining Breakdown'!S237</f>
        <v>8389091843246.959</v>
      </c>
      <c r="R9" s="22">
        <f>'Scaling Parameters'!T7+'Mining Breakdown'!T237</f>
        <v>8492319598480.1484</v>
      </c>
      <c r="S9" s="22">
        <f>'Scaling Parameters'!U7+'Mining Breakdown'!U237</f>
        <v>8561496224288.4746</v>
      </c>
      <c r="T9" s="22">
        <f>'Scaling Parameters'!V7+'Mining Breakdown'!V237</f>
        <v>8632547447179.5811</v>
      </c>
      <c r="U9" s="22">
        <f>'Scaling Parameters'!W7+'Mining Breakdown'!W237</f>
        <v>8702112741296.5449</v>
      </c>
      <c r="V9" s="22">
        <f>'Scaling Parameters'!X7+'Mining Breakdown'!X237</f>
        <v>8755339313943.0615</v>
      </c>
      <c r="W9" s="22">
        <f>'Scaling Parameters'!Y7+'Mining Breakdown'!Y237</f>
        <v>8827093960600.3301</v>
      </c>
      <c r="X9" s="22">
        <f>'Scaling Parameters'!Z7+'Mining Breakdown'!Z237</f>
        <v>8909827885730.0977</v>
      </c>
      <c r="Y9" s="22">
        <f>'Scaling Parameters'!AA7+'Mining Breakdown'!AA237</f>
        <v>8995504923807.7813</v>
      </c>
      <c r="Z9" s="22">
        <f>'Scaling Parameters'!AB7+'Mining Breakdown'!AB237</f>
        <v>9097107118593.1719</v>
      </c>
      <c r="AA9" s="22">
        <f>'Scaling Parameters'!AC7+'Mining Breakdown'!AC237</f>
        <v>9215565893559.3535</v>
      </c>
      <c r="AB9" s="22">
        <f>'Scaling Parameters'!AD7+'Mining Breakdown'!AD237</f>
        <v>9348022201510.3438</v>
      </c>
      <c r="AC9" s="22">
        <f>'Scaling Parameters'!AE7+'Mining Breakdown'!AE237</f>
        <v>9478576129023.8027</v>
      </c>
      <c r="AD9" s="22">
        <f>'Scaling Parameters'!AF7+'Mining Breakdown'!AF237</f>
        <v>9608818265057.0273</v>
      </c>
      <c r="AE9" s="22">
        <f>'Scaling Parameters'!AG7+'Mining Breakdown'!AG237</f>
        <v>9722547562640.7188</v>
      </c>
      <c r="AF9" s="22">
        <f>'Scaling Parameters'!AH7+'Mining Breakdown'!AH237</f>
        <v>9839680964067.7969</v>
      </c>
      <c r="AG9" s="22">
        <f>'Scaling Parameters'!AI7+'Mining Breakdown'!AI237</f>
        <v>9932610821235.1758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zoomScale="125"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6" width="9.1328125" style="120" customWidth="1"/>
    <col min="7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19" customFormat="1" x14ac:dyDescent="0.45">
      <c r="A2" s="119" t="s">
        <v>597</v>
      </c>
      <c r="B2" s="119">
        <v>0</v>
      </c>
      <c r="C2" s="119">
        <v>0</v>
      </c>
      <c r="D2" s="119">
        <v>0</v>
      </c>
      <c r="E2" s="119">
        <v>0</v>
      </c>
      <c r="F2" s="119">
        <v>0</v>
      </c>
      <c r="G2" s="119">
        <v>0</v>
      </c>
      <c r="H2" s="119">
        <v>0</v>
      </c>
      <c r="I2" s="119">
        <v>0</v>
      </c>
      <c r="J2" s="119">
        <v>0</v>
      </c>
      <c r="K2" s="119">
        <v>0</v>
      </c>
      <c r="L2" s="119">
        <v>0</v>
      </c>
      <c r="M2" s="119">
        <v>0</v>
      </c>
      <c r="N2" s="119">
        <v>0</v>
      </c>
      <c r="O2" s="119">
        <v>0</v>
      </c>
      <c r="P2" s="119">
        <v>0</v>
      </c>
      <c r="Q2" s="119">
        <v>0</v>
      </c>
      <c r="R2" s="119">
        <v>0</v>
      </c>
      <c r="S2" s="119">
        <v>0</v>
      </c>
      <c r="T2" s="119">
        <v>0</v>
      </c>
      <c r="U2" s="119">
        <v>0</v>
      </c>
      <c r="V2" s="119">
        <v>0</v>
      </c>
      <c r="W2" s="119">
        <v>0</v>
      </c>
      <c r="X2" s="119">
        <v>0</v>
      </c>
      <c r="Y2" s="119">
        <v>0</v>
      </c>
      <c r="Z2" s="119">
        <v>0</v>
      </c>
      <c r="AA2" s="119">
        <v>0</v>
      </c>
      <c r="AB2" s="119">
        <v>0</v>
      </c>
      <c r="AC2" s="119">
        <v>0</v>
      </c>
      <c r="AD2" s="119">
        <v>0</v>
      </c>
      <c r="AE2" s="119">
        <v>0</v>
      </c>
      <c r="AF2" s="119">
        <v>0</v>
      </c>
      <c r="AG2" s="119">
        <v>0</v>
      </c>
    </row>
    <row r="3" spans="1:33" s="119" customFormat="1" x14ac:dyDescent="0.45">
      <c r="A3" s="119" t="s">
        <v>598</v>
      </c>
      <c r="B3" s="119">
        <v>0</v>
      </c>
      <c r="C3" s="119">
        <v>0</v>
      </c>
      <c r="D3" s="119">
        <v>0</v>
      </c>
      <c r="E3" s="119">
        <v>0</v>
      </c>
      <c r="F3" s="119">
        <v>0</v>
      </c>
      <c r="G3" s="119">
        <v>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  <c r="O3" s="119">
        <v>0</v>
      </c>
      <c r="P3" s="119">
        <v>0</v>
      </c>
      <c r="Q3" s="119">
        <v>0</v>
      </c>
      <c r="R3" s="119">
        <v>0</v>
      </c>
      <c r="S3" s="119">
        <v>0</v>
      </c>
      <c r="T3" s="119">
        <v>0</v>
      </c>
      <c r="U3" s="119">
        <v>0</v>
      </c>
      <c r="V3" s="119">
        <v>0</v>
      </c>
      <c r="W3" s="119">
        <v>0</v>
      </c>
      <c r="X3" s="119">
        <v>0</v>
      </c>
      <c r="Y3" s="119">
        <v>0</v>
      </c>
      <c r="Z3" s="119">
        <v>0</v>
      </c>
      <c r="AA3" s="119">
        <v>0</v>
      </c>
      <c r="AB3" s="119">
        <v>0</v>
      </c>
      <c r="AC3" s="119">
        <v>0</v>
      </c>
      <c r="AD3" s="119">
        <v>0</v>
      </c>
      <c r="AE3" s="119">
        <v>0</v>
      </c>
      <c r="AF3" s="119">
        <v>0</v>
      </c>
      <c r="AG3" s="119">
        <v>0</v>
      </c>
    </row>
    <row r="4" spans="1:33" s="119" customFormat="1" x14ac:dyDescent="0.45">
      <c r="A4" s="119" t="s">
        <v>599</v>
      </c>
      <c r="B4" s="119">
        <v>0</v>
      </c>
      <c r="C4" s="119">
        <v>0</v>
      </c>
      <c r="D4" s="119">
        <v>0</v>
      </c>
      <c r="E4" s="119">
        <v>0</v>
      </c>
      <c r="F4" s="119">
        <v>0</v>
      </c>
      <c r="G4" s="119">
        <v>0</v>
      </c>
      <c r="H4" s="119">
        <v>0</v>
      </c>
      <c r="I4" s="119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>
        <v>0</v>
      </c>
      <c r="X4" s="119">
        <v>0</v>
      </c>
      <c r="Y4" s="119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</row>
    <row r="5" spans="1:33" s="119" customFormat="1" x14ac:dyDescent="0.45">
      <c r="A5" s="119" t="s">
        <v>600</v>
      </c>
      <c r="B5" s="119">
        <v>0</v>
      </c>
      <c r="C5" s="119">
        <v>0</v>
      </c>
      <c r="D5" s="119">
        <v>0</v>
      </c>
      <c r="E5" s="119">
        <v>0</v>
      </c>
      <c r="F5" s="119">
        <v>0</v>
      </c>
      <c r="G5" s="119">
        <v>0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</row>
    <row r="6" spans="1:33" s="119" customFormat="1" x14ac:dyDescent="0.45">
      <c r="A6" s="119" t="s">
        <v>601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</row>
    <row r="7" spans="1:33" s="119" customFormat="1" x14ac:dyDescent="0.45">
      <c r="A7" s="119" t="s">
        <v>602</v>
      </c>
      <c r="B7" s="119">
        <v>0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</row>
    <row r="8" spans="1:33" s="119" customFormat="1" x14ac:dyDescent="0.45">
      <c r="A8" s="119" t="s">
        <v>603</v>
      </c>
      <c r="B8" s="119">
        <v>0</v>
      </c>
      <c r="C8" s="119">
        <v>0</v>
      </c>
      <c r="D8" s="119">
        <v>0</v>
      </c>
      <c r="E8" s="119">
        <v>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</row>
    <row r="9" spans="1:33" s="119" customFormat="1" x14ac:dyDescent="0.45">
      <c r="A9" s="119" t="s">
        <v>604</v>
      </c>
      <c r="B9" s="119">
        <v>0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7" width="9.1328125" style="120" customWidth="1"/>
    <col min="8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19" customFormat="1" x14ac:dyDescent="0.45">
      <c r="A2" s="119" t="s">
        <v>597</v>
      </c>
      <c r="B2" s="119">
        <v>0</v>
      </c>
      <c r="C2" s="119">
        <v>0</v>
      </c>
      <c r="D2" s="119">
        <v>0</v>
      </c>
      <c r="E2" s="119">
        <v>0</v>
      </c>
      <c r="F2" s="119">
        <v>0</v>
      </c>
      <c r="G2" s="119">
        <v>0</v>
      </c>
      <c r="H2" s="119">
        <v>0</v>
      </c>
      <c r="I2" s="119">
        <v>0</v>
      </c>
      <c r="J2" s="119">
        <v>0</v>
      </c>
      <c r="K2" s="119">
        <v>0</v>
      </c>
      <c r="L2" s="119">
        <v>0</v>
      </c>
      <c r="M2" s="119">
        <v>0</v>
      </c>
      <c r="N2" s="119">
        <v>0</v>
      </c>
      <c r="O2" s="119">
        <v>0</v>
      </c>
      <c r="P2" s="119">
        <v>0</v>
      </c>
      <c r="Q2" s="119">
        <v>0</v>
      </c>
      <c r="R2" s="119">
        <v>0</v>
      </c>
      <c r="S2" s="119">
        <v>0</v>
      </c>
      <c r="T2" s="119">
        <v>0</v>
      </c>
      <c r="U2" s="119">
        <v>0</v>
      </c>
      <c r="V2" s="119">
        <v>0</v>
      </c>
      <c r="W2" s="119">
        <v>0</v>
      </c>
      <c r="X2" s="119">
        <v>0</v>
      </c>
      <c r="Y2" s="119">
        <v>0</v>
      </c>
      <c r="Z2" s="119">
        <v>0</v>
      </c>
      <c r="AA2" s="119">
        <v>0</v>
      </c>
      <c r="AB2" s="119">
        <v>0</v>
      </c>
      <c r="AC2" s="119">
        <v>0</v>
      </c>
      <c r="AD2" s="119">
        <v>0</v>
      </c>
      <c r="AE2" s="119">
        <v>0</v>
      </c>
      <c r="AF2" s="119">
        <v>0</v>
      </c>
      <c r="AG2" s="119">
        <v>0</v>
      </c>
    </row>
    <row r="3" spans="1:33" x14ac:dyDescent="0.45">
      <c r="A3" t="s">
        <v>598</v>
      </c>
      <c r="B3">
        <f>Refineries!E105</f>
        <v>0</v>
      </c>
      <c r="C3">
        <f>Refineries!F105</f>
        <v>0</v>
      </c>
      <c r="D3">
        <f>Refineries!G105</f>
        <v>0</v>
      </c>
      <c r="E3">
        <f>Refineries!H105</f>
        <v>0</v>
      </c>
      <c r="F3">
        <f>Refineries!I105</f>
        <v>0</v>
      </c>
      <c r="G3">
        <f>Refineries!J105</f>
        <v>0</v>
      </c>
      <c r="H3">
        <f>Refineries!K105</f>
        <v>0</v>
      </c>
      <c r="I3">
        <f>Refineries!L105</f>
        <v>0</v>
      </c>
      <c r="J3">
        <f>Refineries!M105</f>
        <v>0</v>
      </c>
      <c r="K3">
        <f>Refineries!N105</f>
        <v>0</v>
      </c>
      <c r="L3">
        <f>Refineries!O105</f>
        <v>0</v>
      </c>
      <c r="M3">
        <f>Refineries!P105</f>
        <v>0</v>
      </c>
      <c r="N3">
        <f>Refineries!Q105</f>
        <v>0</v>
      </c>
      <c r="O3">
        <f>Refineries!R105</f>
        <v>0</v>
      </c>
      <c r="P3">
        <f>Refineries!S105</f>
        <v>0</v>
      </c>
      <c r="Q3">
        <f>Refineries!T105</f>
        <v>0</v>
      </c>
      <c r="R3">
        <f>Refineries!U105</f>
        <v>0</v>
      </c>
      <c r="S3">
        <f>Refineries!V105</f>
        <v>0</v>
      </c>
      <c r="T3">
        <f>Refineries!W105</f>
        <v>0</v>
      </c>
      <c r="U3">
        <f>Refineries!X105</f>
        <v>0</v>
      </c>
      <c r="V3">
        <f>Refineries!Y105</f>
        <v>0</v>
      </c>
      <c r="W3">
        <f>Refineries!Z105</f>
        <v>0</v>
      </c>
      <c r="X3">
        <f>Refineries!AA105</f>
        <v>0</v>
      </c>
      <c r="Y3">
        <f>Refineries!AB105</f>
        <v>0</v>
      </c>
      <c r="Z3">
        <f>Refineries!AC105</f>
        <v>0</v>
      </c>
      <c r="AA3">
        <f>Refineries!AD105</f>
        <v>0</v>
      </c>
      <c r="AB3">
        <f>Refineries!AE105</f>
        <v>0</v>
      </c>
      <c r="AC3">
        <f>Refineries!AF105</f>
        <v>0</v>
      </c>
      <c r="AD3">
        <f>Refineries!AG105</f>
        <v>0</v>
      </c>
      <c r="AE3">
        <f>Refineries!AH105</f>
        <v>0</v>
      </c>
      <c r="AF3">
        <f>Refineries!AI105</f>
        <v>0</v>
      </c>
      <c r="AG3">
        <f>Refineries!AJ105</f>
        <v>0</v>
      </c>
    </row>
    <row r="4" spans="1:33" s="119" customFormat="1" x14ac:dyDescent="0.45">
      <c r="A4" s="119" t="s">
        <v>599</v>
      </c>
      <c r="B4" s="119">
        <v>0</v>
      </c>
      <c r="C4" s="119">
        <v>0</v>
      </c>
      <c r="D4" s="119">
        <v>0</v>
      </c>
      <c r="E4" s="119">
        <v>0</v>
      </c>
      <c r="F4" s="119">
        <v>0</v>
      </c>
      <c r="G4" s="119">
        <v>0</v>
      </c>
      <c r="H4" s="119">
        <v>0</v>
      </c>
      <c r="I4" s="119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>
        <v>0</v>
      </c>
      <c r="X4" s="119">
        <v>0</v>
      </c>
      <c r="Y4" s="119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</row>
    <row r="5" spans="1:33" s="119" customFormat="1" x14ac:dyDescent="0.45">
      <c r="A5" s="119" t="s">
        <v>600</v>
      </c>
      <c r="B5" s="119">
        <v>0</v>
      </c>
      <c r="C5" s="119">
        <v>0</v>
      </c>
      <c r="D5" s="119">
        <v>0</v>
      </c>
      <c r="E5" s="119">
        <v>0</v>
      </c>
      <c r="F5" s="119">
        <v>0</v>
      </c>
      <c r="G5" s="119">
        <v>0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</row>
    <row r="6" spans="1:33" s="119" customFormat="1" x14ac:dyDescent="0.45">
      <c r="A6" s="119" t="s">
        <v>601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</row>
    <row r="7" spans="1:33" s="119" customFormat="1" x14ac:dyDescent="0.45">
      <c r="A7" s="119" t="s">
        <v>602</v>
      </c>
      <c r="B7" s="119">
        <v>0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</row>
    <row r="8" spans="1:33" s="119" customFormat="1" x14ac:dyDescent="0.45">
      <c r="A8" s="119" t="s">
        <v>603</v>
      </c>
      <c r="B8" s="119">
        <v>0</v>
      </c>
      <c r="C8" s="119">
        <v>0</v>
      </c>
      <c r="D8" s="119">
        <v>0</v>
      </c>
      <c r="E8" s="119">
        <v>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</row>
    <row r="9" spans="1:33" s="119" customFormat="1" x14ac:dyDescent="0.45">
      <c r="A9" s="119" t="s">
        <v>604</v>
      </c>
      <c r="B9" s="119">
        <v>0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7" width="9.1328125" style="120" customWidth="1"/>
    <col min="8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>
        <v>41337155344.360527</v>
      </c>
      <c r="C2">
        <v>34539981991.965843</v>
      </c>
      <c r="D2">
        <v>38169443984.185387</v>
      </c>
      <c r="E2">
        <v>42139475558.380234</v>
      </c>
      <c r="F2">
        <v>44303567596.434479</v>
      </c>
      <c r="G2">
        <v>46460007808.219254</v>
      </c>
      <c r="H2">
        <v>48648502478.986328</v>
      </c>
      <c r="I2">
        <v>50876685345.581413</v>
      </c>
      <c r="J2">
        <v>52228164287.470932</v>
      </c>
      <c r="K2">
        <v>53683078554.67701</v>
      </c>
      <c r="L2">
        <v>55210079175.745712</v>
      </c>
      <c r="M2">
        <v>56842450690.478073</v>
      </c>
      <c r="N2">
        <v>57539291474.291283</v>
      </c>
      <c r="O2">
        <v>58275892811.627724</v>
      </c>
      <c r="P2">
        <v>59031053897.787987</v>
      </c>
      <c r="Q2">
        <v>59861195645.619667</v>
      </c>
      <c r="R2">
        <v>60372149510.413498</v>
      </c>
      <c r="S2">
        <v>61090136830.65464</v>
      </c>
      <c r="T2">
        <v>61777516845.817886</v>
      </c>
      <c r="U2">
        <v>62395361115.875</v>
      </c>
      <c r="V2">
        <v>62935836920.318459</v>
      </c>
      <c r="W2">
        <v>63605362674.186249</v>
      </c>
      <c r="X2">
        <v>64317181500.909927</v>
      </c>
      <c r="Y2">
        <v>64923502808.003304</v>
      </c>
      <c r="Z2">
        <v>65610303961.604782</v>
      </c>
      <c r="AA2">
        <v>66377241262.662064</v>
      </c>
      <c r="AB2">
        <v>67171746845.598038</v>
      </c>
      <c r="AC2">
        <v>67910826433.99575</v>
      </c>
      <c r="AD2">
        <v>68636610295.896843</v>
      </c>
      <c r="AE2">
        <v>69345661440.778366</v>
      </c>
      <c r="AF2">
        <v>70011478862.766129</v>
      </c>
      <c r="AG2">
        <v>70644355444.005142</v>
      </c>
    </row>
    <row r="3" spans="1:33" x14ac:dyDescent="0.45">
      <c r="A3" t="s">
        <v>598</v>
      </c>
      <c r="B3">
        <f>'Mining Breakdown'!D216</f>
        <v>480554716755.2525</v>
      </c>
      <c r="C3">
        <f>'Mining Breakdown'!E216</f>
        <v>404438301396.52667</v>
      </c>
      <c r="D3">
        <f>'Mining Breakdown'!F216</f>
        <v>458005748448.39423</v>
      </c>
      <c r="E3">
        <f>'Mining Breakdown'!G216</f>
        <v>510609886493.36627</v>
      </c>
      <c r="F3">
        <f>'Mining Breakdown'!H216</f>
        <v>531527893890.43683</v>
      </c>
      <c r="G3">
        <f>'Mining Breakdown'!I216</f>
        <v>556270573046.90479</v>
      </c>
      <c r="H3">
        <f>'Mining Breakdown'!J216</f>
        <v>580106376781.84241</v>
      </c>
      <c r="I3">
        <f>'Mining Breakdown'!K216</f>
        <v>609814944161.59277</v>
      </c>
      <c r="J3">
        <f>'Mining Breakdown'!L216</f>
        <v>622585417266.37952</v>
      </c>
      <c r="K3">
        <f>'Mining Breakdown'!M216</f>
        <v>635193788594.70105</v>
      </c>
      <c r="L3">
        <f>'Mining Breakdown'!N216</f>
        <v>648225420722.88879</v>
      </c>
      <c r="M3">
        <f>'Mining Breakdown'!O216</f>
        <v>660467463775.89111</v>
      </c>
      <c r="N3">
        <f>'Mining Breakdown'!P216</f>
        <v>661889975023.03271</v>
      </c>
      <c r="O3">
        <f>'Mining Breakdown'!Q216</f>
        <v>664636367932.53625</v>
      </c>
      <c r="P3">
        <f>'Mining Breakdown'!R216</f>
        <v>667110108398.19031</v>
      </c>
      <c r="Q3">
        <f>'Mining Breakdown'!S216</f>
        <v>670376039550.48071</v>
      </c>
      <c r="R3">
        <f>'Mining Breakdown'!T216</f>
        <v>671526254738.90295</v>
      </c>
      <c r="S3">
        <f>'Mining Breakdown'!U216</f>
        <v>671586537283.67395</v>
      </c>
      <c r="T3">
        <f>'Mining Breakdown'!V216</f>
        <v>671275484342.04663</v>
      </c>
      <c r="U3">
        <f>'Mining Breakdown'!W216</f>
        <v>671344551780.27686</v>
      </c>
      <c r="V3">
        <f>'Mining Breakdown'!X216</f>
        <v>671857158332.28137</v>
      </c>
      <c r="W3">
        <f>'Mining Breakdown'!Y216</f>
        <v>675919556792.77026</v>
      </c>
      <c r="X3">
        <f>'Mining Breakdown'!Z216</f>
        <v>678635692604.72107</v>
      </c>
      <c r="Y3">
        <f>'Mining Breakdown'!AA216</f>
        <v>681032970640.6936</v>
      </c>
      <c r="Z3">
        <f>'Mining Breakdown'!AB216</f>
        <v>682776531432.36401</v>
      </c>
      <c r="AA3">
        <f>'Mining Breakdown'!AC216</f>
        <v>682783124557.27246</v>
      </c>
      <c r="AB3">
        <f>'Mining Breakdown'!AD216</f>
        <v>682164493429.03735</v>
      </c>
      <c r="AC3">
        <f>'Mining Breakdown'!AE216</f>
        <v>681054175555.9397</v>
      </c>
      <c r="AD3">
        <f>'Mining Breakdown'!AF216</f>
        <v>680716268994.75293</v>
      </c>
      <c r="AE3">
        <f>'Mining Breakdown'!AG216</f>
        <v>680307548708.198</v>
      </c>
      <c r="AF3">
        <f>'Mining Breakdown'!AH216</f>
        <v>680313464701.35901</v>
      </c>
      <c r="AG3">
        <f>'Mining Breakdown'!AI216</f>
        <v>676896283699.81738</v>
      </c>
    </row>
    <row r="4" spans="1:33" s="109" customFormat="1" x14ac:dyDescent="0.45">
      <c r="A4" s="109" t="s">
        <v>599</v>
      </c>
      <c r="B4">
        <v>17706724823.761082</v>
      </c>
      <c r="C4">
        <v>14173124527.621811</v>
      </c>
      <c r="D4">
        <v>14685548277.469629</v>
      </c>
      <c r="E4">
        <v>15688416501.039841</v>
      </c>
      <c r="F4">
        <v>16490902791.781691</v>
      </c>
      <c r="G4">
        <v>17171301792.24214</v>
      </c>
      <c r="H4">
        <v>17650894881.665508</v>
      </c>
      <c r="I4">
        <v>18076274061.8759</v>
      </c>
      <c r="J4">
        <v>18170747467.083839</v>
      </c>
      <c r="K4">
        <v>18261872058.903912</v>
      </c>
      <c r="L4">
        <v>18361187418.147861</v>
      </c>
      <c r="M4">
        <v>18453387317.019081</v>
      </c>
      <c r="N4">
        <v>18225711018.926762</v>
      </c>
      <c r="O4">
        <v>18302733726.847511</v>
      </c>
      <c r="P4">
        <v>18411222991.390671</v>
      </c>
      <c r="Q4">
        <v>18486414605.0186</v>
      </c>
      <c r="R4">
        <v>18551357006.296169</v>
      </c>
      <c r="S4">
        <v>18633178655.970901</v>
      </c>
      <c r="T4">
        <v>18740033453.796329</v>
      </c>
      <c r="U4">
        <v>18810524439.457809</v>
      </c>
      <c r="V4">
        <v>18872265498.028831</v>
      </c>
      <c r="W4">
        <v>18939241765.785992</v>
      </c>
      <c r="X4">
        <v>18949361941.290218</v>
      </c>
      <c r="Y4">
        <v>18951186890.97131</v>
      </c>
      <c r="Z4">
        <v>18936876090.273472</v>
      </c>
      <c r="AA4">
        <v>18893900675.897911</v>
      </c>
      <c r="AB4">
        <v>18821762934.295231</v>
      </c>
      <c r="AC4">
        <v>18748672777.87582</v>
      </c>
      <c r="AD4">
        <v>18631144789.491299</v>
      </c>
      <c r="AE4">
        <v>18548057349.80209</v>
      </c>
      <c r="AF4">
        <v>18459046504.413979</v>
      </c>
      <c r="AG4">
        <v>18357445349.609871</v>
      </c>
    </row>
    <row r="5" spans="1:33" s="109" customFormat="1" x14ac:dyDescent="0.45">
      <c r="A5" s="109" t="s">
        <v>600</v>
      </c>
      <c r="B5">
        <v>563140722739.15613</v>
      </c>
      <c r="C5">
        <v>618162598297.23059</v>
      </c>
      <c r="D5">
        <v>495218922568.72668</v>
      </c>
      <c r="E5">
        <v>399592542699.28699</v>
      </c>
      <c r="F5">
        <v>339005136340.85352</v>
      </c>
      <c r="G5">
        <v>287064414664.90692</v>
      </c>
      <c r="H5">
        <v>258471045576.20511</v>
      </c>
      <c r="I5">
        <v>281640060146.49683</v>
      </c>
      <c r="J5">
        <v>283699813616.96661</v>
      </c>
      <c r="K5">
        <v>299253751079.28418</v>
      </c>
      <c r="L5">
        <v>289870385625.6781</v>
      </c>
      <c r="M5">
        <v>284751370311.37457</v>
      </c>
      <c r="N5">
        <v>275133636905.30652</v>
      </c>
      <c r="O5">
        <v>277595560801.76239</v>
      </c>
      <c r="P5">
        <v>280368885260.42749</v>
      </c>
      <c r="Q5">
        <v>286179798445.01508</v>
      </c>
      <c r="R5">
        <v>283327033252.39038</v>
      </c>
      <c r="S5">
        <v>279304740644.00043</v>
      </c>
      <c r="T5">
        <v>280690027779.67767</v>
      </c>
      <c r="U5">
        <v>280335144156.40668</v>
      </c>
      <c r="V5">
        <v>276501697743.35101</v>
      </c>
      <c r="W5">
        <v>271425536094.0083</v>
      </c>
      <c r="X5">
        <v>267320094787.67261</v>
      </c>
      <c r="Y5">
        <v>266613447156.5878</v>
      </c>
      <c r="Z5">
        <v>265727106938.68039</v>
      </c>
      <c r="AA5">
        <v>265858760183.97131</v>
      </c>
      <c r="AB5">
        <v>268329139880.21829</v>
      </c>
      <c r="AC5">
        <v>267281687942.99039</v>
      </c>
      <c r="AD5">
        <v>272593448971.94919</v>
      </c>
      <c r="AE5">
        <v>273542742482.47601</v>
      </c>
      <c r="AF5">
        <v>273729837314.7468</v>
      </c>
      <c r="AG5">
        <v>272877457121.2431</v>
      </c>
    </row>
    <row r="6" spans="1:33" x14ac:dyDescent="0.45">
      <c r="A6" t="s">
        <v>601</v>
      </c>
      <c r="B6">
        <f>'Mining Breakdown'!D228</f>
        <v>14170347031.217926</v>
      </c>
      <c r="C6">
        <f>'Mining Breakdown'!E228</f>
        <v>11925865845.624231</v>
      </c>
      <c r="D6">
        <f>'Mining Breakdown'!F228</f>
        <v>13505434805.90134</v>
      </c>
      <c r="E6">
        <f>'Mining Breakdown'!G228</f>
        <v>15056598212.242414</v>
      </c>
      <c r="F6">
        <f>'Mining Breakdown'!H228</f>
        <v>15673417512.278624</v>
      </c>
      <c r="G6">
        <f>'Mining Breakdown'!I228</f>
        <v>16403016739.805923</v>
      </c>
      <c r="H6">
        <f>'Mining Breakdown'!J228</f>
        <v>17105874497.55027</v>
      </c>
      <c r="I6">
        <f>'Mining Breakdown'!K228</f>
        <v>17981905248.874245</v>
      </c>
      <c r="J6">
        <f>'Mining Breakdown'!L228</f>
        <v>18358474304.04768</v>
      </c>
      <c r="K6">
        <f>'Mining Breakdown'!M228</f>
        <v>18730263386.521236</v>
      </c>
      <c r="L6">
        <f>'Mining Breakdown'!N228</f>
        <v>19114533362.865341</v>
      </c>
      <c r="M6">
        <f>'Mining Breakdown'!O228</f>
        <v>19475520348.079979</v>
      </c>
      <c r="N6">
        <f>'Mining Breakdown'!P228</f>
        <v>19517466618.348457</v>
      </c>
      <c r="O6">
        <f>'Mining Breakdown'!Q228</f>
        <v>19598450821.093388</v>
      </c>
      <c r="P6">
        <f>'Mining Breakdown'!R228</f>
        <v>19671395190.675632</v>
      </c>
      <c r="Q6">
        <f>'Mining Breakdown'!S228</f>
        <v>19767699266.349892</v>
      </c>
      <c r="R6">
        <f>'Mining Breakdown'!T228</f>
        <v>19801616212.354652</v>
      </c>
      <c r="S6">
        <f>'Mining Breakdown'!U228</f>
        <v>19803393792.616684</v>
      </c>
      <c r="T6">
        <f>'Mining Breakdown'!V228</f>
        <v>19794221625.589165</v>
      </c>
      <c r="U6">
        <f>'Mining Breakdown'!W228</f>
        <v>19796258250.210995</v>
      </c>
      <c r="V6">
        <f>'Mining Breakdown'!X228</f>
        <v>19811373725.055206</v>
      </c>
      <c r="W6">
        <f>'Mining Breakdown'!Y228</f>
        <v>19931163613.609207</v>
      </c>
      <c r="X6">
        <f>'Mining Breakdown'!Z228</f>
        <v>20011255610.830963</v>
      </c>
      <c r="Y6">
        <f>'Mining Breakdown'!AA228</f>
        <v>20081945296.137592</v>
      </c>
      <c r="Z6">
        <f>'Mining Breakdown'!AB228</f>
        <v>20133358508.049896</v>
      </c>
      <c r="AA6">
        <f>'Mining Breakdown'!AC228</f>
        <v>20133552922.680981</v>
      </c>
      <c r="AB6">
        <f>'Mining Breakdown'!AD228</f>
        <v>20115311050.390984</v>
      </c>
      <c r="AC6">
        <f>'Mining Breakdown'!AE228</f>
        <v>20082570575.626755</v>
      </c>
      <c r="AD6">
        <f>'Mining Breakdown'!AF228</f>
        <v>20072606563.061287</v>
      </c>
      <c r="AE6">
        <f>'Mining Breakdown'!AG228</f>
        <v>20060554432.269009</v>
      </c>
      <c r="AF6">
        <f>'Mining Breakdown'!AH228</f>
        <v>20060728879.992031</v>
      </c>
      <c r="AG6">
        <f>'Mining Breakdown'!AI228</f>
        <v>19959964827.591747</v>
      </c>
    </row>
    <row r="7" spans="1:33" s="109" customFormat="1" x14ac:dyDescent="0.45">
      <c r="A7" s="109" t="s">
        <v>602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s="109" customFormat="1" x14ac:dyDescent="0.45">
      <c r="A8" s="109" t="s">
        <v>603</v>
      </c>
      <c r="B8" s="121">
        <v>1799577804.368906</v>
      </c>
      <c r="C8" s="121">
        <v>1463895693.52158</v>
      </c>
      <c r="D8" s="121">
        <v>1571645506.879981</v>
      </c>
      <c r="E8" s="121">
        <v>1669752819.8045571</v>
      </c>
      <c r="F8" s="121">
        <v>1687581187.627948</v>
      </c>
      <c r="G8" s="121">
        <v>1700219017.9837699</v>
      </c>
      <c r="H8" s="121">
        <v>1707563731.080173</v>
      </c>
      <c r="I8" s="121">
        <v>1681959815.0346119</v>
      </c>
      <c r="J8" s="121">
        <v>1619652849.4654069</v>
      </c>
      <c r="K8" s="121">
        <v>1554494165.682795</v>
      </c>
      <c r="L8" s="121">
        <v>1484473199.76653</v>
      </c>
      <c r="M8" s="121">
        <v>1409569435.7582431</v>
      </c>
      <c r="N8" s="121">
        <v>1308384729.078191</v>
      </c>
      <c r="O8" s="121">
        <v>1207815501.1492341</v>
      </c>
      <c r="P8" s="121">
        <v>1107061629.594949</v>
      </c>
      <c r="Q8" s="121">
        <v>1004584417.5375969</v>
      </c>
      <c r="R8" s="121">
        <v>901717402.27121782</v>
      </c>
      <c r="S8" s="121">
        <v>871517911.55081308</v>
      </c>
      <c r="T8" s="121">
        <v>871517911.55081308</v>
      </c>
      <c r="U8" s="121">
        <v>871517911.55081308</v>
      </c>
      <c r="V8" s="121">
        <v>871517911.55081308</v>
      </c>
      <c r="W8" s="121">
        <v>871517911.55081308</v>
      </c>
      <c r="X8" s="121">
        <v>871517911.55081308</v>
      </c>
      <c r="Y8" s="121">
        <v>871517911.55081308</v>
      </c>
      <c r="Z8" s="121">
        <v>871517911.55081308</v>
      </c>
      <c r="AA8" s="121">
        <v>871517911.55081308</v>
      </c>
      <c r="AB8" s="121">
        <v>871517911.55081308</v>
      </c>
      <c r="AC8" s="121">
        <v>871517911.55081308</v>
      </c>
      <c r="AD8" s="121">
        <v>871517911.55081308</v>
      </c>
      <c r="AE8" s="121">
        <v>871517911.55081308</v>
      </c>
      <c r="AF8" s="121">
        <v>871517911.55081308</v>
      </c>
      <c r="AG8" s="121">
        <v>871517911.55081308</v>
      </c>
    </row>
    <row r="9" spans="1:33" x14ac:dyDescent="0.45">
      <c r="A9" t="s">
        <v>604</v>
      </c>
      <c r="B9">
        <f>'Scaling Parameters'!D10+'Mining Breakdown'!D240</f>
        <v>24321947948613.164</v>
      </c>
      <c r="C9">
        <f>'Scaling Parameters'!E10+'Mining Breakdown'!E240</f>
        <v>24314896077988.941</v>
      </c>
      <c r="D9">
        <f>'Scaling Parameters'!F10+'Mining Breakdown'!F240</f>
        <v>23946666869851.602</v>
      </c>
      <c r="E9">
        <f>'Scaling Parameters'!G10+'Mining Breakdown'!G240</f>
        <v>23909627159628.105</v>
      </c>
      <c r="F9">
        <f>'Scaling Parameters'!H10+'Mining Breakdown'!H240</f>
        <v>23813063619464.469</v>
      </c>
      <c r="G9">
        <f>'Scaling Parameters'!I10+'Mining Breakdown'!I240</f>
        <v>23601438972126.43</v>
      </c>
      <c r="H9">
        <f>'Scaling Parameters'!J10+'Mining Breakdown'!J240</f>
        <v>23629767583806</v>
      </c>
      <c r="I9">
        <f>'Scaling Parameters'!K10+'Mining Breakdown'!K240</f>
        <v>23603424119240.297</v>
      </c>
      <c r="J9">
        <f>'Scaling Parameters'!L10+'Mining Breakdown'!L240</f>
        <v>23690356582930.574</v>
      </c>
      <c r="K9">
        <f>'Scaling Parameters'!M10+'Mining Breakdown'!M240</f>
        <v>23777975073847.602</v>
      </c>
      <c r="L9">
        <f>'Scaling Parameters'!N10+'Mining Breakdown'!N240</f>
        <v>23889610940101.477</v>
      </c>
      <c r="M9">
        <f>'Scaling Parameters'!O10+'Mining Breakdown'!O240</f>
        <v>24323635087164.379</v>
      </c>
      <c r="N9">
        <f>'Scaling Parameters'!P10+'Mining Breakdown'!P240</f>
        <v>24686615901556.555</v>
      </c>
      <c r="O9">
        <f>'Scaling Parameters'!Q10+'Mining Breakdown'!Q240</f>
        <v>25005289067754.402</v>
      </c>
      <c r="P9">
        <f>'Scaling Parameters'!R10+'Mining Breakdown'!R240</f>
        <v>25423781817023.281</v>
      </c>
      <c r="Q9">
        <f>'Scaling Parameters'!S10+'Mining Breakdown'!S240</f>
        <v>25772169103479.73</v>
      </c>
      <c r="R9">
        <f>'Scaling Parameters'!T10+'Mining Breakdown'!T240</f>
        <v>26118045132997.449</v>
      </c>
      <c r="S9">
        <f>'Scaling Parameters'!U10+'Mining Breakdown'!U240</f>
        <v>26563940985236.5</v>
      </c>
      <c r="T9">
        <f>'Scaling Parameters'!V10+'Mining Breakdown'!V240</f>
        <v>26943768123484.363</v>
      </c>
      <c r="U9">
        <f>'Scaling Parameters'!W10+'Mining Breakdown'!W240</f>
        <v>27341894997912.973</v>
      </c>
      <c r="V9">
        <f>'Scaling Parameters'!X10+'Mining Breakdown'!X240</f>
        <v>27732716844818.285</v>
      </c>
      <c r="W9">
        <f>'Scaling Parameters'!Y10+'Mining Breakdown'!Y240</f>
        <v>28240640552018.293</v>
      </c>
      <c r="X9">
        <f>'Scaling Parameters'!Z10+'Mining Breakdown'!Z240</f>
        <v>28656682912675.449</v>
      </c>
      <c r="Y9">
        <f>'Scaling Parameters'!AA10+'Mining Breakdown'!AA240</f>
        <v>29178171776383.566</v>
      </c>
      <c r="Z9">
        <f>'Scaling Parameters'!AB10+'Mining Breakdown'!AB240</f>
        <v>29613165735098.676</v>
      </c>
      <c r="AA9">
        <f>'Scaling Parameters'!AC10+'Mining Breakdown'!AC240</f>
        <v>30087677869811.504</v>
      </c>
      <c r="AB9">
        <f>'Scaling Parameters'!AD10+'Mining Breakdown'!AD240</f>
        <v>30598842909492.902</v>
      </c>
      <c r="AC9">
        <f>'Scaling Parameters'!AE10+'Mining Breakdown'!AE240</f>
        <v>31106866068265.43</v>
      </c>
      <c r="AD9">
        <f>'Scaling Parameters'!AF10+'Mining Breakdown'!AF240</f>
        <v>31596477715509.742</v>
      </c>
      <c r="AE9">
        <f>'Scaling Parameters'!AG10+'Mining Breakdown'!AG240</f>
        <v>32112430022787.785</v>
      </c>
      <c r="AF9">
        <f>'Scaling Parameters'!AH10+'Mining Breakdown'!AH240</f>
        <v>32594904287736.613</v>
      </c>
      <c r="AG9">
        <f>'Scaling Parameters'!AI10+'Mining Breakdown'!AI240</f>
        <v>33246871885116.125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7" width="9.1328125" style="120" customWidth="1"/>
    <col min="8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>
        <v>391667626.06905973</v>
      </c>
      <c r="C2">
        <v>386491397.36721069</v>
      </c>
      <c r="D2">
        <v>300057400.92545623</v>
      </c>
      <c r="E2">
        <v>290654938.61109769</v>
      </c>
      <c r="F2">
        <v>285484932.58450627</v>
      </c>
      <c r="G2">
        <v>278460569.33112562</v>
      </c>
      <c r="H2">
        <v>270405316.21005541</v>
      </c>
      <c r="I2">
        <v>262916326.53743449</v>
      </c>
      <c r="J2">
        <v>258886107.19554201</v>
      </c>
      <c r="K2">
        <v>256246655.7737416</v>
      </c>
      <c r="L2">
        <v>255056050.57443839</v>
      </c>
      <c r="M2">
        <v>256251841.3364563</v>
      </c>
      <c r="N2">
        <v>257779508.1122174</v>
      </c>
      <c r="O2">
        <v>258495115.76685089</v>
      </c>
      <c r="P2">
        <v>257706910.23421109</v>
      </c>
      <c r="Q2">
        <v>257646757.7067202</v>
      </c>
      <c r="R2">
        <v>256970560.32871869</v>
      </c>
      <c r="S2">
        <v>255457413.1285589</v>
      </c>
      <c r="T2">
        <v>253675653.77977571</v>
      </c>
      <c r="U2">
        <v>252190508.6182754</v>
      </c>
      <c r="V2">
        <v>249727366.32877609</v>
      </c>
      <c r="W2">
        <v>248157177.9387542</v>
      </c>
      <c r="X2">
        <v>246768484.24374801</v>
      </c>
      <c r="Y2">
        <v>243756709.41902959</v>
      </c>
      <c r="Z2">
        <v>241977024.2953324</v>
      </c>
      <c r="AA2">
        <v>241007324.0676769</v>
      </c>
      <c r="AB2">
        <v>240274085.49981329</v>
      </c>
      <c r="AC2">
        <v>239389428.50067931</v>
      </c>
      <c r="AD2">
        <v>237804720.5350562</v>
      </c>
      <c r="AE2">
        <v>236252163.0582644</v>
      </c>
      <c r="AF2">
        <v>235402767.8855907</v>
      </c>
      <c r="AG2">
        <v>234821984.86154041</v>
      </c>
    </row>
    <row r="3" spans="1:33" s="119" customFormat="1" x14ac:dyDescent="0.45">
      <c r="A3" s="119" t="s">
        <v>598</v>
      </c>
      <c r="B3" s="119">
        <v>0</v>
      </c>
      <c r="C3" s="119">
        <v>0</v>
      </c>
      <c r="D3" s="119">
        <v>0</v>
      </c>
      <c r="E3" s="119">
        <v>0</v>
      </c>
      <c r="F3" s="119">
        <v>0</v>
      </c>
      <c r="G3" s="119">
        <v>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  <c r="O3" s="119">
        <v>0</v>
      </c>
      <c r="P3" s="119">
        <v>0</v>
      </c>
      <c r="Q3" s="119">
        <v>0</v>
      </c>
      <c r="R3" s="119">
        <v>0</v>
      </c>
      <c r="S3" s="119">
        <v>0</v>
      </c>
      <c r="T3" s="119">
        <v>0</v>
      </c>
      <c r="U3" s="119">
        <v>0</v>
      </c>
      <c r="V3" s="119">
        <v>0</v>
      </c>
      <c r="W3" s="119">
        <v>0</v>
      </c>
      <c r="X3" s="119">
        <v>0</v>
      </c>
      <c r="Y3" s="119">
        <v>0</v>
      </c>
      <c r="Z3" s="119">
        <v>0</v>
      </c>
      <c r="AA3" s="119">
        <v>0</v>
      </c>
      <c r="AB3" s="119">
        <v>0</v>
      </c>
      <c r="AC3" s="119">
        <v>0</v>
      </c>
      <c r="AD3" s="119">
        <v>0</v>
      </c>
      <c r="AE3" s="119">
        <v>0</v>
      </c>
      <c r="AF3" s="119">
        <v>0</v>
      </c>
      <c r="AG3" s="119">
        <v>0</v>
      </c>
    </row>
    <row r="4" spans="1:33" s="109" customFormat="1" x14ac:dyDescent="0.45">
      <c r="A4" s="109" t="s">
        <v>599</v>
      </c>
      <c r="B4">
        <v>69526494.565988466</v>
      </c>
      <c r="C4">
        <v>67950718.513364971</v>
      </c>
      <c r="D4">
        <v>48810306.152278602</v>
      </c>
      <c r="E4">
        <v>45195497.729303047</v>
      </c>
      <c r="F4">
        <v>44151321.512004592</v>
      </c>
      <c r="G4">
        <v>42934525.069849089</v>
      </c>
      <c r="H4">
        <v>41125535.570582017</v>
      </c>
      <c r="I4">
        <v>39416595.344497398</v>
      </c>
      <c r="J4">
        <v>37835887.285449423</v>
      </c>
      <c r="K4">
        <v>36304499.290646307</v>
      </c>
      <c r="L4">
        <v>35066213.391926989</v>
      </c>
      <c r="M4">
        <v>34472963.476295874</v>
      </c>
      <c r="N4">
        <v>34127370.740408637</v>
      </c>
      <c r="O4">
        <v>33821234.05591727</v>
      </c>
      <c r="P4">
        <v>33393206.355506469</v>
      </c>
      <c r="Q4">
        <v>32953200.925207619</v>
      </c>
      <c r="R4">
        <v>32485364.887227751</v>
      </c>
      <c r="S4">
        <v>31924173.013355799</v>
      </c>
      <c r="T4">
        <v>31364390.284176558</v>
      </c>
      <c r="U4">
        <v>30883519.657789111</v>
      </c>
      <c r="V4">
        <v>30393841.87707223</v>
      </c>
      <c r="W4">
        <v>29944324.72009759</v>
      </c>
      <c r="X4">
        <v>29524751.887843039</v>
      </c>
      <c r="Y4">
        <v>28978708.31941773</v>
      </c>
      <c r="Z4">
        <v>28509463.13674514</v>
      </c>
      <c r="AA4">
        <v>28060650.55211686</v>
      </c>
      <c r="AB4">
        <v>27614303.970700812</v>
      </c>
      <c r="AC4">
        <v>27175003.112748329</v>
      </c>
      <c r="AD4">
        <v>26633186.978401139</v>
      </c>
      <c r="AE4">
        <v>26124838.030505851</v>
      </c>
      <c r="AF4">
        <v>25649251.696716059</v>
      </c>
      <c r="AG4">
        <v>25120117.86460327</v>
      </c>
    </row>
    <row r="5" spans="1:33" s="109" customFormat="1" x14ac:dyDescent="0.45">
      <c r="A5" s="109" t="s">
        <v>600</v>
      </c>
      <c r="B5">
        <v>2315672991059.2051</v>
      </c>
      <c r="C5">
        <v>2584887359069.7769</v>
      </c>
      <c r="D5">
        <v>2640872059193.5801</v>
      </c>
      <c r="E5">
        <v>2716514111675.3398</v>
      </c>
      <c r="F5">
        <v>2788189247983.7949</v>
      </c>
      <c r="G5">
        <v>2841294872452.9521</v>
      </c>
      <c r="H5">
        <v>2879024884010.9321</v>
      </c>
      <c r="I5">
        <v>2910149869120.5391</v>
      </c>
      <c r="J5">
        <v>2939052101258.2788</v>
      </c>
      <c r="K5">
        <v>2972160911186.687</v>
      </c>
      <c r="L5">
        <v>3004702839500.8979</v>
      </c>
      <c r="M5">
        <v>3043063635848.293</v>
      </c>
      <c r="N5">
        <v>3074916632519.833</v>
      </c>
      <c r="O5">
        <v>3104045327839.8018</v>
      </c>
      <c r="P5">
        <v>3132863319837.6338</v>
      </c>
      <c r="Q5">
        <v>3163240969934.9209</v>
      </c>
      <c r="R5">
        <v>3195751207884.6392</v>
      </c>
      <c r="S5">
        <v>3220764707221.2158</v>
      </c>
      <c r="T5">
        <v>3245933558218.8608</v>
      </c>
      <c r="U5">
        <v>3270893944542.1982</v>
      </c>
      <c r="V5">
        <v>3298744387304.4331</v>
      </c>
      <c r="W5">
        <v>3328126538861.7871</v>
      </c>
      <c r="X5">
        <v>3355029790533.3652</v>
      </c>
      <c r="Y5">
        <v>3389709682561.876</v>
      </c>
      <c r="Z5">
        <v>3417582883897.6709</v>
      </c>
      <c r="AA5">
        <v>3449388086152.7158</v>
      </c>
      <c r="AB5">
        <v>3481306768278.501</v>
      </c>
      <c r="AC5">
        <v>3518850685431.106</v>
      </c>
      <c r="AD5">
        <v>3549854628535.3672</v>
      </c>
      <c r="AE5">
        <v>3580825921888.1392</v>
      </c>
      <c r="AF5">
        <v>3618782689229.6152</v>
      </c>
      <c r="AG5">
        <v>3643217999834.9639</v>
      </c>
    </row>
    <row r="6" spans="1:33" s="119" customFormat="1" x14ac:dyDescent="0.45">
      <c r="A6" s="119" t="s">
        <v>601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</row>
    <row r="7" spans="1:33" s="119" customFormat="1" x14ac:dyDescent="0.45">
      <c r="A7" s="119" t="s">
        <v>602</v>
      </c>
      <c r="B7" s="119">
        <v>0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</row>
    <row r="8" spans="1:33" s="109" customFormat="1" x14ac:dyDescent="0.45">
      <c r="A8" s="109" t="s">
        <v>603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604</v>
      </c>
      <c r="B9">
        <f>'Scaling Parameters'!D11+'Mining Breakdown'!D241</f>
        <v>600057071032.36841</v>
      </c>
      <c r="C9">
        <f>'Scaling Parameters'!E11+'Mining Breakdown'!E241</f>
        <v>679792301828.00488</v>
      </c>
      <c r="D9">
        <f>'Scaling Parameters'!F11+'Mining Breakdown'!F241</f>
        <v>701390036918.34253</v>
      </c>
      <c r="E9">
        <f>'Scaling Parameters'!G11+'Mining Breakdown'!G241</f>
        <v>719139976747.02856</v>
      </c>
      <c r="F9">
        <f>'Scaling Parameters'!H11+'Mining Breakdown'!H241</f>
        <v>739640561260.83313</v>
      </c>
      <c r="G9">
        <f>'Scaling Parameters'!I11+'Mining Breakdown'!I241</f>
        <v>762375782508.87769</v>
      </c>
      <c r="H9">
        <f>'Scaling Parameters'!J11+'Mining Breakdown'!J241</f>
        <v>772076143837.68433</v>
      </c>
      <c r="I9">
        <f>'Scaling Parameters'!K11+'Mining Breakdown'!K241</f>
        <v>780136251773.21973</v>
      </c>
      <c r="J9">
        <f>'Scaling Parameters'!L11+'Mining Breakdown'!L241</f>
        <v>800681028961.5459</v>
      </c>
      <c r="K9">
        <f>'Scaling Parameters'!M11+'Mining Breakdown'!M241</f>
        <v>801325030909.32275</v>
      </c>
      <c r="L9">
        <f>'Scaling Parameters'!N11+'Mining Breakdown'!N241</f>
        <v>811562419250.6322</v>
      </c>
      <c r="M9">
        <f>'Scaling Parameters'!O11+'Mining Breakdown'!O241</f>
        <v>823804532502.4115</v>
      </c>
      <c r="N9">
        <f>'Scaling Parameters'!P11+'Mining Breakdown'!P241</f>
        <v>835037767816.67053</v>
      </c>
      <c r="O9">
        <f>'Scaling Parameters'!Q11+'Mining Breakdown'!Q241</f>
        <v>845633537418.23486</v>
      </c>
      <c r="P9">
        <f>'Scaling Parameters'!R11+'Mining Breakdown'!R241</f>
        <v>863896837081.93054</v>
      </c>
      <c r="Q9">
        <f>'Scaling Parameters'!S11+'Mining Breakdown'!S241</f>
        <v>866532186567.45154</v>
      </c>
      <c r="R9">
        <f>'Scaling Parameters'!T11+'Mining Breakdown'!T241</f>
        <v>876496106072.49561</v>
      </c>
      <c r="S9">
        <f>'Scaling Parameters'!U11+'Mining Breakdown'!U241</f>
        <v>889307903086.8678</v>
      </c>
      <c r="T9">
        <f>'Scaling Parameters'!V11+'Mining Breakdown'!V241</f>
        <v>896817979667.39429</v>
      </c>
      <c r="U9">
        <f>'Scaling Parameters'!W11+'Mining Breakdown'!W241</f>
        <v>904316581725.84644</v>
      </c>
      <c r="V9">
        <f>'Scaling Parameters'!X11+'Mining Breakdown'!X241</f>
        <v>912661771005.94983</v>
      </c>
      <c r="W9">
        <f>'Scaling Parameters'!Y11+'Mining Breakdown'!Y241</f>
        <v>931597635736.21082</v>
      </c>
      <c r="X9">
        <f>'Scaling Parameters'!Z11+'Mining Breakdown'!Z241</f>
        <v>939679457445.29834</v>
      </c>
      <c r="Y9">
        <f>'Scaling Parameters'!AA11+'Mining Breakdown'!AA241</f>
        <v>950754405806.11279</v>
      </c>
      <c r="Z9">
        <f>'Scaling Parameters'!AB11+'Mining Breakdown'!AB241</f>
        <v>960350987434.78809</v>
      </c>
      <c r="AA9">
        <f>'Scaling Parameters'!AC11+'Mining Breakdown'!AC241</f>
        <v>971037492352.27917</v>
      </c>
      <c r="AB9">
        <f>'Scaling Parameters'!AD11+'Mining Breakdown'!AD241</f>
        <v>979634379846.42944</v>
      </c>
      <c r="AC9">
        <f>'Scaling Parameters'!AE11+'Mining Breakdown'!AE241</f>
        <v>993879903138.0116</v>
      </c>
      <c r="AD9">
        <f>'Scaling Parameters'!AF11+'Mining Breakdown'!AF241</f>
        <v>1004176450593.91</v>
      </c>
      <c r="AE9">
        <f>'Scaling Parameters'!AG11+'Mining Breakdown'!AG241</f>
        <v>1013121103017.3521</v>
      </c>
      <c r="AF9">
        <f>'Scaling Parameters'!AH11+'Mining Breakdown'!AH241</f>
        <v>1025775664702.323</v>
      </c>
      <c r="AG9">
        <f>'Scaling Parameters'!AI11+'Mining Breakdown'!AI241</f>
        <v>1029972000595.553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9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6" width="9.1328125" style="120" customWidth="1"/>
    <col min="7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19" customFormat="1" x14ac:dyDescent="0.45">
      <c r="A2" s="119" t="s">
        <v>597</v>
      </c>
      <c r="B2" s="119">
        <v>0</v>
      </c>
      <c r="C2" s="119">
        <v>0</v>
      </c>
      <c r="D2" s="119">
        <v>0</v>
      </c>
      <c r="E2" s="119">
        <v>0</v>
      </c>
      <c r="F2" s="119">
        <v>0</v>
      </c>
      <c r="G2" s="119">
        <v>0</v>
      </c>
      <c r="H2" s="119">
        <v>0</v>
      </c>
      <c r="I2" s="119">
        <v>0</v>
      </c>
      <c r="J2" s="119">
        <v>0</v>
      </c>
      <c r="K2" s="119">
        <v>0</v>
      </c>
      <c r="L2" s="119">
        <v>0</v>
      </c>
      <c r="M2" s="119">
        <v>0</v>
      </c>
      <c r="N2" s="119">
        <v>0</v>
      </c>
      <c r="O2" s="119">
        <v>0</v>
      </c>
      <c r="P2" s="119">
        <v>0</v>
      </c>
      <c r="Q2" s="119">
        <v>0</v>
      </c>
      <c r="R2" s="119">
        <v>0</v>
      </c>
      <c r="S2" s="119">
        <v>0</v>
      </c>
      <c r="T2" s="119">
        <v>0</v>
      </c>
      <c r="U2" s="119">
        <v>0</v>
      </c>
      <c r="V2" s="119">
        <v>0</v>
      </c>
      <c r="W2" s="119">
        <v>0</v>
      </c>
      <c r="X2" s="119">
        <v>0</v>
      </c>
      <c r="Y2" s="119">
        <v>0</v>
      </c>
      <c r="Z2" s="119">
        <v>0</v>
      </c>
      <c r="AA2" s="119">
        <v>0</v>
      </c>
      <c r="AB2" s="119">
        <v>0</v>
      </c>
      <c r="AC2" s="119">
        <v>0</v>
      </c>
      <c r="AD2" s="119">
        <v>0</v>
      </c>
      <c r="AE2" s="119">
        <v>0</v>
      </c>
      <c r="AF2" s="119">
        <v>0</v>
      </c>
      <c r="AG2" s="119">
        <v>0</v>
      </c>
    </row>
    <row r="3" spans="1:33" s="119" customFormat="1" x14ac:dyDescent="0.45">
      <c r="A3" s="119" t="s">
        <v>598</v>
      </c>
      <c r="B3" s="119">
        <v>0</v>
      </c>
      <c r="C3" s="119">
        <v>0</v>
      </c>
      <c r="D3" s="119">
        <v>0</v>
      </c>
      <c r="E3" s="119">
        <v>0</v>
      </c>
      <c r="F3" s="119">
        <v>0</v>
      </c>
      <c r="G3" s="119">
        <v>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  <c r="O3" s="119">
        <v>0</v>
      </c>
      <c r="P3" s="119">
        <v>0</v>
      </c>
      <c r="Q3" s="119">
        <v>0</v>
      </c>
      <c r="R3" s="119">
        <v>0</v>
      </c>
      <c r="S3" s="119">
        <v>0</v>
      </c>
      <c r="T3" s="119">
        <v>0</v>
      </c>
      <c r="U3" s="119">
        <v>0</v>
      </c>
      <c r="V3" s="119">
        <v>0</v>
      </c>
      <c r="W3" s="119">
        <v>0</v>
      </c>
      <c r="X3" s="119">
        <v>0</v>
      </c>
      <c r="Y3" s="119">
        <v>0</v>
      </c>
      <c r="Z3" s="119">
        <v>0</v>
      </c>
      <c r="AA3" s="119">
        <v>0</v>
      </c>
      <c r="AB3" s="119">
        <v>0</v>
      </c>
      <c r="AC3" s="119">
        <v>0</v>
      </c>
      <c r="AD3" s="119">
        <v>0</v>
      </c>
      <c r="AE3" s="119">
        <v>0</v>
      </c>
      <c r="AF3" s="119">
        <v>0</v>
      </c>
      <c r="AG3" s="119">
        <v>0</v>
      </c>
    </row>
    <row r="4" spans="1:33" s="119" customFormat="1" x14ac:dyDescent="0.45">
      <c r="A4" s="119" t="s">
        <v>599</v>
      </c>
      <c r="B4" s="119">
        <v>0</v>
      </c>
      <c r="C4" s="119">
        <v>0</v>
      </c>
      <c r="D4" s="119">
        <v>0</v>
      </c>
      <c r="E4" s="119">
        <v>0</v>
      </c>
      <c r="F4" s="119">
        <v>0</v>
      </c>
      <c r="G4" s="119">
        <v>0</v>
      </c>
      <c r="H4" s="119">
        <v>0</v>
      </c>
      <c r="I4" s="119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0</v>
      </c>
      <c r="W4" s="119">
        <v>0</v>
      </c>
      <c r="X4" s="119">
        <v>0</v>
      </c>
      <c r="Y4" s="119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</row>
    <row r="5" spans="1:33" s="119" customFormat="1" x14ac:dyDescent="0.45">
      <c r="A5" s="119" t="s">
        <v>600</v>
      </c>
      <c r="B5" s="119">
        <v>0</v>
      </c>
      <c r="C5" s="119">
        <v>0</v>
      </c>
      <c r="D5" s="119">
        <v>0</v>
      </c>
      <c r="E5" s="119">
        <v>0</v>
      </c>
      <c r="F5" s="119">
        <v>0</v>
      </c>
      <c r="G5" s="119">
        <v>0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</row>
    <row r="6" spans="1:33" s="119" customFormat="1" x14ac:dyDescent="0.45">
      <c r="A6" s="119" t="s">
        <v>601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</row>
    <row r="7" spans="1:33" s="119" customFormat="1" x14ac:dyDescent="0.45">
      <c r="A7" s="119" t="s">
        <v>602</v>
      </c>
      <c r="B7" s="119">
        <v>0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</row>
    <row r="8" spans="1:33" s="119" customFormat="1" x14ac:dyDescent="0.45">
      <c r="A8" s="119" t="s">
        <v>603</v>
      </c>
      <c r="B8" s="119">
        <v>0</v>
      </c>
      <c r="C8" s="119">
        <v>0</v>
      </c>
      <c r="D8" s="119">
        <v>0</v>
      </c>
      <c r="E8" s="119">
        <v>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</row>
    <row r="9" spans="1:33" s="119" customFormat="1" x14ac:dyDescent="0.45">
      <c r="A9" s="119" t="s">
        <v>604</v>
      </c>
      <c r="B9" s="119">
        <v>0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opLeftCell="B74" workbookViewId="0">
      <selection activeCell="I114" sqref="I114"/>
    </sheetView>
  </sheetViews>
  <sheetFormatPr defaultColWidth="9.1328125" defaultRowHeight="14.25" x14ac:dyDescent="0.45"/>
  <cols>
    <col min="1" max="1" width="20.796875" style="120" hidden="1" customWidth="1"/>
    <col min="2" max="2" width="45.6640625" style="120" customWidth="1"/>
    <col min="3" max="3" width="12" style="120" bestFit="1" customWidth="1"/>
    <col min="4" max="4" width="9.1328125" style="120" customWidth="1"/>
    <col min="5" max="5" width="11.796875" style="120" bestFit="1" customWidth="1"/>
    <col min="6" max="12" width="9.1328125" style="120" customWidth="1"/>
    <col min="13" max="16384" width="9.1328125" style="120"/>
  </cols>
  <sheetData>
    <row r="1" spans="2:37" ht="15" customHeight="1" x14ac:dyDescent="0.5">
      <c r="B1" s="41" t="s">
        <v>102</v>
      </c>
    </row>
    <row r="2" spans="2:37" ht="15" customHeight="1" x14ac:dyDescent="0.45">
      <c r="B2" s="37"/>
    </row>
    <row r="3" spans="2:37" ht="15" customHeight="1" x14ac:dyDescent="0.45">
      <c r="B3" s="37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 t="s">
        <v>103</v>
      </c>
    </row>
    <row r="4" spans="2:37" ht="15" customHeight="1" thickBot="1" x14ac:dyDescent="0.5">
      <c r="B4" s="38" t="s">
        <v>104</v>
      </c>
      <c r="C4" s="38">
        <v>2017</v>
      </c>
      <c r="D4" s="38">
        <v>2018</v>
      </c>
      <c r="E4" s="38">
        <v>2019</v>
      </c>
      <c r="F4" s="38">
        <v>2020</v>
      </c>
      <c r="G4" s="38">
        <v>2021</v>
      </c>
      <c r="H4" s="38">
        <v>2022</v>
      </c>
      <c r="I4" s="38">
        <v>2023</v>
      </c>
      <c r="J4" s="38">
        <v>2024</v>
      </c>
      <c r="K4" s="38">
        <v>2025</v>
      </c>
      <c r="L4" s="38">
        <v>2026</v>
      </c>
      <c r="M4" s="38">
        <v>2027</v>
      </c>
      <c r="N4" s="38">
        <v>2028</v>
      </c>
      <c r="O4" s="38">
        <v>2029</v>
      </c>
      <c r="P4" s="38">
        <v>2030</v>
      </c>
      <c r="Q4" s="38">
        <v>2031</v>
      </c>
      <c r="R4" s="38">
        <v>2032</v>
      </c>
      <c r="S4" s="38">
        <v>2033</v>
      </c>
      <c r="T4" s="38">
        <v>2034</v>
      </c>
      <c r="U4" s="38">
        <v>2035</v>
      </c>
      <c r="V4" s="38">
        <v>2036</v>
      </c>
      <c r="W4" s="38">
        <v>2037</v>
      </c>
      <c r="X4" s="38">
        <v>2038</v>
      </c>
      <c r="Y4" s="38">
        <v>2039</v>
      </c>
      <c r="Z4" s="38">
        <v>2040</v>
      </c>
      <c r="AA4" s="38">
        <v>2041</v>
      </c>
      <c r="AB4" s="38">
        <v>2042</v>
      </c>
      <c r="AC4" s="38">
        <v>2043</v>
      </c>
      <c r="AD4" s="38">
        <v>2044</v>
      </c>
      <c r="AE4" s="38">
        <v>2045</v>
      </c>
      <c r="AF4" s="38">
        <v>2046</v>
      </c>
      <c r="AG4" s="38">
        <v>2047</v>
      </c>
      <c r="AH4" s="38">
        <v>2048</v>
      </c>
      <c r="AI4" s="38">
        <v>2049</v>
      </c>
      <c r="AJ4" s="38">
        <v>2050</v>
      </c>
      <c r="AK4" s="38">
        <v>2050</v>
      </c>
    </row>
    <row r="5" spans="2:37" ht="15" customHeight="1" thickTop="1" x14ac:dyDescent="0.45"/>
    <row r="6" spans="2:37" ht="15" customHeight="1" x14ac:dyDescent="0.45">
      <c r="B6" s="43" t="s">
        <v>105</v>
      </c>
      <c r="C6" s="49">
        <v>477.04278599999998</v>
      </c>
      <c r="D6" s="49">
        <v>486.10140999999999</v>
      </c>
      <c r="E6" s="49">
        <v>462.25711100000001</v>
      </c>
      <c r="F6" s="49">
        <v>472.71850599999999</v>
      </c>
      <c r="G6" s="49">
        <v>469.25531000000001</v>
      </c>
      <c r="H6" s="49">
        <v>467.02038599999997</v>
      </c>
      <c r="I6" s="49">
        <v>464.36389200000002</v>
      </c>
      <c r="J6" s="49">
        <v>458.73458900000003</v>
      </c>
      <c r="K6" s="49">
        <v>454.64410400000003</v>
      </c>
      <c r="L6" s="49">
        <v>451.27090500000003</v>
      </c>
      <c r="M6" s="49">
        <v>449.89889499999998</v>
      </c>
      <c r="N6" s="49">
        <v>447.340912</v>
      </c>
      <c r="O6" s="49">
        <v>444.908905</v>
      </c>
      <c r="P6" s="49">
        <v>442.39779700000003</v>
      </c>
      <c r="Q6" s="49">
        <v>440.44030800000002</v>
      </c>
      <c r="R6" s="49">
        <v>437.76870700000001</v>
      </c>
      <c r="S6" s="49">
        <v>435.72180200000003</v>
      </c>
      <c r="T6" s="49">
        <v>435.01629600000001</v>
      </c>
      <c r="U6" s="49">
        <v>434.552887</v>
      </c>
      <c r="V6" s="49">
        <v>432.56579599999998</v>
      </c>
      <c r="W6" s="49">
        <v>434.32620200000002</v>
      </c>
      <c r="X6" s="49">
        <v>434.756012</v>
      </c>
      <c r="Y6" s="49">
        <v>434.83081099999998</v>
      </c>
      <c r="Z6" s="49">
        <v>434.73831200000001</v>
      </c>
      <c r="AA6" s="49">
        <v>435.45379600000001</v>
      </c>
      <c r="AB6" s="49">
        <v>436.797302</v>
      </c>
      <c r="AC6" s="49">
        <v>437.45431500000001</v>
      </c>
      <c r="AD6" s="49">
        <v>438.435089</v>
      </c>
      <c r="AE6" s="49">
        <v>439.63799999999998</v>
      </c>
      <c r="AF6" s="49">
        <v>442.36599699999999</v>
      </c>
      <c r="AG6" s="49">
        <v>444.013214</v>
      </c>
      <c r="AH6" s="49">
        <v>446.54458599999998</v>
      </c>
      <c r="AI6" s="49">
        <v>447.479401</v>
      </c>
      <c r="AJ6" s="49">
        <v>449.39428700000002</v>
      </c>
      <c r="AK6" s="50">
        <v>-2.4510000000000001E-3</v>
      </c>
    </row>
    <row r="7" spans="2:37" x14ac:dyDescent="0.45">
      <c r="B7" s="43" t="s">
        <v>106</v>
      </c>
    </row>
    <row r="8" spans="2:37" x14ac:dyDescent="0.45">
      <c r="B8" s="43" t="s">
        <v>107</v>
      </c>
      <c r="C8" s="53">
        <v>17.228000999999999</v>
      </c>
      <c r="D8" s="53">
        <v>17.550706999999999</v>
      </c>
      <c r="E8" s="53">
        <v>17.956469999999999</v>
      </c>
      <c r="F8" s="53">
        <v>18.561658999999999</v>
      </c>
      <c r="G8" s="53">
        <v>18.240932000000001</v>
      </c>
      <c r="H8" s="53">
        <v>18.305565000000001</v>
      </c>
      <c r="I8" s="53">
        <v>18.216169000000001</v>
      </c>
      <c r="J8" s="53">
        <v>18.124077</v>
      </c>
      <c r="K8" s="53">
        <v>17.872724999999999</v>
      </c>
      <c r="L8" s="53">
        <v>17.733559</v>
      </c>
      <c r="M8" s="53">
        <v>17.790877999999999</v>
      </c>
      <c r="N8" s="53">
        <v>17.809593</v>
      </c>
      <c r="O8" s="53">
        <v>17.797143999999999</v>
      </c>
      <c r="P8" s="53">
        <v>17.750488000000001</v>
      </c>
      <c r="Q8" s="53">
        <v>17.771865999999999</v>
      </c>
      <c r="R8" s="53">
        <v>17.749244999999998</v>
      </c>
      <c r="S8" s="53">
        <v>17.673556999999999</v>
      </c>
      <c r="T8" s="53">
        <v>17.654147999999999</v>
      </c>
      <c r="U8" s="53">
        <v>17.645510000000002</v>
      </c>
      <c r="V8" s="53">
        <v>17.653233</v>
      </c>
      <c r="W8" s="53">
        <v>17.691224999999999</v>
      </c>
      <c r="X8" s="53">
        <v>17.700320999999999</v>
      </c>
      <c r="Y8" s="53">
        <v>17.623837000000002</v>
      </c>
      <c r="Z8" s="53">
        <v>17.614208000000001</v>
      </c>
      <c r="AA8" s="53">
        <v>17.632324000000001</v>
      </c>
      <c r="AB8" s="53">
        <v>17.719449999999998</v>
      </c>
      <c r="AC8" s="53">
        <v>17.687442999999998</v>
      </c>
      <c r="AD8" s="53">
        <v>17.742956</v>
      </c>
      <c r="AE8" s="53">
        <v>17.742044</v>
      </c>
      <c r="AF8" s="53">
        <v>17.822962</v>
      </c>
      <c r="AG8" s="53">
        <v>17.809488000000002</v>
      </c>
      <c r="AH8" s="53">
        <v>17.825657</v>
      </c>
      <c r="AI8" s="53">
        <v>17.699687999999998</v>
      </c>
      <c r="AJ8" s="53">
        <v>17.697797999999999</v>
      </c>
      <c r="AK8" s="50">
        <v>2.61E-4</v>
      </c>
    </row>
    <row r="10" spans="2:37" ht="15" customHeight="1" x14ac:dyDescent="0.45">
      <c r="B10" s="43" t="s">
        <v>108</v>
      </c>
    </row>
    <row r="11" spans="2:37" ht="15" customHeight="1" x14ac:dyDescent="0.45">
      <c r="B11" s="56" t="s">
        <v>109</v>
      </c>
      <c r="C11" s="54">
        <v>1.5529999999999999</v>
      </c>
      <c r="D11" s="54">
        <v>1.5529999999999999</v>
      </c>
      <c r="E11" s="54">
        <v>1.5529999999999999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46" t="s">
        <v>110</v>
      </c>
    </row>
    <row r="12" spans="2:37" ht="15" customHeight="1" x14ac:dyDescent="0.45">
      <c r="B12" s="56" t="s">
        <v>111</v>
      </c>
      <c r="C12" s="54">
        <v>2.2949999999999999</v>
      </c>
      <c r="D12" s="54">
        <v>2.2949999999999999</v>
      </c>
      <c r="E12" s="54">
        <v>2.2949999999999999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46" t="s">
        <v>110</v>
      </c>
    </row>
    <row r="13" spans="2:37" ht="15" customHeight="1" x14ac:dyDescent="0.45">
      <c r="B13" s="56" t="s">
        <v>112</v>
      </c>
      <c r="C13" s="54">
        <v>9.6280000000000001</v>
      </c>
      <c r="D13" s="54">
        <v>9.6280000000000001</v>
      </c>
      <c r="E13" s="54">
        <v>9.6280000000000001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46" t="s">
        <v>110</v>
      </c>
    </row>
    <row r="14" spans="2:37" ht="15" customHeight="1" x14ac:dyDescent="0.45">
      <c r="B14" s="56" t="s">
        <v>113</v>
      </c>
      <c r="C14" s="54">
        <v>527.828979</v>
      </c>
      <c r="D14" s="54">
        <v>527.828979</v>
      </c>
      <c r="E14" s="54">
        <v>527.828979</v>
      </c>
      <c r="F14" s="54">
        <v>381.09463499999998</v>
      </c>
      <c r="G14" s="54">
        <v>369.54522700000001</v>
      </c>
      <c r="H14" s="54">
        <v>357.17898600000001</v>
      </c>
      <c r="I14" s="54">
        <v>346.91030899999998</v>
      </c>
      <c r="J14" s="54">
        <v>333.87948599999999</v>
      </c>
      <c r="K14" s="54">
        <v>330.89709499999998</v>
      </c>
      <c r="L14" s="54">
        <v>321.93670700000001</v>
      </c>
      <c r="M14" s="54">
        <v>317.36334199999999</v>
      </c>
      <c r="N14" s="54">
        <v>320.72894300000002</v>
      </c>
      <c r="O14" s="54">
        <v>323.46853599999997</v>
      </c>
      <c r="P14" s="54">
        <v>322.56362899999999</v>
      </c>
      <c r="Q14" s="54">
        <v>335.11086999999998</v>
      </c>
      <c r="R14" s="54">
        <v>334.81295799999998</v>
      </c>
      <c r="S14" s="54">
        <v>338.01730300000003</v>
      </c>
      <c r="T14" s="54">
        <v>349.32910199999998</v>
      </c>
      <c r="U14" s="54">
        <v>351.129547</v>
      </c>
      <c r="V14" s="54">
        <v>357.54629499999999</v>
      </c>
      <c r="W14" s="54">
        <v>370.16168199999998</v>
      </c>
      <c r="X14" s="54">
        <v>372.70224000000002</v>
      </c>
      <c r="Y14" s="54">
        <v>376.39077800000001</v>
      </c>
      <c r="Z14" s="54">
        <v>381.97335800000002</v>
      </c>
      <c r="AA14" s="54">
        <v>384.73959400000001</v>
      </c>
      <c r="AB14" s="54">
        <v>389.76919600000002</v>
      </c>
      <c r="AC14" s="54">
        <v>395.469086</v>
      </c>
      <c r="AD14" s="54">
        <v>402.20483400000001</v>
      </c>
      <c r="AE14" s="54">
        <v>404.15927099999999</v>
      </c>
      <c r="AF14" s="54">
        <v>412.932953</v>
      </c>
      <c r="AG14" s="54">
        <v>418.10235599999999</v>
      </c>
      <c r="AH14" s="54">
        <v>420.51187099999999</v>
      </c>
      <c r="AI14" s="54">
        <v>419.92010499999998</v>
      </c>
      <c r="AJ14" s="54">
        <v>424.434326</v>
      </c>
      <c r="AK14" s="46">
        <v>-6.79E-3</v>
      </c>
    </row>
    <row r="15" spans="2:37" ht="15" customHeight="1" x14ac:dyDescent="0.45">
      <c r="B15" s="56" t="s">
        <v>114</v>
      </c>
      <c r="C15" s="54">
        <v>1484.7150879999999</v>
      </c>
      <c r="D15" s="54">
        <v>1538.8170170000001</v>
      </c>
      <c r="E15" s="54">
        <v>1533</v>
      </c>
      <c r="F15" s="54">
        <v>1698.105591</v>
      </c>
      <c r="G15" s="54">
        <v>1650.0679929999999</v>
      </c>
      <c r="H15" s="54">
        <v>1595.97522</v>
      </c>
      <c r="I15" s="54">
        <v>1572.0251459999999</v>
      </c>
      <c r="J15" s="54">
        <v>1545.298828</v>
      </c>
      <c r="K15" s="54">
        <v>1534.666138</v>
      </c>
      <c r="L15" s="54">
        <v>1490.081177</v>
      </c>
      <c r="M15" s="54">
        <v>1477.2320560000001</v>
      </c>
      <c r="N15" s="54">
        <v>1498.8654790000001</v>
      </c>
      <c r="O15" s="54">
        <v>1467.3881839999999</v>
      </c>
      <c r="P15" s="54">
        <v>1476.9948730000001</v>
      </c>
      <c r="Q15" s="54">
        <v>1501.7739260000001</v>
      </c>
      <c r="R15" s="54">
        <v>1490.578125</v>
      </c>
      <c r="S15" s="54">
        <v>1468.7146</v>
      </c>
      <c r="T15" s="54">
        <v>1511.593018</v>
      </c>
      <c r="U15" s="54">
        <v>1503.7937010000001</v>
      </c>
      <c r="V15" s="54">
        <v>1475.2890620000001</v>
      </c>
      <c r="W15" s="54">
        <v>1543.9261469999999</v>
      </c>
      <c r="X15" s="54">
        <v>1540.496582</v>
      </c>
      <c r="Y15" s="54">
        <v>1537.2016599999999</v>
      </c>
      <c r="Z15" s="54">
        <v>1556.186768</v>
      </c>
      <c r="AA15" s="54">
        <v>1564.395264</v>
      </c>
      <c r="AB15" s="54">
        <v>1543.641846</v>
      </c>
      <c r="AC15" s="54">
        <v>1564.987427</v>
      </c>
      <c r="AD15" s="54">
        <v>1592.6865230000001</v>
      </c>
      <c r="AE15" s="54">
        <v>1614.6571039999999</v>
      </c>
      <c r="AF15" s="54">
        <v>1633.6633300000001</v>
      </c>
      <c r="AG15" s="54">
        <v>1642.69165</v>
      </c>
      <c r="AH15" s="54">
        <v>1647.2193600000001</v>
      </c>
      <c r="AI15" s="54">
        <v>1635.9807129999999</v>
      </c>
      <c r="AJ15" s="54">
        <v>1641.2717290000001</v>
      </c>
      <c r="AK15" s="46">
        <v>2.016E-3</v>
      </c>
    </row>
    <row r="16" spans="2:37" ht="15" customHeight="1" x14ac:dyDescent="0.45">
      <c r="B16" s="56" t="s">
        <v>115</v>
      </c>
      <c r="C16" s="54">
        <v>5.7610000000000001</v>
      </c>
      <c r="D16" s="54">
        <v>5.7610000000000001</v>
      </c>
      <c r="E16" s="54">
        <v>5.7610000000000001</v>
      </c>
      <c r="F16" s="54">
        <v>5.7403149999999998</v>
      </c>
      <c r="G16" s="54">
        <v>13.880179999999999</v>
      </c>
      <c r="H16" s="54">
        <v>20.10004</v>
      </c>
      <c r="I16" s="54">
        <v>26.580870000000001</v>
      </c>
      <c r="J16" s="54">
        <v>16.602115999999999</v>
      </c>
      <c r="K16" s="54">
        <v>1.1588000000000001</v>
      </c>
      <c r="L16" s="54">
        <v>17.524881000000001</v>
      </c>
      <c r="M16" s="54">
        <v>23.596509999999999</v>
      </c>
      <c r="N16" s="54">
        <v>27.685549000000002</v>
      </c>
      <c r="O16" s="54">
        <v>20.777595999999999</v>
      </c>
      <c r="P16" s="54">
        <v>15.487730000000001</v>
      </c>
      <c r="Q16" s="54">
        <v>0</v>
      </c>
      <c r="R16" s="54">
        <v>3.3459000000000003E-2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3.1949999999999999E-2</v>
      </c>
      <c r="Y16" s="54">
        <v>2.0237999999999999E-2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1.0768E-2</v>
      </c>
      <c r="AG16" s="54">
        <v>1.5454000000000001E-2</v>
      </c>
      <c r="AH16" s="54">
        <v>2.6991999999999999E-2</v>
      </c>
      <c r="AI16" s="54">
        <v>2.4375000000000001E-2</v>
      </c>
      <c r="AJ16" s="54">
        <v>2.0191000000000001E-2</v>
      </c>
      <c r="AK16" s="46">
        <v>-0.16194800000000001</v>
      </c>
    </row>
    <row r="17" spans="2:37" ht="15" customHeight="1" x14ac:dyDescent="0.45">
      <c r="B17" s="56" t="s">
        <v>116</v>
      </c>
      <c r="C17" s="54">
        <v>2031.7810059999999</v>
      </c>
      <c r="D17" s="54">
        <v>2085.883057</v>
      </c>
      <c r="E17" s="54">
        <v>2080.0659179999998</v>
      </c>
      <c r="F17" s="54">
        <v>2084.9404300000001</v>
      </c>
      <c r="G17" s="54">
        <v>2033.493408</v>
      </c>
      <c r="H17" s="54">
        <v>1973.2542719999999</v>
      </c>
      <c r="I17" s="54">
        <v>1945.5162350000001</v>
      </c>
      <c r="J17" s="54">
        <v>1895.780518</v>
      </c>
      <c r="K17" s="54">
        <v>1866.7220460000001</v>
      </c>
      <c r="L17" s="54">
        <v>1829.542725</v>
      </c>
      <c r="M17" s="54">
        <v>1818.1920170000001</v>
      </c>
      <c r="N17" s="54">
        <v>1847.280029</v>
      </c>
      <c r="O17" s="54">
        <v>1811.6342770000001</v>
      </c>
      <c r="P17" s="54">
        <v>1815.046143</v>
      </c>
      <c r="Q17" s="54">
        <v>1836.8847659999999</v>
      </c>
      <c r="R17" s="54">
        <v>1825.424561</v>
      </c>
      <c r="S17" s="54">
        <v>1806.7319339999999</v>
      </c>
      <c r="T17" s="54">
        <v>1860.9221190000001</v>
      </c>
      <c r="U17" s="54">
        <v>1854.9232179999999</v>
      </c>
      <c r="V17" s="54">
        <v>1832.835327</v>
      </c>
      <c r="W17" s="54">
        <v>1914.0878909999999</v>
      </c>
      <c r="X17" s="54">
        <v>1913.2308350000001</v>
      </c>
      <c r="Y17" s="54">
        <v>1913.6126710000001</v>
      </c>
      <c r="Z17" s="54">
        <v>1938.1601559999999</v>
      </c>
      <c r="AA17" s="54">
        <v>1949.134888</v>
      </c>
      <c r="AB17" s="54">
        <v>1933.4110109999999</v>
      </c>
      <c r="AC17" s="54">
        <v>1960.456543</v>
      </c>
      <c r="AD17" s="54">
        <v>1994.891357</v>
      </c>
      <c r="AE17" s="54">
        <v>2018.8164059999999</v>
      </c>
      <c r="AF17" s="54">
        <v>2046.6070560000001</v>
      </c>
      <c r="AG17" s="54">
        <v>2060.8093260000001</v>
      </c>
      <c r="AH17" s="54">
        <v>2067.7583009999998</v>
      </c>
      <c r="AI17" s="54">
        <v>2055.9252929999998</v>
      </c>
      <c r="AJ17" s="54">
        <v>2065.726318</v>
      </c>
      <c r="AK17" s="46">
        <v>-3.0299999999999999E-4</v>
      </c>
    </row>
    <row r="18" spans="2:37" ht="15" customHeight="1" x14ac:dyDescent="0.45">
      <c r="B18" s="44" t="s">
        <v>117</v>
      </c>
      <c r="C18" s="54">
        <v>1477.841064</v>
      </c>
      <c r="D18" s="54">
        <v>1458.953857</v>
      </c>
      <c r="E18" s="54">
        <v>1443.5708010000001</v>
      </c>
      <c r="F18" s="54">
        <v>1503.6347659999999</v>
      </c>
      <c r="G18" s="54">
        <v>1494.849365</v>
      </c>
      <c r="H18" s="54">
        <v>1507.3222659999999</v>
      </c>
      <c r="I18" s="54">
        <v>1516.399414</v>
      </c>
      <c r="J18" s="54">
        <v>1501.2585449999999</v>
      </c>
      <c r="K18" s="54">
        <v>1490.4748540000001</v>
      </c>
      <c r="L18" s="54">
        <v>1497.544678</v>
      </c>
      <c r="M18" s="54">
        <v>1427.8542480000001</v>
      </c>
      <c r="N18" s="54">
        <v>1453.719482</v>
      </c>
      <c r="O18" s="54">
        <v>1403.5823969999999</v>
      </c>
      <c r="P18" s="54">
        <v>1411.8294679999999</v>
      </c>
      <c r="Q18" s="54">
        <v>1393.601318</v>
      </c>
      <c r="R18" s="54">
        <v>1387.4726559999999</v>
      </c>
      <c r="S18" s="54">
        <v>1376.3201899999999</v>
      </c>
      <c r="T18" s="54">
        <v>1393.6176760000001</v>
      </c>
      <c r="U18" s="54">
        <v>1409.8443600000001</v>
      </c>
      <c r="V18" s="54">
        <v>1413.5104980000001</v>
      </c>
      <c r="W18" s="54">
        <v>1415.6099850000001</v>
      </c>
      <c r="X18" s="54">
        <v>1432.585327</v>
      </c>
      <c r="Y18" s="54">
        <v>1431.0893550000001</v>
      </c>
      <c r="Z18" s="54">
        <v>1444.054077</v>
      </c>
      <c r="AA18" s="54">
        <v>1452.4626459999999</v>
      </c>
      <c r="AB18" s="54">
        <v>1436.8176269999999</v>
      </c>
      <c r="AC18" s="54">
        <v>1464.9995120000001</v>
      </c>
      <c r="AD18" s="54">
        <v>1457.420044</v>
      </c>
      <c r="AE18" s="54">
        <v>1525.833862</v>
      </c>
      <c r="AF18" s="54">
        <v>1499.611328</v>
      </c>
      <c r="AG18" s="54">
        <v>1507.556274</v>
      </c>
      <c r="AH18" s="54">
        <v>1514.6473390000001</v>
      </c>
      <c r="AI18" s="54">
        <v>1540.548828</v>
      </c>
      <c r="AJ18" s="54">
        <v>1541.2818600000001</v>
      </c>
      <c r="AK18" s="46">
        <v>1.717E-3</v>
      </c>
    </row>
    <row r="19" spans="2:37" ht="15" customHeight="1" x14ac:dyDescent="0.45">
      <c r="B19" s="44" t="s">
        <v>118</v>
      </c>
      <c r="C19" s="54">
        <v>1286.2730710000001</v>
      </c>
      <c r="D19" s="54">
        <v>1121.4530030000001</v>
      </c>
      <c r="E19" s="54">
        <v>1111.1560059999999</v>
      </c>
      <c r="F19" s="54">
        <v>1224.316284</v>
      </c>
      <c r="G19" s="54">
        <v>1216.0892329999999</v>
      </c>
      <c r="H19" s="54">
        <v>1238.864014</v>
      </c>
      <c r="I19" s="54">
        <v>1242.8732910000001</v>
      </c>
      <c r="J19" s="54">
        <v>1239.8220209999999</v>
      </c>
      <c r="K19" s="54">
        <v>1238.5980219999999</v>
      </c>
      <c r="L19" s="54">
        <v>1240.612061</v>
      </c>
      <c r="M19" s="54">
        <v>1205.877686</v>
      </c>
      <c r="N19" s="54">
        <v>1207.2138669999999</v>
      </c>
      <c r="O19" s="54">
        <v>1188.897217</v>
      </c>
      <c r="P19" s="54">
        <v>1192.074341</v>
      </c>
      <c r="Q19" s="54">
        <v>1178.767456</v>
      </c>
      <c r="R19" s="54">
        <v>1175.8544919999999</v>
      </c>
      <c r="S19" s="54">
        <v>1175.8035890000001</v>
      </c>
      <c r="T19" s="54">
        <v>1167.43335</v>
      </c>
      <c r="U19" s="54">
        <v>1181.132202</v>
      </c>
      <c r="V19" s="54">
        <v>1195.2983400000001</v>
      </c>
      <c r="W19" s="54">
        <v>1172.8358149999999</v>
      </c>
      <c r="X19" s="54">
        <v>1183.794922</v>
      </c>
      <c r="Y19" s="54">
        <v>1179.272095</v>
      </c>
      <c r="Z19" s="54">
        <v>1185.630371</v>
      </c>
      <c r="AA19" s="54">
        <v>1188.4338379999999</v>
      </c>
      <c r="AB19" s="54">
        <v>1191.472534</v>
      </c>
      <c r="AC19" s="54">
        <v>1200.4077150000001</v>
      </c>
      <c r="AD19" s="54">
        <v>1189.474121</v>
      </c>
      <c r="AE19" s="54">
        <v>1229.6499020000001</v>
      </c>
      <c r="AF19" s="54">
        <v>1208.8408199999999</v>
      </c>
      <c r="AG19" s="54">
        <v>1211.969971</v>
      </c>
      <c r="AH19" s="54">
        <v>1215.7791749999999</v>
      </c>
      <c r="AI19" s="54">
        <v>1230.760986</v>
      </c>
      <c r="AJ19" s="54">
        <v>1229.905518</v>
      </c>
      <c r="AK19" s="46">
        <v>2.8890000000000001E-3</v>
      </c>
    </row>
    <row r="20" spans="2:37" ht="15" customHeight="1" x14ac:dyDescent="0.45">
      <c r="B20" s="44" t="s">
        <v>119</v>
      </c>
      <c r="C20" s="54">
        <v>191.567993</v>
      </c>
      <c r="D20" s="54">
        <v>337.50082400000002</v>
      </c>
      <c r="E20" s="54">
        <v>332.41473400000001</v>
      </c>
      <c r="F20" s="54">
        <v>279.318512</v>
      </c>
      <c r="G20" s="54">
        <v>278.76010100000002</v>
      </c>
      <c r="H20" s="54">
        <v>268.45822099999998</v>
      </c>
      <c r="I20" s="54">
        <v>273.52615400000002</v>
      </c>
      <c r="J20" s="54">
        <v>261.43658399999998</v>
      </c>
      <c r="K20" s="54">
        <v>251.876846</v>
      </c>
      <c r="L20" s="54">
        <v>256.93261699999999</v>
      </c>
      <c r="M20" s="54">
        <v>221.976562</v>
      </c>
      <c r="N20" s="54">
        <v>246.50563</v>
      </c>
      <c r="O20" s="54">
        <v>214.68524199999999</v>
      </c>
      <c r="P20" s="54">
        <v>219.755157</v>
      </c>
      <c r="Q20" s="54">
        <v>214.83386200000001</v>
      </c>
      <c r="R20" s="54">
        <v>211.61821</v>
      </c>
      <c r="S20" s="54">
        <v>200.51664700000001</v>
      </c>
      <c r="T20" s="54">
        <v>226.18428</v>
      </c>
      <c r="U20" s="54">
        <v>228.71212800000001</v>
      </c>
      <c r="V20" s="54">
        <v>218.21220400000001</v>
      </c>
      <c r="W20" s="54">
        <v>242.77420000000001</v>
      </c>
      <c r="X20" s="54">
        <v>248.79037500000001</v>
      </c>
      <c r="Y20" s="54">
        <v>251.817215</v>
      </c>
      <c r="Z20" s="54">
        <v>258.42364500000002</v>
      </c>
      <c r="AA20" s="54">
        <v>264.028839</v>
      </c>
      <c r="AB20" s="54">
        <v>245.34513899999999</v>
      </c>
      <c r="AC20" s="54">
        <v>264.59179699999999</v>
      </c>
      <c r="AD20" s="54">
        <v>267.94592299999999</v>
      </c>
      <c r="AE20" s="54">
        <v>296.18396000000001</v>
      </c>
      <c r="AF20" s="54">
        <v>290.77047700000003</v>
      </c>
      <c r="AG20" s="54">
        <v>295.58630399999998</v>
      </c>
      <c r="AH20" s="54">
        <v>298.86816399999998</v>
      </c>
      <c r="AI20" s="54">
        <v>309.78784200000001</v>
      </c>
      <c r="AJ20" s="54">
        <v>311.37631199999998</v>
      </c>
      <c r="AK20" s="46">
        <v>-2.5149999999999999E-3</v>
      </c>
    </row>
    <row r="21" spans="2:37" ht="15" customHeight="1" x14ac:dyDescent="0.45">
      <c r="B21" s="44" t="s">
        <v>120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46" t="s">
        <v>110</v>
      </c>
    </row>
    <row r="22" spans="2:37" ht="15" customHeight="1" x14ac:dyDescent="0.45">
      <c r="B22" s="44" t="s">
        <v>121</v>
      </c>
      <c r="C22" s="54">
        <v>24</v>
      </c>
      <c r="D22" s="54">
        <v>24</v>
      </c>
      <c r="E22" s="54">
        <v>24</v>
      </c>
      <c r="F22" s="54">
        <v>30.971101999999998</v>
      </c>
      <c r="G22" s="54">
        <v>30.971101999999998</v>
      </c>
      <c r="H22" s="54">
        <v>30.971101999999998</v>
      </c>
      <c r="I22" s="54">
        <v>30.971101999999998</v>
      </c>
      <c r="J22" s="54">
        <v>30.971101999999998</v>
      </c>
      <c r="K22" s="54">
        <v>30.971101999999998</v>
      </c>
      <c r="L22" s="54">
        <v>30.971101999999998</v>
      </c>
      <c r="M22" s="54">
        <v>30.971101999999998</v>
      </c>
      <c r="N22" s="54">
        <v>30.971101999999998</v>
      </c>
      <c r="O22" s="54">
        <v>30.971101999999998</v>
      </c>
      <c r="P22" s="54">
        <v>30.971101999999998</v>
      </c>
      <c r="Q22" s="54">
        <v>30.971101999999998</v>
      </c>
      <c r="R22" s="54">
        <v>30.971101999999998</v>
      </c>
      <c r="S22" s="54">
        <v>30.971101999999998</v>
      </c>
      <c r="T22" s="54">
        <v>30.971101999999998</v>
      </c>
      <c r="U22" s="54">
        <v>30.971101999999998</v>
      </c>
      <c r="V22" s="54">
        <v>30.971101999999998</v>
      </c>
      <c r="W22" s="54">
        <v>30.971101999999998</v>
      </c>
      <c r="X22" s="54">
        <v>30.971101999999998</v>
      </c>
      <c r="Y22" s="54">
        <v>30.971101999999998</v>
      </c>
      <c r="Z22" s="54">
        <v>30.971101999999998</v>
      </c>
      <c r="AA22" s="54">
        <v>30.971101999999998</v>
      </c>
      <c r="AB22" s="54">
        <v>30.971101999999998</v>
      </c>
      <c r="AC22" s="54">
        <v>30.971101999999998</v>
      </c>
      <c r="AD22" s="54">
        <v>30.971101999999998</v>
      </c>
      <c r="AE22" s="54">
        <v>30.971101999999998</v>
      </c>
      <c r="AF22" s="54">
        <v>30.971101999999998</v>
      </c>
      <c r="AG22" s="54">
        <v>30.971101999999998</v>
      </c>
      <c r="AH22" s="54">
        <v>30.971101999999998</v>
      </c>
      <c r="AI22" s="54">
        <v>30.971101999999998</v>
      </c>
      <c r="AJ22" s="54">
        <v>30.971101999999998</v>
      </c>
      <c r="AK22" s="46">
        <v>8.0009999999999994E-3</v>
      </c>
    </row>
    <row r="23" spans="2:37" ht="15" customHeight="1" x14ac:dyDescent="0.45">
      <c r="B23" s="44" t="s">
        <v>122</v>
      </c>
      <c r="C23" s="54">
        <v>783.99597200000005</v>
      </c>
      <c r="D23" s="54">
        <v>782.41796899999997</v>
      </c>
      <c r="E23" s="54">
        <v>802.76788299999998</v>
      </c>
      <c r="F23" s="54">
        <v>837.63122599999997</v>
      </c>
      <c r="G23" s="54">
        <v>838.94726600000001</v>
      </c>
      <c r="H23" s="54">
        <v>840.18133499999999</v>
      </c>
      <c r="I23" s="54">
        <v>841.316956</v>
      </c>
      <c r="J23" s="54">
        <v>844.53350799999998</v>
      </c>
      <c r="K23" s="54">
        <v>845.60510299999999</v>
      </c>
      <c r="L23" s="54">
        <v>845.90173300000004</v>
      </c>
      <c r="M23" s="54">
        <v>846.117615</v>
      </c>
      <c r="N23" s="54">
        <v>851.53051800000003</v>
      </c>
      <c r="O23" s="54">
        <v>852.830872</v>
      </c>
      <c r="P23" s="54">
        <v>855.32501200000002</v>
      </c>
      <c r="Q23" s="54">
        <v>846.38635299999999</v>
      </c>
      <c r="R23" s="54">
        <v>847.30737299999998</v>
      </c>
      <c r="S23" s="54">
        <v>848.44592299999999</v>
      </c>
      <c r="T23" s="54">
        <v>848.72808799999996</v>
      </c>
      <c r="U23" s="54">
        <v>848.77362100000005</v>
      </c>
      <c r="V23" s="54">
        <v>848.77972399999999</v>
      </c>
      <c r="W23" s="54">
        <v>848.77179000000001</v>
      </c>
      <c r="X23" s="54">
        <v>848.74652100000003</v>
      </c>
      <c r="Y23" s="54">
        <v>848.72582999999997</v>
      </c>
      <c r="Z23" s="54">
        <v>848.69793700000002</v>
      </c>
      <c r="AA23" s="54">
        <v>848.70318599999996</v>
      </c>
      <c r="AB23" s="54">
        <v>844.51190199999996</v>
      </c>
      <c r="AC23" s="54">
        <v>840.10711700000002</v>
      </c>
      <c r="AD23" s="54">
        <v>838.93585199999995</v>
      </c>
      <c r="AE23" s="54">
        <v>837.24615500000004</v>
      </c>
      <c r="AF23" s="54">
        <v>837.23962400000005</v>
      </c>
      <c r="AG23" s="54">
        <v>837.22717299999999</v>
      </c>
      <c r="AH23" s="54">
        <v>837.21575900000005</v>
      </c>
      <c r="AI23" s="54">
        <v>837.20562700000005</v>
      </c>
      <c r="AJ23" s="54">
        <v>837.19421399999999</v>
      </c>
      <c r="AK23" s="46">
        <v>2.117E-3</v>
      </c>
    </row>
    <row r="24" spans="2:37" ht="16.05" customHeight="1" x14ac:dyDescent="0.45">
      <c r="B24" s="44" t="s">
        <v>123</v>
      </c>
      <c r="C24" s="54">
        <v>202.70098899999999</v>
      </c>
      <c r="D24" s="54">
        <v>202.70098899999999</v>
      </c>
      <c r="E24" s="54">
        <v>202.70098899999999</v>
      </c>
      <c r="F24" s="54">
        <v>208.61547899999999</v>
      </c>
      <c r="G24" s="54">
        <v>204.761292</v>
      </c>
      <c r="H24" s="54">
        <v>201.33343500000001</v>
      </c>
      <c r="I24" s="54">
        <v>197.59556599999999</v>
      </c>
      <c r="J24" s="54">
        <v>192.152771</v>
      </c>
      <c r="K24" s="54">
        <v>188.99897799999999</v>
      </c>
      <c r="L24" s="54">
        <v>183.82186899999999</v>
      </c>
      <c r="M24" s="54">
        <v>179.40068099999999</v>
      </c>
      <c r="N24" s="54">
        <v>181.03556800000001</v>
      </c>
      <c r="O24" s="54">
        <v>177.91980000000001</v>
      </c>
      <c r="P24" s="54">
        <v>178.38232400000001</v>
      </c>
      <c r="Q24" s="54">
        <v>180.61944600000001</v>
      </c>
      <c r="R24" s="54">
        <v>179.868179</v>
      </c>
      <c r="S24" s="54">
        <v>178.195099</v>
      </c>
      <c r="T24" s="54">
        <v>182.56556699999999</v>
      </c>
      <c r="U24" s="54">
        <v>182.07647700000001</v>
      </c>
      <c r="V24" s="54">
        <v>181.93002300000001</v>
      </c>
      <c r="W24" s="54">
        <v>185.526352</v>
      </c>
      <c r="X24" s="54">
        <v>186.070999</v>
      </c>
      <c r="Y24" s="54">
        <v>185.614532</v>
      </c>
      <c r="Z24" s="54">
        <v>188.38061500000001</v>
      </c>
      <c r="AA24" s="54">
        <v>189.07450900000001</v>
      </c>
      <c r="AB24" s="54">
        <v>189.08633399999999</v>
      </c>
      <c r="AC24" s="54">
        <v>191.91108700000001</v>
      </c>
      <c r="AD24" s="54">
        <v>194.19776899999999</v>
      </c>
      <c r="AE24" s="54">
        <v>197.605118</v>
      </c>
      <c r="AF24" s="54">
        <v>199.14454699999999</v>
      </c>
      <c r="AG24" s="54">
        <v>200.590317</v>
      </c>
      <c r="AH24" s="54">
        <v>201.08874499999999</v>
      </c>
      <c r="AI24" s="54">
        <v>201.22792100000001</v>
      </c>
      <c r="AJ24" s="54">
        <v>201.59368900000001</v>
      </c>
      <c r="AK24" s="46">
        <v>-1.7100000000000001E-4</v>
      </c>
    </row>
    <row r="25" spans="2:37" ht="15" customHeight="1" x14ac:dyDescent="0.45">
      <c r="B25" s="43" t="s">
        <v>124</v>
      </c>
      <c r="C25" s="53">
        <v>4520.3188479999999</v>
      </c>
      <c r="D25" s="53">
        <v>4553.9560549999997</v>
      </c>
      <c r="E25" s="53">
        <v>4553.1054690000001</v>
      </c>
      <c r="F25" s="53">
        <v>4665.7929690000001</v>
      </c>
      <c r="G25" s="53">
        <v>4603.0224609999996</v>
      </c>
      <c r="H25" s="53">
        <v>4553.0625</v>
      </c>
      <c r="I25" s="53">
        <v>4531.7993159999996</v>
      </c>
      <c r="J25" s="53">
        <v>4464.6967770000001</v>
      </c>
      <c r="K25" s="53">
        <v>4422.7719729999999</v>
      </c>
      <c r="L25" s="53">
        <v>4387.7822269999997</v>
      </c>
      <c r="M25" s="53">
        <v>4302.5356449999999</v>
      </c>
      <c r="N25" s="53">
        <v>4364.5371089999999</v>
      </c>
      <c r="O25" s="53">
        <v>4276.9389650000003</v>
      </c>
      <c r="P25" s="53">
        <v>4291.5541990000002</v>
      </c>
      <c r="Q25" s="53">
        <v>4288.4628910000001</v>
      </c>
      <c r="R25" s="53">
        <v>4271.0439450000003</v>
      </c>
      <c r="S25" s="53">
        <v>4240.6645509999998</v>
      </c>
      <c r="T25" s="53">
        <v>4316.8046880000002</v>
      </c>
      <c r="U25" s="53">
        <v>4326.5888670000004</v>
      </c>
      <c r="V25" s="53">
        <v>4308.0263670000004</v>
      </c>
      <c r="W25" s="53">
        <v>4394.9672849999997</v>
      </c>
      <c r="X25" s="53">
        <v>4411.6049800000001</v>
      </c>
      <c r="Y25" s="53">
        <v>4410.013672</v>
      </c>
      <c r="Z25" s="53">
        <v>4450.2641599999997</v>
      </c>
      <c r="AA25" s="53">
        <v>4470.3466799999997</v>
      </c>
      <c r="AB25" s="53">
        <v>4434.7978519999997</v>
      </c>
      <c r="AC25" s="53">
        <v>4488.4453119999998</v>
      </c>
      <c r="AD25" s="53">
        <v>4516.4165039999998</v>
      </c>
      <c r="AE25" s="53">
        <v>4610.4731449999999</v>
      </c>
      <c r="AF25" s="53">
        <v>4613.5737300000001</v>
      </c>
      <c r="AG25" s="53">
        <v>4637.154297</v>
      </c>
      <c r="AH25" s="53">
        <v>4651.6816410000001</v>
      </c>
      <c r="AI25" s="53">
        <v>4665.8789059999999</v>
      </c>
      <c r="AJ25" s="53">
        <v>4676.767578</v>
      </c>
      <c r="AK25" s="50">
        <v>8.3199999999999995E-4</v>
      </c>
    </row>
    <row r="26" spans="2:37" ht="15" customHeight="1" x14ac:dyDescent="0.45"/>
    <row r="27" spans="2:37" ht="15" customHeight="1" x14ac:dyDescent="0.45">
      <c r="B27" s="43" t="s">
        <v>125</v>
      </c>
    </row>
    <row r="28" spans="2:37" ht="15" customHeight="1" x14ac:dyDescent="0.45">
      <c r="B28" s="43" t="s">
        <v>126</v>
      </c>
      <c r="C28" s="49">
        <v>259.37240600000001</v>
      </c>
      <c r="D28" s="49">
        <v>260.65329000000003</v>
      </c>
      <c r="E28" s="49">
        <v>258.61788899999999</v>
      </c>
      <c r="F28" s="49">
        <v>257.28796399999999</v>
      </c>
      <c r="G28" s="49">
        <v>251.658051</v>
      </c>
      <c r="H28" s="49">
        <v>247.417282</v>
      </c>
      <c r="I28" s="49">
        <v>245.32650799999999</v>
      </c>
      <c r="J28" s="49">
        <v>239.953217</v>
      </c>
      <c r="K28" s="49">
        <v>236.851517</v>
      </c>
      <c r="L28" s="49">
        <v>234.27929700000001</v>
      </c>
      <c r="M28" s="49">
        <v>228.90933200000001</v>
      </c>
      <c r="N28" s="49">
        <v>232.63301100000001</v>
      </c>
      <c r="O28" s="49">
        <v>227.438751</v>
      </c>
      <c r="P28" s="49">
        <v>228.035538</v>
      </c>
      <c r="Q28" s="49">
        <v>228.79719499999999</v>
      </c>
      <c r="R28" s="49">
        <v>227.43112199999999</v>
      </c>
      <c r="S28" s="49">
        <v>225.27879300000001</v>
      </c>
      <c r="T28" s="49">
        <v>230.55967699999999</v>
      </c>
      <c r="U28" s="49">
        <v>230.87243699999999</v>
      </c>
      <c r="V28" s="49">
        <v>229.47953799999999</v>
      </c>
      <c r="W28" s="49">
        <v>235.65463299999999</v>
      </c>
      <c r="X28" s="49">
        <v>236.49684099999999</v>
      </c>
      <c r="Y28" s="49">
        <v>236.317734</v>
      </c>
      <c r="Z28" s="49">
        <v>238.840744</v>
      </c>
      <c r="AA28" s="49">
        <v>239.89790300000001</v>
      </c>
      <c r="AB28" s="49">
        <v>238.18208300000001</v>
      </c>
      <c r="AC28" s="49">
        <v>241.595337</v>
      </c>
      <c r="AD28" s="49">
        <v>243.73996</v>
      </c>
      <c r="AE28" s="49">
        <v>249.34321600000001</v>
      </c>
      <c r="AF28" s="49">
        <v>249.967422</v>
      </c>
      <c r="AG28" s="49">
        <v>251.43589800000001</v>
      </c>
      <c r="AH28" s="49">
        <v>252.312332</v>
      </c>
      <c r="AI28" s="49">
        <v>252.75473</v>
      </c>
      <c r="AJ28" s="49">
        <v>253.49095199999999</v>
      </c>
      <c r="AK28" s="50">
        <v>-8.7000000000000001E-4</v>
      </c>
    </row>
    <row r="29" spans="2:37" ht="15" customHeight="1" x14ac:dyDescent="0.45"/>
    <row r="30" spans="2:37" ht="15" customHeight="1" x14ac:dyDescent="0.45">
      <c r="B30" s="43" t="s">
        <v>127</v>
      </c>
    </row>
    <row r="31" spans="2:37" ht="15" customHeight="1" x14ac:dyDescent="0.45">
      <c r="B31" s="43" t="s">
        <v>128</v>
      </c>
    </row>
    <row r="32" spans="2:37" ht="15" customHeight="1" x14ac:dyDescent="0.45">
      <c r="B32" s="44" t="s">
        <v>129</v>
      </c>
      <c r="C32" s="54">
        <v>1.5529999999999999</v>
      </c>
      <c r="D32" s="54">
        <v>1.5529999999999999</v>
      </c>
      <c r="E32" s="54">
        <v>1.5529999999999999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46" t="s">
        <v>110</v>
      </c>
    </row>
    <row r="33" spans="2:37" ht="15" customHeight="1" x14ac:dyDescent="0.45">
      <c r="B33" s="44" t="s">
        <v>130</v>
      </c>
      <c r="C33" s="54">
        <v>2.2949999999999999</v>
      </c>
      <c r="D33" s="54">
        <v>2.2949999999999999</v>
      </c>
      <c r="E33" s="54">
        <v>2.2949999999999999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46" t="s">
        <v>110</v>
      </c>
    </row>
    <row r="34" spans="2:37" ht="15" customHeight="1" x14ac:dyDescent="0.45">
      <c r="B34" s="44" t="s">
        <v>131</v>
      </c>
      <c r="C34" s="54">
        <v>9.6280000000000001</v>
      </c>
      <c r="D34" s="54">
        <v>9.6280000000000001</v>
      </c>
      <c r="E34" s="54">
        <v>9.6280000000000001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46" t="s">
        <v>110</v>
      </c>
    </row>
    <row r="35" spans="2:37" ht="15" customHeight="1" x14ac:dyDescent="0.45">
      <c r="B35" s="44" t="s">
        <v>132</v>
      </c>
      <c r="C35" s="54">
        <v>524.52899200000002</v>
      </c>
      <c r="D35" s="54">
        <v>526.17895499999997</v>
      </c>
      <c r="E35" s="54">
        <v>526.17895499999997</v>
      </c>
      <c r="F35" s="54">
        <v>381.09463499999998</v>
      </c>
      <c r="G35" s="54">
        <v>369.54522700000001</v>
      </c>
      <c r="H35" s="54">
        <v>357.17898600000001</v>
      </c>
      <c r="I35" s="54">
        <v>346.91030899999998</v>
      </c>
      <c r="J35" s="54">
        <v>333.87948599999999</v>
      </c>
      <c r="K35" s="54">
        <v>330.89709499999998</v>
      </c>
      <c r="L35" s="54">
        <v>321.93670700000001</v>
      </c>
      <c r="M35" s="54">
        <v>317.36334199999999</v>
      </c>
      <c r="N35" s="54">
        <v>320.72894300000002</v>
      </c>
      <c r="O35" s="54">
        <v>323.46853599999997</v>
      </c>
      <c r="P35" s="54">
        <v>322.56362899999999</v>
      </c>
      <c r="Q35" s="54">
        <v>335.11086999999998</v>
      </c>
      <c r="R35" s="54">
        <v>334.81295799999998</v>
      </c>
      <c r="S35" s="54">
        <v>338.01730300000003</v>
      </c>
      <c r="T35" s="54">
        <v>349.32910199999998</v>
      </c>
      <c r="U35" s="54">
        <v>351.129547</v>
      </c>
      <c r="V35" s="54">
        <v>357.54629499999999</v>
      </c>
      <c r="W35" s="54">
        <v>370.16168199999998</v>
      </c>
      <c r="X35" s="54">
        <v>372.70224000000002</v>
      </c>
      <c r="Y35" s="54">
        <v>376.39077800000001</v>
      </c>
      <c r="Z35" s="54">
        <v>381.97335800000002</v>
      </c>
      <c r="AA35" s="54">
        <v>384.73959400000001</v>
      </c>
      <c r="AB35" s="54">
        <v>389.76919600000002</v>
      </c>
      <c r="AC35" s="54">
        <v>395.469086</v>
      </c>
      <c r="AD35" s="54">
        <v>402.20483400000001</v>
      </c>
      <c r="AE35" s="54">
        <v>404.15927099999999</v>
      </c>
      <c r="AF35" s="54">
        <v>412.932953</v>
      </c>
      <c r="AG35" s="54">
        <v>418.10235599999999</v>
      </c>
      <c r="AH35" s="54">
        <v>420.51187099999999</v>
      </c>
      <c r="AI35" s="54">
        <v>419.92010499999998</v>
      </c>
      <c r="AJ35" s="54">
        <v>424.434326</v>
      </c>
      <c r="AK35" s="46">
        <v>-6.6930000000000002E-3</v>
      </c>
    </row>
    <row r="36" spans="2:37" ht="15" customHeight="1" x14ac:dyDescent="0.45">
      <c r="B36" s="44" t="s">
        <v>133</v>
      </c>
      <c r="C36" s="54">
        <v>1419.0151370000001</v>
      </c>
      <c r="D36" s="54">
        <v>1447.6070560000001</v>
      </c>
      <c r="E36" s="54">
        <v>1441.790039</v>
      </c>
      <c r="F36" s="54">
        <v>1581.3382570000001</v>
      </c>
      <c r="G36" s="54">
        <v>1533.300659</v>
      </c>
      <c r="H36" s="54">
        <v>1479.2078859999999</v>
      </c>
      <c r="I36" s="54">
        <v>1455.2578120000001</v>
      </c>
      <c r="J36" s="54">
        <v>1428.5314940000001</v>
      </c>
      <c r="K36" s="54">
        <v>1417.8988039999999</v>
      </c>
      <c r="L36" s="54">
        <v>1373.3138429999999</v>
      </c>
      <c r="M36" s="54">
        <v>1360.4647219999999</v>
      </c>
      <c r="N36" s="54">
        <v>1382.0981449999999</v>
      </c>
      <c r="O36" s="54">
        <v>1354.1405030000001</v>
      </c>
      <c r="P36" s="54">
        <v>1363.109009</v>
      </c>
      <c r="Q36" s="54">
        <v>1389.0751949999999</v>
      </c>
      <c r="R36" s="54">
        <v>1378.0764160000001</v>
      </c>
      <c r="S36" s="54">
        <v>1357.1539310000001</v>
      </c>
      <c r="T36" s="54">
        <v>1398.66626</v>
      </c>
      <c r="U36" s="54">
        <v>1391.1085210000001</v>
      </c>
      <c r="V36" s="54">
        <v>1362.552124</v>
      </c>
      <c r="W36" s="54">
        <v>1431.958374</v>
      </c>
      <c r="X36" s="54">
        <v>1428.692505</v>
      </c>
      <c r="Y36" s="54">
        <v>1425.8005370000001</v>
      </c>
      <c r="Z36" s="54">
        <v>1444.062134</v>
      </c>
      <c r="AA36" s="54">
        <v>1451.8164059999999</v>
      </c>
      <c r="AB36" s="54">
        <v>1431.9530030000001</v>
      </c>
      <c r="AC36" s="54">
        <v>1452.8498540000001</v>
      </c>
      <c r="AD36" s="54">
        <v>1480.1163329999999</v>
      </c>
      <c r="AE36" s="54">
        <v>1499.754639</v>
      </c>
      <c r="AF36" s="54">
        <v>1518.9101559999999</v>
      </c>
      <c r="AG36" s="54">
        <v>1527.573975</v>
      </c>
      <c r="AH36" s="54">
        <v>1531.5738530000001</v>
      </c>
      <c r="AI36" s="54">
        <v>1519.951294</v>
      </c>
      <c r="AJ36" s="54">
        <v>1524.737061</v>
      </c>
      <c r="AK36" s="46">
        <v>1.624E-3</v>
      </c>
    </row>
    <row r="37" spans="2:37" ht="15" customHeight="1" x14ac:dyDescent="0.45">
      <c r="B37" s="44" t="s">
        <v>134</v>
      </c>
      <c r="C37" s="54">
        <v>5.7610000000000001</v>
      </c>
      <c r="D37" s="54">
        <v>5.7610000000000001</v>
      </c>
      <c r="E37" s="54">
        <v>5.7610000000000001</v>
      </c>
      <c r="F37" s="54">
        <v>5.7403149999999998</v>
      </c>
      <c r="G37" s="54">
        <v>13.880179999999999</v>
      </c>
      <c r="H37" s="54">
        <v>20.10004</v>
      </c>
      <c r="I37" s="54">
        <v>26.580870000000001</v>
      </c>
      <c r="J37" s="54">
        <v>16.602115999999999</v>
      </c>
      <c r="K37" s="54">
        <v>1.1588000000000001</v>
      </c>
      <c r="L37" s="54">
        <v>17.524881000000001</v>
      </c>
      <c r="M37" s="54">
        <v>23.596509999999999</v>
      </c>
      <c r="N37" s="54">
        <v>27.685549000000002</v>
      </c>
      <c r="O37" s="54">
        <v>20.777595999999999</v>
      </c>
      <c r="P37" s="54">
        <v>15.487730000000001</v>
      </c>
      <c r="Q37" s="54">
        <v>0</v>
      </c>
      <c r="R37" s="54">
        <v>3.3459000000000003E-2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3.1949999999999999E-2</v>
      </c>
      <c r="Y37" s="54">
        <v>2.0237999999999999E-2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1.0768E-2</v>
      </c>
      <c r="AG37" s="54">
        <v>1.5454000000000001E-2</v>
      </c>
      <c r="AH37" s="54">
        <v>2.6991999999999999E-2</v>
      </c>
      <c r="AI37" s="54">
        <v>2.4375000000000001E-2</v>
      </c>
      <c r="AJ37" s="54">
        <v>2.0191000000000001E-2</v>
      </c>
      <c r="AK37" s="46">
        <v>-0.16194800000000001</v>
      </c>
    </row>
    <row r="38" spans="2:37" ht="15" customHeight="1" x14ac:dyDescent="0.45">
      <c r="B38" s="44" t="s">
        <v>135</v>
      </c>
      <c r="C38" s="54">
        <v>1962.7811280000001</v>
      </c>
      <c r="D38" s="54">
        <v>1993.0229489999999</v>
      </c>
      <c r="E38" s="54">
        <v>1987.2060550000001</v>
      </c>
      <c r="F38" s="54">
        <v>1968.1732179999999</v>
      </c>
      <c r="G38" s="54">
        <v>1916.7260739999999</v>
      </c>
      <c r="H38" s="54">
        <v>1856.486938</v>
      </c>
      <c r="I38" s="54">
        <v>1828.7489009999999</v>
      </c>
      <c r="J38" s="54">
        <v>1779.0131839999999</v>
      </c>
      <c r="K38" s="54">
        <v>1749.954712</v>
      </c>
      <c r="L38" s="54">
        <v>1712.7753909999999</v>
      </c>
      <c r="M38" s="54">
        <v>1701.424683</v>
      </c>
      <c r="N38" s="54">
        <v>1730.5126949999999</v>
      </c>
      <c r="O38" s="54">
        <v>1698.3865969999999</v>
      </c>
      <c r="P38" s="54">
        <v>1701.1602780000001</v>
      </c>
      <c r="Q38" s="54">
        <v>1724.1860349999999</v>
      </c>
      <c r="R38" s="54">
        <v>1712.9228519999999</v>
      </c>
      <c r="S38" s="54">
        <v>1695.1712649999999</v>
      </c>
      <c r="T38" s="54">
        <v>1747.995361</v>
      </c>
      <c r="U38" s="54">
        <v>1742.2380370000001</v>
      </c>
      <c r="V38" s="54">
        <v>1720.098389</v>
      </c>
      <c r="W38" s="54">
        <v>1802.1201169999999</v>
      </c>
      <c r="X38" s="54">
        <v>1801.4267580000001</v>
      </c>
      <c r="Y38" s="54">
        <v>1802.211548</v>
      </c>
      <c r="Z38" s="54">
        <v>1826.0355219999999</v>
      </c>
      <c r="AA38" s="54">
        <v>1836.55603</v>
      </c>
      <c r="AB38" s="54">
        <v>1821.722168</v>
      </c>
      <c r="AC38" s="54">
        <v>1848.31897</v>
      </c>
      <c r="AD38" s="54">
        <v>1882.3211670000001</v>
      </c>
      <c r="AE38" s="54">
        <v>1903.9139399999999</v>
      </c>
      <c r="AF38" s="54">
        <v>1931.8538820000001</v>
      </c>
      <c r="AG38" s="54">
        <v>1945.6917719999999</v>
      </c>
      <c r="AH38" s="54">
        <v>1952.1126710000001</v>
      </c>
      <c r="AI38" s="54">
        <v>1939.8957519999999</v>
      </c>
      <c r="AJ38" s="54">
        <v>1949.1915280000001</v>
      </c>
      <c r="AK38" s="46">
        <v>-6.9499999999999998E-4</v>
      </c>
    </row>
    <row r="39" spans="2:37" ht="15" customHeight="1" x14ac:dyDescent="0.45">
      <c r="B39" s="44" t="s">
        <v>136</v>
      </c>
      <c r="C39" s="54">
        <v>926.54101600000001</v>
      </c>
      <c r="D39" s="54">
        <v>882.36389199999996</v>
      </c>
      <c r="E39" s="54">
        <v>866.98083499999996</v>
      </c>
      <c r="F39" s="54">
        <v>871.78887899999995</v>
      </c>
      <c r="G39" s="54">
        <v>863.00347899999997</v>
      </c>
      <c r="H39" s="54">
        <v>875.47637899999995</v>
      </c>
      <c r="I39" s="54">
        <v>884.55352800000003</v>
      </c>
      <c r="J39" s="54">
        <v>869.41265899999996</v>
      </c>
      <c r="K39" s="54">
        <v>858.62896699999999</v>
      </c>
      <c r="L39" s="54">
        <v>865.69879200000003</v>
      </c>
      <c r="M39" s="54">
        <v>796.00836200000003</v>
      </c>
      <c r="N39" s="54">
        <v>821.87359600000002</v>
      </c>
      <c r="O39" s="54">
        <v>778.78619400000002</v>
      </c>
      <c r="P39" s="54">
        <v>785.75518799999998</v>
      </c>
      <c r="Q39" s="54">
        <v>774.27941899999996</v>
      </c>
      <c r="R39" s="54">
        <v>768.54528800000003</v>
      </c>
      <c r="S39" s="54">
        <v>759.27770999999996</v>
      </c>
      <c r="T39" s="54">
        <v>773.83886700000005</v>
      </c>
      <c r="U39" s="54">
        <v>790.54968299999996</v>
      </c>
      <c r="V39" s="54">
        <v>794.11193800000001</v>
      </c>
      <c r="W39" s="54">
        <v>797.75219700000002</v>
      </c>
      <c r="X39" s="54">
        <v>815.05542000000003</v>
      </c>
      <c r="Y39" s="54">
        <v>814.36657700000001</v>
      </c>
      <c r="Z39" s="54">
        <v>825.88207999999997</v>
      </c>
      <c r="AA39" s="54">
        <v>833.38085899999999</v>
      </c>
      <c r="AB39" s="54">
        <v>819.51855499999999</v>
      </c>
      <c r="AC39" s="54">
        <v>846.801514</v>
      </c>
      <c r="AD39" s="54">
        <v>838.35546899999997</v>
      </c>
      <c r="AE39" s="54">
        <v>902.09777799999995</v>
      </c>
      <c r="AF39" s="54">
        <v>876.17431599999998</v>
      </c>
      <c r="AG39" s="54">
        <v>883.38903800000003</v>
      </c>
      <c r="AH39" s="54">
        <v>889.42297399999995</v>
      </c>
      <c r="AI39" s="54">
        <v>914.55554199999995</v>
      </c>
      <c r="AJ39" s="54">
        <v>914.27648899999997</v>
      </c>
      <c r="AK39" s="46">
        <v>1.111E-3</v>
      </c>
    </row>
    <row r="40" spans="2:37" ht="15" customHeight="1" x14ac:dyDescent="0.45">
      <c r="B40" s="44" t="s">
        <v>137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46" t="s">
        <v>110</v>
      </c>
    </row>
    <row r="41" spans="2:37" ht="15" customHeight="1" x14ac:dyDescent="0.45">
      <c r="B41" s="44" t="s">
        <v>138</v>
      </c>
      <c r="C41" s="54">
        <v>165.70098899999999</v>
      </c>
      <c r="D41" s="54">
        <v>165.70098899999999</v>
      </c>
      <c r="E41" s="54">
        <v>165.70098899999999</v>
      </c>
      <c r="F41" s="54">
        <v>169.53985599999999</v>
      </c>
      <c r="G41" s="54">
        <v>165.68566899999999</v>
      </c>
      <c r="H41" s="54">
        <v>162.257812</v>
      </c>
      <c r="I41" s="54">
        <v>158.51994300000001</v>
      </c>
      <c r="J41" s="54">
        <v>153.07714799999999</v>
      </c>
      <c r="K41" s="54">
        <v>149.92335499999999</v>
      </c>
      <c r="L41" s="54">
        <v>144.74624600000001</v>
      </c>
      <c r="M41" s="54">
        <v>140.32505800000001</v>
      </c>
      <c r="N41" s="54">
        <v>141.959946</v>
      </c>
      <c r="O41" s="54">
        <v>138.789581</v>
      </c>
      <c r="P41" s="54">
        <v>139.252106</v>
      </c>
      <c r="Q41" s="54">
        <v>141.90339700000001</v>
      </c>
      <c r="R41" s="54">
        <v>141.15213</v>
      </c>
      <c r="S41" s="54">
        <v>139.47905</v>
      </c>
      <c r="T41" s="54">
        <v>143.84951799999999</v>
      </c>
      <c r="U41" s="54">
        <v>143.36042800000001</v>
      </c>
      <c r="V41" s="54">
        <v>143.21397400000001</v>
      </c>
      <c r="W41" s="54">
        <v>146.810303</v>
      </c>
      <c r="X41" s="54">
        <v>147.35495</v>
      </c>
      <c r="Y41" s="54">
        <v>146.898483</v>
      </c>
      <c r="Z41" s="54">
        <v>149.66456600000001</v>
      </c>
      <c r="AA41" s="54">
        <v>150.35845900000001</v>
      </c>
      <c r="AB41" s="54">
        <v>150.370285</v>
      </c>
      <c r="AC41" s="54">
        <v>153.19503800000001</v>
      </c>
      <c r="AD41" s="54">
        <v>155.48172</v>
      </c>
      <c r="AE41" s="54">
        <v>158.88906900000001</v>
      </c>
      <c r="AF41" s="54">
        <v>160.42849699999999</v>
      </c>
      <c r="AG41" s="54">
        <v>161.874268</v>
      </c>
      <c r="AH41" s="54">
        <v>162.37269599999999</v>
      </c>
      <c r="AI41" s="54">
        <v>162.51187100000001</v>
      </c>
      <c r="AJ41" s="54">
        <v>162.87764000000001</v>
      </c>
      <c r="AK41" s="46">
        <v>-5.3700000000000004E-4</v>
      </c>
    </row>
    <row r="42" spans="2:37" ht="15" customHeight="1" x14ac:dyDescent="0.45">
      <c r="B42" s="43" t="s">
        <v>139</v>
      </c>
      <c r="C42" s="53">
        <v>3055.023193</v>
      </c>
      <c r="D42" s="53">
        <v>3041.0876459999999</v>
      </c>
      <c r="E42" s="53">
        <v>3019.8879390000002</v>
      </c>
      <c r="F42" s="53">
        <v>3009.501953</v>
      </c>
      <c r="G42" s="53">
        <v>2945.415039</v>
      </c>
      <c r="H42" s="53">
        <v>2894.2211910000001</v>
      </c>
      <c r="I42" s="53">
        <v>2871.82251</v>
      </c>
      <c r="J42" s="53">
        <v>2801.5029300000001</v>
      </c>
      <c r="K42" s="53">
        <v>2758.5070799999999</v>
      </c>
      <c r="L42" s="53">
        <v>2723.2204590000001</v>
      </c>
      <c r="M42" s="53">
        <v>2637.758057</v>
      </c>
      <c r="N42" s="53">
        <v>2694.3461910000001</v>
      </c>
      <c r="O42" s="53">
        <v>2615.9624020000001</v>
      </c>
      <c r="P42" s="53">
        <v>2626.1677249999998</v>
      </c>
      <c r="Q42" s="53">
        <v>2640.3686520000001</v>
      </c>
      <c r="R42" s="53">
        <v>2622.6203609999998</v>
      </c>
      <c r="S42" s="53">
        <v>2593.9279790000001</v>
      </c>
      <c r="T42" s="53">
        <v>2665.6838379999999</v>
      </c>
      <c r="U42" s="53">
        <v>2676.1479490000002</v>
      </c>
      <c r="V42" s="53">
        <v>2657.4243160000001</v>
      </c>
      <c r="W42" s="53">
        <v>2746.6826169999999</v>
      </c>
      <c r="X42" s="53">
        <v>2763.8371579999998</v>
      </c>
      <c r="Y42" s="53">
        <v>2763.4765619999998</v>
      </c>
      <c r="Z42" s="53">
        <v>2801.5820309999999</v>
      </c>
      <c r="AA42" s="53">
        <v>2820.2954100000002</v>
      </c>
      <c r="AB42" s="53">
        <v>2791.6110840000001</v>
      </c>
      <c r="AC42" s="53">
        <v>2848.3156739999999</v>
      </c>
      <c r="AD42" s="53">
        <v>2876.1584469999998</v>
      </c>
      <c r="AE42" s="53">
        <v>2964.9008789999998</v>
      </c>
      <c r="AF42" s="53">
        <v>2968.4567870000001</v>
      </c>
      <c r="AG42" s="53">
        <v>2990.955078</v>
      </c>
      <c r="AH42" s="53">
        <v>3003.9084469999998</v>
      </c>
      <c r="AI42" s="53">
        <v>3016.963135</v>
      </c>
      <c r="AJ42" s="53">
        <v>3026.345703</v>
      </c>
      <c r="AK42" s="50">
        <v>-1.5200000000000001E-4</v>
      </c>
    </row>
    <row r="43" spans="2:37" ht="15" customHeight="1" x14ac:dyDescent="0.45"/>
    <row r="44" spans="2:37" ht="15" customHeight="1" x14ac:dyDescent="0.45">
      <c r="B44" s="43" t="s">
        <v>140</v>
      </c>
    </row>
    <row r="45" spans="2:37" ht="15" customHeight="1" x14ac:dyDescent="0.45">
      <c r="B45" s="43" t="s">
        <v>141</v>
      </c>
      <c r="C45" s="49">
        <v>216.69177199999999</v>
      </c>
      <c r="D45" s="49">
        <v>215.32577499999999</v>
      </c>
      <c r="E45" s="49">
        <v>213.467545</v>
      </c>
      <c r="F45" s="49">
        <v>207.60076900000001</v>
      </c>
      <c r="G45" s="49">
        <v>202.14239499999999</v>
      </c>
      <c r="H45" s="49">
        <v>197.91606100000001</v>
      </c>
      <c r="I45" s="49">
        <v>195.89359999999999</v>
      </c>
      <c r="J45" s="49">
        <v>190.54757699999999</v>
      </c>
      <c r="K45" s="49">
        <v>187.401794</v>
      </c>
      <c r="L45" s="49">
        <v>184.848175</v>
      </c>
      <c r="M45" s="49">
        <v>179.508881</v>
      </c>
      <c r="N45" s="49">
        <v>183.26658599999999</v>
      </c>
      <c r="O45" s="49">
        <v>178.672394</v>
      </c>
      <c r="P45" s="49">
        <v>179.15741</v>
      </c>
      <c r="Q45" s="49">
        <v>180.42047099999999</v>
      </c>
      <c r="R45" s="49">
        <v>179.11999499999999</v>
      </c>
      <c r="S45" s="49">
        <v>177.142563</v>
      </c>
      <c r="T45" s="49">
        <v>182.25508099999999</v>
      </c>
      <c r="U45" s="49">
        <v>182.641739</v>
      </c>
      <c r="V45" s="49">
        <v>181.245667</v>
      </c>
      <c r="W45" s="49">
        <v>187.621948</v>
      </c>
      <c r="X45" s="49">
        <v>188.516479</v>
      </c>
      <c r="Y45" s="49">
        <v>188.45446799999999</v>
      </c>
      <c r="Z45" s="49">
        <v>190.881653</v>
      </c>
      <c r="AA45" s="49">
        <v>191.91868600000001</v>
      </c>
      <c r="AB45" s="49">
        <v>190.36944600000001</v>
      </c>
      <c r="AC45" s="49">
        <v>193.760696</v>
      </c>
      <c r="AD45" s="49">
        <v>195.851822</v>
      </c>
      <c r="AE45" s="49">
        <v>201.080704</v>
      </c>
      <c r="AF45" s="49">
        <v>201.776184</v>
      </c>
      <c r="AG45" s="49">
        <v>203.22642500000001</v>
      </c>
      <c r="AH45" s="49">
        <v>204.033264</v>
      </c>
      <c r="AI45" s="49">
        <v>204.45323200000001</v>
      </c>
      <c r="AJ45" s="49">
        <v>205.12695299999999</v>
      </c>
      <c r="AK45" s="50">
        <v>-1.5150000000000001E-3</v>
      </c>
    </row>
    <row r="46" spans="2:37" ht="15" customHeight="1" x14ac:dyDescent="0.45"/>
    <row r="47" spans="2:37" ht="15" customHeight="1" x14ac:dyDescent="0.45"/>
    <row r="48" spans="2:37" ht="15" customHeight="1" x14ac:dyDescent="0.45">
      <c r="B48" s="43" t="s">
        <v>142</v>
      </c>
    </row>
    <row r="49" spans="2:37" x14ac:dyDescent="0.45">
      <c r="B49" s="43" t="s">
        <v>143</v>
      </c>
    </row>
    <row r="50" spans="2:37" ht="15" customHeight="1" x14ac:dyDescent="0.45">
      <c r="B50" s="44" t="s">
        <v>129</v>
      </c>
      <c r="C50" s="54">
        <v>0.24697</v>
      </c>
      <c r="D50" s="54">
        <v>0.24242900000000001</v>
      </c>
      <c r="E50" s="54">
        <v>0.23694999999999999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46" t="s">
        <v>110</v>
      </c>
    </row>
    <row r="51" spans="2:37" ht="16.05" customHeight="1" x14ac:dyDescent="0.45">
      <c r="B51" s="44" t="s">
        <v>130</v>
      </c>
      <c r="C51" s="54">
        <v>0.36496800000000001</v>
      </c>
      <c r="D51" s="54">
        <v>0.35825699999999999</v>
      </c>
      <c r="E51" s="54">
        <v>0.35016199999999997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46" t="s">
        <v>110</v>
      </c>
    </row>
    <row r="52" spans="2:37" ht="16.05" customHeight="1" x14ac:dyDescent="0.45">
      <c r="B52" s="44" t="s">
        <v>131</v>
      </c>
      <c r="C52" s="54">
        <v>1.5311170000000001</v>
      </c>
      <c r="D52" s="54">
        <v>1.502964</v>
      </c>
      <c r="E52" s="54">
        <v>1.4690019999999999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46" t="s">
        <v>110</v>
      </c>
    </row>
    <row r="53" spans="2:37" ht="15" customHeight="1" x14ac:dyDescent="0.45">
      <c r="B53" s="44" t="s">
        <v>132</v>
      </c>
      <c r="C53" s="54">
        <v>83.414535999999998</v>
      </c>
      <c r="D53" s="54">
        <v>82.138358999999994</v>
      </c>
      <c r="E53" s="54">
        <v>80.282264999999995</v>
      </c>
      <c r="F53" s="54">
        <v>56.250087999999998</v>
      </c>
      <c r="G53" s="54">
        <v>55.504435999999998</v>
      </c>
      <c r="H53" s="54">
        <v>53.457653000000001</v>
      </c>
      <c r="I53" s="54">
        <v>52.175578999999999</v>
      </c>
      <c r="J53" s="54">
        <v>50.470889999999997</v>
      </c>
      <c r="K53" s="54">
        <v>50.723514999999999</v>
      </c>
      <c r="L53" s="54">
        <v>49.737243999999997</v>
      </c>
      <c r="M53" s="54">
        <v>48.872718999999996</v>
      </c>
      <c r="N53" s="54">
        <v>49.339108000000003</v>
      </c>
      <c r="O53" s="54">
        <v>49.795361</v>
      </c>
      <c r="P53" s="54">
        <v>49.786574999999999</v>
      </c>
      <c r="Q53" s="54">
        <v>51.660975999999998</v>
      </c>
      <c r="R53" s="54">
        <v>51.680835999999999</v>
      </c>
      <c r="S53" s="54">
        <v>52.398890999999999</v>
      </c>
      <c r="T53" s="54">
        <v>54.211964000000002</v>
      </c>
      <c r="U53" s="54">
        <v>54.518051</v>
      </c>
      <c r="V53" s="54">
        <v>55.490062999999999</v>
      </c>
      <c r="W53" s="54">
        <v>57.324553999999999</v>
      </c>
      <c r="X53" s="54">
        <v>57.688335000000002</v>
      </c>
      <c r="Y53" s="54">
        <v>58.512096</v>
      </c>
      <c r="Z53" s="54">
        <v>59.412399000000001</v>
      </c>
      <c r="AA53" s="54">
        <v>59.781177999999997</v>
      </c>
      <c r="AB53" s="54">
        <v>60.264899999999997</v>
      </c>
      <c r="AC53" s="54">
        <v>61.256847</v>
      </c>
      <c r="AD53" s="54">
        <v>62.105266999999998</v>
      </c>
      <c r="AE53" s="54">
        <v>62.410263</v>
      </c>
      <c r="AF53" s="54">
        <v>63.475600999999997</v>
      </c>
      <c r="AG53" s="54">
        <v>64.318854999999999</v>
      </c>
      <c r="AH53" s="54">
        <v>64.630843999999996</v>
      </c>
      <c r="AI53" s="54">
        <v>64.999222000000003</v>
      </c>
      <c r="AJ53" s="54">
        <v>65.704993999999999</v>
      </c>
      <c r="AK53" s="46">
        <v>-6.9519999999999998E-3</v>
      </c>
    </row>
    <row r="54" spans="2:37" ht="15" customHeight="1" x14ac:dyDescent="0.45">
      <c r="B54" s="44" t="s">
        <v>133</v>
      </c>
      <c r="C54" s="54">
        <v>225.66243</v>
      </c>
      <c r="D54" s="54">
        <v>225.976471</v>
      </c>
      <c r="E54" s="54">
        <v>219.98251300000001</v>
      </c>
      <c r="F54" s="54">
        <v>233.40768399999999</v>
      </c>
      <c r="G54" s="54">
        <v>230.296539</v>
      </c>
      <c r="H54" s="54">
        <v>221.38755800000001</v>
      </c>
      <c r="I54" s="54">
        <v>218.87190200000001</v>
      </c>
      <c r="J54" s="54">
        <v>215.94395399999999</v>
      </c>
      <c r="K54" s="54">
        <v>217.35098300000001</v>
      </c>
      <c r="L54" s="54">
        <v>212.16854900000001</v>
      </c>
      <c r="M54" s="54">
        <v>209.506271</v>
      </c>
      <c r="N54" s="54">
        <v>212.61407500000001</v>
      </c>
      <c r="O54" s="54">
        <v>208.45895400000001</v>
      </c>
      <c r="P54" s="54">
        <v>210.39112900000001</v>
      </c>
      <c r="Q54" s="54">
        <v>214.14102199999999</v>
      </c>
      <c r="R54" s="54">
        <v>212.71620200000001</v>
      </c>
      <c r="S54" s="54">
        <v>210.38378900000001</v>
      </c>
      <c r="T54" s="54">
        <v>217.05732699999999</v>
      </c>
      <c r="U54" s="54">
        <v>215.99015800000001</v>
      </c>
      <c r="V54" s="54">
        <v>211.46380600000001</v>
      </c>
      <c r="W54" s="54">
        <v>221.758163</v>
      </c>
      <c r="X54" s="54">
        <v>221.13870199999999</v>
      </c>
      <c r="Y54" s="54">
        <v>221.64883399999999</v>
      </c>
      <c r="Z54" s="54">
        <v>224.61041299999999</v>
      </c>
      <c r="AA54" s="54">
        <v>225.584518</v>
      </c>
      <c r="AB54" s="54">
        <v>221.40411399999999</v>
      </c>
      <c r="AC54" s="54">
        <v>225.04161099999999</v>
      </c>
      <c r="AD54" s="54">
        <v>228.547775</v>
      </c>
      <c r="AE54" s="54">
        <v>231.592072</v>
      </c>
      <c r="AF54" s="54">
        <v>233.48521400000001</v>
      </c>
      <c r="AG54" s="54">
        <v>234.994629</v>
      </c>
      <c r="AH54" s="54">
        <v>235.39624000000001</v>
      </c>
      <c r="AI54" s="54">
        <v>235.27250699999999</v>
      </c>
      <c r="AJ54" s="54">
        <v>236.03851299999999</v>
      </c>
      <c r="AK54" s="46">
        <v>1.3619999999999999E-3</v>
      </c>
    </row>
    <row r="55" spans="2:37" ht="15" customHeight="1" x14ac:dyDescent="0.45">
      <c r="B55" s="44" t="s">
        <v>134</v>
      </c>
      <c r="C55" s="54">
        <v>0.916157</v>
      </c>
      <c r="D55" s="54">
        <v>0.899312</v>
      </c>
      <c r="E55" s="54">
        <v>0.87899000000000005</v>
      </c>
      <c r="F55" s="54">
        <v>0.84727799999999998</v>
      </c>
      <c r="G55" s="54">
        <v>2.0847560000000001</v>
      </c>
      <c r="H55" s="54">
        <v>3.0082979999999999</v>
      </c>
      <c r="I55" s="54">
        <v>3.9977830000000001</v>
      </c>
      <c r="J55" s="54">
        <v>2.5096590000000001</v>
      </c>
      <c r="K55" s="54">
        <v>0.17763300000000001</v>
      </c>
      <c r="L55" s="54">
        <v>2.707487</v>
      </c>
      <c r="M55" s="54">
        <v>3.6337709999999999</v>
      </c>
      <c r="N55" s="54">
        <v>4.2589860000000002</v>
      </c>
      <c r="O55" s="54">
        <v>3.1985420000000002</v>
      </c>
      <c r="P55" s="54">
        <v>2.3904770000000002</v>
      </c>
      <c r="Q55" s="54">
        <v>0</v>
      </c>
      <c r="R55" s="54">
        <v>5.1650000000000003E-3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4.9449999999999997E-3</v>
      </c>
      <c r="Y55" s="54">
        <v>3.1459999999999999E-3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1.655E-3</v>
      </c>
      <c r="AG55" s="54">
        <v>2.3770000000000002E-3</v>
      </c>
      <c r="AH55" s="54">
        <v>4.1489999999999999E-3</v>
      </c>
      <c r="AI55" s="54">
        <v>3.7729999999999999E-3</v>
      </c>
      <c r="AJ55" s="54">
        <v>3.1259999999999999E-3</v>
      </c>
      <c r="AK55" s="46">
        <v>-0.16216700000000001</v>
      </c>
    </row>
    <row r="56" spans="2:37" ht="15" customHeight="1" x14ac:dyDescent="0.45">
      <c r="B56" s="44" t="s">
        <v>135</v>
      </c>
      <c r="C56" s="54">
        <v>312.13619999999997</v>
      </c>
      <c r="D56" s="54">
        <v>311.11779799999999</v>
      </c>
      <c r="E56" s="54">
        <v>303.19988999999998</v>
      </c>
      <c r="F56" s="54">
        <v>290.505066</v>
      </c>
      <c r="G56" s="54">
        <v>287.88571200000001</v>
      </c>
      <c r="H56" s="54">
        <v>277.85351600000001</v>
      </c>
      <c r="I56" s="54">
        <v>275.04525799999999</v>
      </c>
      <c r="J56" s="54">
        <v>268.92450000000002</v>
      </c>
      <c r="K56" s="54">
        <v>268.25213600000001</v>
      </c>
      <c r="L56" s="54">
        <v>264.61328099999997</v>
      </c>
      <c r="M56" s="54">
        <v>262.01275600000002</v>
      </c>
      <c r="N56" s="54">
        <v>266.21215799999999</v>
      </c>
      <c r="O56" s="54">
        <v>261.45285000000001</v>
      </c>
      <c r="P56" s="54">
        <v>262.56817599999999</v>
      </c>
      <c r="Q56" s="54">
        <v>265.80200200000002</v>
      </c>
      <c r="R56" s="54">
        <v>264.40219100000002</v>
      </c>
      <c r="S56" s="54">
        <v>262.78268400000002</v>
      </c>
      <c r="T56" s="54">
        <v>271.26928700000002</v>
      </c>
      <c r="U56" s="54">
        <v>270.50820900000002</v>
      </c>
      <c r="V56" s="54">
        <v>266.95385700000003</v>
      </c>
      <c r="W56" s="54">
        <v>279.08270299999998</v>
      </c>
      <c r="X56" s="54">
        <v>278.83197000000001</v>
      </c>
      <c r="Y56" s="54">
        <v>280.164062</v>
      </c>
      <c r="Z56" s="54">
        <v>284.02282700000001</v>
      </c>
      <c r="AA56" s="54">
        <v>285.36569200000002</v>
      </c>
      <c r="AB56" s="54">
        <v>281.66900600000002</v>
      </c>
      <c r="AC56" s="54">
        <v>286.29846199999997</v>
      </c>
      <c r="AD56" s="54">
        <v>290.65304600000002</v>
      </c>
      <c r="AE56" s="54">
        <v>294.002319</v>
      </c>
      <c r="AF56" s="54">
        <v>296.96246300000001</v>
      </c>
      <c r="AG56" s="54">
        <v>299.31585699999999</v>
      </c>
      <c r="AH56" s="54">
        <v>300.03125</v>
      </c>
      <c r="AI56" s="54">
        <v>300.27551299999999</v>
      </c>
      <c r="AJ56" s="54">
        <v>301.74661300000002</v>
      </c>
      <c r="AK56" s="46">
        <v>-9.5500000000000001E-4</v>
      </c>
    </row>
    <row r="57" spans="2:37" ht="15" customHeight="1" x14ac:dyDescent="0.45">
      <c r="B57" s="44" t="s">
        <v>136</v>
      </c>
      <c r="C57" s="54">
        <v>147.345505</v>
      </c>
      <c r="D57" s="54">
        <v>137.74006700000001</v>
      </c>
      <c r="E57" s="54">
        <v>132.280441</v>
      </c>
      <c r="F57" s="54">
        <v>128.67723100000001</v>
      </c>
      <c r="G57" s="54">
        <v>129.620193</v>
      </c>
      <c r="H57" s="54">
        <v>131.02929700000001</v>
      </c>
      <c r="I57" s="54">
        <v>133.03753699999999</v>
      </c>
      <c r="J57" s="54">
        <v>131.42475899999999</v>
      </c>
      <c r="K57" s="54">
        <v>131.62001000000001</v>
      </c>
      <c r="L57" s="54">
        <v>133.745148</v>
      </c>
      <c r="M57" s="54">
        <v>122.58219099999999</v>
      </c>
      <c r="N57" s="54">
        <v>126.43233499999999</v>
      </c>
      <c r="O57" s="54">
        <v>119.88782500000001</v>
      </c>
      <c r="P57" s="54">
        <v>121.27858000000001</v>
      </c>
      <c r="Q57" s="54">
        <v>119.363579</v>
      </c>
      <c r="R57" s="54">
        <v>118.6306</v>
      </c>
      <c r="S57" s="54">
        <v>117.701988</v>
      </c>
      <c r="T57" s="54">
        <v>120.09111799999999</v>
      </c>
      <c r="U57" s="54">
        <v>122.744522</v>
      </c>
      <c r="V57" s="54">
        <v>123.243675</v>
      </c>
      <c r="W57" s="54">
        <v>123.54273999999999</v>
      </c>
      <c r="X57" s="54">
        <v>126.157516</v>
      </c>
      <c r="Y57" s="54">
        <v>126.597939</v>
      </c>
      <c r="Z57" s="54">
        <v>128.45826700000001</v>
      </c>
      <c r="AA57" s="54">
        <v>129.491455</v>
      </c>
      <c r="AB57" s="54">
        <v>126.711403</v>
      </c>
      <c r="AC57" s="54">
        <v>131.16674800000001</v>
      </c>
      <c r="AD57" s="54">
        <v>129.452179</v>
      </c>
      <c r="AE57" s="54">
        <v>139.30190999999999</v>
      </c>
      <c r="AF57" s="54">
        <v>134.68455499999999</v>
      </c>
      <c r="AG57" s="54">
        <v>135.89631700000001</v>
      </c>
      <c r="AH57" s="54">
        <v>136.70043899999999</v>
      </c>
      <c r="AI57" s="54">
        <v>141.56359900000001</v>
      </c>
      <c r="AJ57" s="54">
        <v>141.53552199999999</v>
      </c>
      <c r="AK57" s="46">
        <v>8.4999999999999995E-4</v>
      </c>
    </row>
    <row r="58" spans="2:37" ht="15" customHeight="1" x14ac:dyDescent="0.45">
      <c r="B58" s="44" t="s">
        <v>144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46" t="s">
        <v>110</v>
      </c>
    </row>
    <row r="59" spans="2:37" ht="15" customHeight="1" x14ac:dyDescent="0.45">
      <c r="B59" s="44" t="s">
        <v>138</v>
      </c>
      <c r="C59" s="54">
        <v>26.351015</v>
      </c>
      <c r="D59" s="54">
        <v>25.866499000000001</v>
      </c>
      <c r="E59" s="54">
        <v>25.28199</v>
      </c>
      <c r="F59" s="54">
        <v>25.024312999999999</v>
      </c>
      <c r="G59" s="54">
        <v>24.885424</v>
      </c>
      <c r="H59" s="54">
        <v>24.284524999999999</v>
      </c>
      <c r="I59" s="54">
        <v>23.841522000000001</v>
      </c>
      <c r="J59" s="54">
        <v>23.139906</v>
      </c>
      <c r="K59" s="54">
        <v>22.981885999999999</v>
      </c>
      <c r="L59" s="54">
        <v>22.362406</v>
      </c>
      <c r="M59" s="54">
        <v>21.609511999999999</v>
      </c>
      <c r="N59" s="54">
        <v>21.838305999999999</v>
      </c>
      <c r="O59" s="54">
        <v>21.365532000000002</v>
      </c>
      <c r="P59" s="54">
        <v>21.493078000000001</v>
      </c>
      <c r="Q59" s="54">
        <v>21.875948000000001</v>
      </c>
      <c r="R59" s="54">
        <v>21.787866999999999</v>
      </c>
      <c r="S59" s="54">
        <v>21.621815000000002</v>
      </c>
      <c r="T59" s="54">
        <v>22.323833</v>
      </c>
      <c r="U59" s="54">
        <v>22.258825000000002</v>
      </c>
      <c r="V59" s="54">
        <v>22.226358000000001</v>
      </c>
      <c r="W59" s="54">
        <v>22.735565000000001</v>
      </c>
      <c r="X59" s="54">
        <v>22.808185999999999</v>
      </c>
      <c r="Y59" s="54">
        <v>22.836207999999999</v>
      </c>
      <c r="Z59" s="54">
        <v>23.278931</v>
      </c>
      <c r="AA59" s="54">
        <v>23.362829000000001</v>
      </c>
      <c r="AB59" s="54">
        <v>23.249783999999998</v>
      </c>
      <c r="AC59" s="54">
        <v>23.729403000000001</v>
      </c>
      <c r="AD59" s="54">
        <v>24.008248999999999</v>
      </c>
      <c r="AE59" s="54">
        <v>24.535644999999999</v>
      </c>
      <c r="AF59" s="54">
        <v>24.660892</v>
      </c>
      <c r="AG59" s="54">
        <v>24.901958</v>
      </c>
      <c r="AH59" s="54">
        <v>24.955978000000002</v>
      </c>
      <c r="AI59" s="54">
        <v>25.155131999999998</v>
      </c>
      <c r="AJ59" s="54">
        <v>25.214442999999999</v>
      </c>
      <c r="AK59" s="46">
        <v>-7.9799999999999999E-4</v>
      </c>
    </row>
    <row r="60" spans="2:37" ht="15" customHeight="1" x14ac:dyDescent="0.45">
      <c r="B60" s="43" t="s">
        <v>124</v>
      </c>
      <c r="C60" s="53">
        <v>485.83270299999998</v>
      </c>
      <c r="D60" s="53">
        <v>474.724335</v>
      </c>
      <c r="E60" s="53">
        <v>460.76232900000002</v>
      </c>
      <c r="F60" s="53">
        <v>444.20663500000001</v>
      </c>
      <c r="G60" s="53">
        <v>442.39135700000003</v>
      </c>
      <c r="H60" s="53">
        <v>433.167328</v>
      </c>
      <c r="I60" s="53">
        <v>431.92431599999998</v>
      </c>
      <c r="J60" s="53">
        <v>423.48913599999997</v>
      </c>
      <c r="K60" s="53">
        <v>422.85400399999997</v>
      </c>
      <c r="L60" s="53">
        <v>420.72082499999999</v>
      </c>
      <c r="M60" s="53">
        <v>406.20446800000002</v>
      </c>
      <c r="N60" s="53">
        <v>414.48281900000001</v>
      </c>
      <c r="O60" s="53">
        <v>402.70620700000001</v>
      </c>
      <c r="P60" s="53">
        <v>405.33981299999999</v>
      </c>
      <c r="Q60" s="53">
        <v>407.04153400000001</v>
      </c>
      <c r="R60" s="53">
        <v>404.82064800000001</v>
      </c>
      <c r="S60" s="53">
        <v>402.10650600000002</v>
      </c>
      <c r="T60" s="53">
        <v>413.684235</v>
      </c>
      <c r="U60" s="53">
        <v>415.51156600000002</v>
      </c>
      <c r="V60" s="53">
        <v>412.42388899999997</v>
      </c>
      <c r="W60" s="53">
        <v>425.36099200000001</v>
      </c>
      <c r="X60" s="53">
        <v>427.79769900000002</v>
      </c>
      <c r="Y60" s="53">
        <v>429.598206</v>
      </c>
      <c r="Z60" s="53">
        <v>435.76001000000002</v>
      </c>
      <c r="AA60" s="53">
        <v>438.21997099999999</v>
      </c>
      <c r="AB60" s="53">
        <v>431.63018799999998</v>
      </c>
      <c r="AC60" s="53">
        <v>441.19461100000001</v>
      </c>
      <c r="AD60" s="53">
        <v>444.11346400000002</v>
      </c>
      <c r="AE60" s="53">
        <v>457.83987400000001</v>
      </c>
      <c r="AF60" s="53">
        <v>456.30792200000002</v>
      </c>
      <c r="AG60" s="53">
        <v>460.114105</v>
      </c>
      <c r="AH60" s="53">
        <v>461.68768299999999</v>
      </c>
      <c r="AI60" s="53">
        <v>466.99423200000001</v>
      </c>
      <c r="AJ60" s="53">
        <v>468.49658199999999</v>
      </c>
      <c r="AK60" s="50">
        <v>-4.1300000000000001E-4</v>
      </c>
    </row>
    <row r="61" spans="2:37" ht="15" customHeight="1" x14ac:dyDescent="0.45"/>
    <row r="62" spans="2:37" ht="15" customHeight="1" x14ac:dyDescent="0.45">
      <c r="B62" s="43" t="s">
        <v>145</v>
      </c>
    </row>
    <row r="63" spans="2:37" ht="15" customHeight="1" x14ac:dyDescent="0.45">
      <c r="B63" s="43" t="s">
        <v>146</v>
      </c>
    </row>
    <row r="64" spans="2:37" ht="15" customHeight="1" x14ac:dyDescent="0.45">
      <c r="B64" s="44" t="s">
        <v>147</v>
      </c>
      <c r="C64" s="48">
        <v>8.3919999999999995E-2</v>
      </c>
      <c r="D64" s="48">
        <v>4.1980000000000003E-2</v>
      </c>
      <c r="E64" s="48">
        <v>4.1980000000000003E-2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0</v>
      </c>
      <c r="W64" s="48">
        <v>0</v>
      </c>
      <c r="X64" s="48">
        <v>0</v>
      </c>
      <c r="Y64" s="48">
        <v>0</v>
      </c>
      <c r="Z64" s="48">
        <v>0</v>
      </c>
      <c r="AA64" s="48">
        <v>0</v>
      </c>
      <c r="AB64" s="48">
        <v>0</v>
      </c>
      <c r="AC64" s="48">
        <v>0</v>
      </c>
      <c r="AD64" s="48">
        <v>0</v>
      </c>
      <c r="AE64" s="48">
        <v>0</v>
      </c>
      <c r="AF64" s="48">
        <v>0</v>
      </c>
      <c r="AG64" s="48">
        <v>0</v>
      </c>
      <c r="AH64" s="48">
        <v>0</v>
      </c>
      <c r="AI64" s="48">
        <v>0</v>
      </c>
      <c r="AJ64" s="48">
        <v>0</v>
      </c>
      <c r="AK64" s="46" t="s">
        <v>110</v>
      </c>
    </row>
    <row r="65" spans="2:37" ht="15" customHeight="1" x14ac:dyDescent="0.45">
      <c r="B65" s="44" t="s">
        <v>136</v>
      </c>
      <c r="C65" s="48">
        <v>3.18892</v>
      </c>
      <c r="D65" s="48">
        <v>3.1275300000000001</v>
      </c>
      <c r="E65" s="48">
        <v>3.1275300000000001</v>
      </c>
      <c r="F65" s="48">
        <v>3.066144</v>
      </c>
      <c r="G65" s="48">
        <v>3.066144</v>
      </c>
      <c r="H65" s="48">
        <v>3.066144</v>
      </c>
      <c r="I65" s="48">
        <v>3.066144</v>
      </c>
      <c r="J65" s="48">
        <v>3.066144</v>
      </c>
      <c r="K65" s="48">
        <v>3.066144</v>
      </c>
      <c r="L65" s="48">
        <v>3.066144</v>
      </c>
      <c r="M65" s="48">
        <v>3.066144</v>
      </c>
      <c r="N65" s="48">
        <v>3.066144</v>
      </c>
      <c r="O65" s="48">
        <v>2.973725</v>
      </c>
      <c r="P65" s="48">
        <v>2.9904809999999999</v>
      </c>
      <c r="Q65" s="48">
        <v>2.959308</v>
      </c>
      <c r="R65" s="48">
        <v>2.9541360000000001</v>
      </c>
      <c r="S65" s="48">
        <v>2.9294259999999999</v>
      </c>
      <c r="T65" s="48">
        <v>2.9652980000000002</v>
      </c>
      <c r="U65" s="48">
        <v>2.9589509999999999</v>
      </c>
      <c r="V65" s="48">
        <v>2.9603130000000002</v>
      </c>
      <c r="W65" s="48">
        <v>2.9401139999999999</v>
      </c>
      <c r="X65" s="48">
        <v>2.9358149999999998</v>
      </c>
      <c r="Y65" s="48">
        <v>2.9252349999999998</v>
      </c>
      <c r="Z65" s="48">
        <v>2.9442330000000001</v>
      </c>
      <c r="AA65" s="48">
        <v>2.9561600000000001</v>
      </c>
      <c r="AB65" s="48">
        <v>2.9327899999999998</v>
      </c>
      <c r="AC65" s="48">
        <v>2.9445739999999998</v>
      </c>
      <c r="AD65" s="48">
        <v>2.9559340000000001</v>
      </c>
      <c r="AE65" s="48">
        <v>3.0171770000000002</v>
      </c>
      <c r="AF65" s="48">
        <v>3.013255</v>
      </c>
      <c r="AG65" s="48">
        <v>3.0228280000000001</v>
      </c>
      <c r="AH65" s="48">
        <v>3.036686</v>
      </c>
      <c r="AI65" s="48">
        <v>3.046767</v>
      </c>
      <c r="AJ65" s="48">
        <v>3.0600360000000002</v>
      </c>
      <c r="AK65" s="46">
        <v>-6.8199999999999999E-4</v>
      </c>
    </row>
    <row r="66" spans="2:37" ht="15" customHeight="1" x14ac:dyDescent="0.45">
      <c r="B66" s="44" t="s">
        <v>148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48">
        <v>0</v>
      </c>
      <c r="AA66" s="48">
        <v>0</v>
      </c>
      <c r="AB66" s="48">
        <v>0</v>
      </c>
      <c r="AC66" s="48">
        <v>0</v>
      </c>
      <c r="AD66" s="48">
        <v>0</v>
      </c>
      <c r="AE66" s="48">
        <v>0</v>
      </c>
      <c r="AF66" s="48">
        <v>0</v>
      </c>
      <c r="AG66" s="48">
        <v>0</v>
      </c>
      <c r="AH66" s="48">
        <v>0</v>
      </c>
      <c r="AI66" s="48">
        <v>0</v>
      </c>
      <c r="AJ66" s="48">
        <v>0</v>
      </c>
      <c r="AK66" s="46" t="s">
        <v>110</v>
      </c>
    </row>
    <row r="67" spans="2:37" ht="15" customHeight="1" x14ac:dyDescent="0.45">
      <c r="B67" s="44" t="s">
        <v>149</v>
      </c>
      <c r="C67" s="48">
        <v>1.42127</v>
      </c>
      <c r="D67" s="48">
        <v>1.62185</v>
      </c>
      <c r="E67" s="48">
        <v>1.62185</v>
      </c>
      <c r="F67" s="48">
        <v>1.887853</v>
      </c>
      <c r="G67" s="48">
        <v>1.887853</v>
      </c>
      <c r="H67" s="48">
        <v>1.887853</v>
      </c>
      <c r="I67" s="48">
        <v>1.887853</v>
      </c>
      <c r="J67" s="48">
        <v>1.887853</v>
      </c>
      <c r="K67" s="48">
        <v>1.887853</v>
      </c>
      <c r="L67" s="48">
        <v>1.887853</v>
      </c>
      <c r="M67" s="48">
        <v>1.887853</v>
      </c>
      <c r="N67" s="48">
        <v>1.887853</v>
      </c>
      <c r="O67" s="48">
        <v>1.8417129999999999</v>
      </c>
      <c r="P67" s="48">
        <v>1.8500779999999999</v>
      </c>
      <c r="Q67" s="48">
        <v>1.8345149999999999</v>
      </c>
      <c r="R67" s="48">
        <v>1.831933</v>
      </c>
      <c r="S67" s="48">
        <v>1.819596</v>
      </c>
      <c r="T67" s="48">
        <v>1.8375049999999999</v>
      </c>
      <c r="U67" s="48">
        <v>1.8343370000000001</v>
      </c>
      <c r="V67" s="48">
        <v>1.8350169999999999</v>
      </c>
      <c r="W67" s="48">
        <v>1.8249329999999999</v>
      </c>
      <c r="X67" s="48">
        <v>1.822786</v>
      </c>
      <c r="Y67" s="48">
        <v>1.817504</v>
      </c>
      <c r="Z67" s="48">
        <v>1.826989</v>
      </c>
      <c r="AA67" s="48">
        <v>1.832943</v>
      </c>
      <c r="AB67" s="48">
        <v>1.8212759999999999</v>
      </c>
      <c r="AC67" s="48">
        <v>1.827159</v>
      </c>
      <c r="AD67" s="48">
        <v>1.8328310000000001</v>
      </c>
      <c r="AE67" s="48">
        <v>1.8634059999999999</v>
      </c>
      <c r="AF67" s="48">
        <v>1.861448</v>
      </c>
      <c r="AG67" s="48">
        <v>1.8662270000000001</v>
      </c>
      <c r="AH67" s="48">
        <v>1.873146</v>
      </c>
      <c r="AI67" s="48">
        <v>1.878179</v>
      </c>
      <c r="AJ67" s="48">
        <v>1.8848039999999999</v>
      </c>
      <c r="AK67" s="46">
        <v>4.7070000000000002E-3</v>
      </c>
    </row>
    <row r="68" spans="2:37" ht="15" customHeight="1" x14ac:dyDescent="0.45">
      <c r="B68" s="43" t="s">
        <v>139</v>
      </c>
      <c r="C68" s="55">
        <v>4.6941100000000002</v>
      </c>
      <c r="D68" s="55">
        <v>4.7913600000000001</v>
      </c>
      <c r="E68" s="55">
        <v>4.7913600000000001</v>
      </c>
      <c r="F68" s="55">
        <v>4.9539960000000001</v>
      </c>
      <c r="G68" s="55">
        <v>4.9539960000000001</v>
      </c>
      <c r="H68" s="55">
        <v>4.9539960000000001</v>
      </c>
      <c r="I68" s="55">
        <v>4.9539960000000001</v>
      </c>
      <c r="J68" s="55">
        <v>4.9539960000000001</v>
      </c>
      <c r="K68" s="55">
        <v>4.9539960000000001</v>
      </c>
      <c r="L68" s="55">
        <v>4.9539960000000001</v>
      </c>
      <c r="M68" s="55">
        <v>4.9539960000000001</v>
      </c>
      <c r="N68" s="55">
        <v>4.9539960000000001</v>
      </c>
      <c r="O68" s="55">
        <v>4.8154370000000002</v>
      </c>
      <c r="P68" s="55">
        <v>4.8405589999999998</v>
      </c>
      <c r="Q68" s="55">
        <v>4.7938229999999997</v>
      </c>
      <c r="R68" s="55">
        <v>4.7860680000000002</v>
      </c>
      <c r="S68" s="55">
        <v>4.7490220000000001</v>
      </c>
      <c r="T68" s="55">
        <v>4.8028029999999999</v>
      </c>
      <c r="U68" s="55">
        <v>4.7932880000000004</v>
      </c>
      <c r="V68" s="55">
        <v>4.7953299999999999</v>
      </c>
      <c r="W68" s="55">
        <v>4.765047</v>
      </c>
      <c r="X68" s="55">
        <v>4.7586019999999998</v>
      </c>
      <c r="Y68" s="55">
        <v>4.7427390000000003</v>
      </c>
      <c r="Z68" s="55">
        <v>4.7712219999999999</v>
      </c>
      <c r="AA68" s="55">
        <v>4.789104</v>
      </c>
      <c r="AB68" s="55">
        <v>4.7540659999999999</v>
      </c>
      <c r="AC68" s="55">
        <v>4.7717330000000002</v>
      </c>
      <c r="AD68" s="55">
        <v>4.7887649999999997</v>
      </c>
      <c r="AE68" s="55">
        <v>4.8805820000000004</v>
      </c>
      <c r="AF68" s="55">
        <v>4.8747030000000002</v>
      </c>
      <c r="AG68" s="55">
        <v>4.8890549999999999</v>
      </c>
      <c r="AH68" s="55">
        <v>4.9098319999999998</v>
      </c>
      <c r="AI68" s="55">
        <v>4.9249460000000003</v>
      </c>
      <c r="AJ68" s="55">
        <v>4.944839</v>
      </c>
      <c r="AK68" s="50">
        <v>9.859999999999999E-4</v>
      </c>
    </row>
    <row r="69" spans="2:37" ht="15" customHeight="1" x14ac:dyDescent="0.45">
      <c r="B69" s="43" t="s">
        <v>150</v>
      </c>
    </row>
    <row r="70" spans="2:37" ht="16.05" customHeight="1" x14ac:dyDescent="0.45">
      <c r="B70" s="44" t="s">
        <v>147</v>
      </c>
      <c r="C70" s="48">
        <v>0.3468</v>
      </c>
      <c r="D70" s="48">
        <v>0.17338000000000001</v>
      </c>
      <c r="E70" s="48">
        <v>0.17338000000000001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0</v>
      </c>
      <c r="AA70" s="48">
        <v>0</v>
      </c>
      <c r="AB70" s="48">
        <v>0</v>
      </c>
      <c r="AC70" s="48">
        <v>0</v>
      </c>
      <c r="AD70" s="48">
        <v>0</v>
      </c>
      <c r="AE70" s="48">
        <v>0</v>
      </c>
      <c r="AF70" s="48">
        <v>0</v>
      </c>
      <c r="AG70" s="48">
        <v>0</v>
      </c>
      <c r="AH70" s="48">
        <v>0</v>
      </c>
      <c r="AI70" s="48">
        <v>0</v>
      </c>
      <c r="AJ70" s="48">
        <v>0</v>
      </c>
      <c r="AK70" s="46" t="s">
        <v>110</v>
      </c>
    </row>
    <row r="71" spans="2:37" ht="15" customHeight="1" x14ac:dyDescent="0.45">
      <c r="B71" s="44" t="s">
        <v>136</v>
      </c>
      <c r="C71" s="48">
        <v>24.283072000000001</v>
      </c>
      <c r="D71" s="48">
        <v>25.571251</v>
      </c>
      <c r="E71" s="48">
        <v>25.571251</v>
      </c>
      <c r="F71" s="48">
        <v>26.859417000000001</v>
      </c>
      <c r="G71" s="48">
        <v>26.859417000000001</v>
      </c>
      <c r="H71" s="48">
        <v>26.859417000000001</v>
      </c>
      <c r="I71" s="48">
        <v>26.859417000000001</v>
      </c>
      <c r="J71" s="48">
        <v>26.859417000000001</v>
      </c>
      <c r="K71" s="48">
        <v>26.859417000000001</v>
      </c>
      <c r="L71" s="48">
        <v>26.859417000000001</v>
      </c>
      <c r="M71" s="48">
        <v>26.859417000000001</v>
      </c>
      <c r="N71" s="48">
        <v>26.859417000000001</v>
      </c>
      <c r="O71" s="48">
        <v>26.049828999999999</v>
      </c>
      <c r="P71" s="48">
        <v>26.196611000000001</v>
      </c>
      <c r="Q71" s="48">
        <v>25.923535999999999</v>
      </c>
      <c r="R71" s="48">
        <v>25.878226999999999</v>
      </c>
      <c r="S71" s="48">
        <v>25.661767999999999</v>
      </c>
      <c r="T71" s="48">
        <v>25.976006999999999</v>
      </c>
      <c r="U71" s="48">
        <v>25.920415999999999</v>
      </c>
      <c r="V71" s="48">
        <v>25.932342999999999</v>
      </c>
      <c r="W71" s="48">
        <v>25.755402</v>
      </c>
      <c r="X71" s="48">
        <v>25.717741</v>
      </c>
      <c r="Y71" s="48">
        <v>25.625059</v>
      </c>
      <c r="Z71" s="48">
        <v>25.791481000000001</v>
      </c>
      <c r="AA71" s="48">
        <v>25.895962000000001</v>
      </c>
      <c r="AB71" s="48">
        <v>25.691240000000001</v>
      </c>
      <c r="AC71" s="48">
        <v>25.79447</v>
      </c>
      <c r="AD71" s="48">
        <v>25.893986000000002</v>
      </c>
      <c r="AE71" s="48">
        <v>26.430465999999999</v>
      </c>
      <c r="AF71" s="48">
        <v>26.396115999999999</v>
      </c>
      <c r="AG71" s="48">
        <v>26.479975</v>
      </c>
      <c r="AH71" s="48">
        <v>26.601369999999999</v>
      </c>
      <c r="AI71" s="48">
        <v>26.689678000000001</v>
      </c>
      <c r="AJ71" s="48">
        <v>26.805916</v>
      </c>
      <c r="AK71" s="46">
        <v>1.475E-3</v>
      </c>
    </row>
    <row r="72" spans="2:37" ht="16.05" customHeight="1" x14ac:dyDescent="0.45">
      <c r="B72" s="44" t="s">
        <v>148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0</v>
      </c>
      <c r="Y72" s="48">
        <v>0</v>
      </c>
      <c r="Z72" s="48">
        <v>0</v>
      </c>
      <c r="AA72" s="48">
        <v>0</v>
      </c>
      <c r="AB72" s="48">
        <v>0</v>
      </c>
      <c r="AC72" s="48">
        <v>0</v>
      </c>
      <c r="AD72" s="48">
        <v>0</v>
      </c>
      <c r="AE72" s="48">
        <v>0</v>
      </c>
      <c r="AF72" s="48">
        <v>0</v>
      </c>
      <c r="AG72" s="48">
        <v>0</v>
      </c>
      <c r="AH72" s="48">
        <v>0</v>
      </c>
      <c r="AI72" s="48">
        <v>0</v>
      </c>
      <c r="AJ72" s="48">
        <v>0</v>
      </c>
      <c r="AK72" s="46" t="s">
        <v>110</v>
      </c>
    </row>
    <row r="73" spans="2:37" ht="15" customHeight="1" x14ac:dyDescent="0.45">
      <c r="B73" s="44" t="s">
        <v>149</v>
      </c>
      <c r="C73" s="48">
        <v>7.8879400000000004</v>
      </c>
      <c r="D73" s="48">
        <v>10.648740999999999</v>
      </c>
      <c r="E73" s="48">
        <v>10.648740999999999</v>
      </c>
      <c r="F73" s="48">
        <v>13.409573999999999</v>
      </c>
      <c r="G73" s="48">
        <v>13.409573999999999</v>
      </c>
      <c r="H73" s="48">
        <v>13.409573999999999</v>
      </c>
      <c r="I73" s="48">
        <v>13.409573999999999</v>
      </c>
      <c r="J73" s="48">
        <v>13.430156</v>
      </c>
      <c r="K73" s="48">
        <v>13.438261000000001</v>
      </c>
      <c r="L73" s="48">
        <v>13.439049000000001</v>
      </c>
      <c r="M73" s="48">
        <v>13.439049000000001</v>
      </c>
      <c r="N73" s="48">
        <v>13.487943</v>
      </c>
      <c r="O73" s="48">
        <v>13.093921</v>
      </c>
      <c r="P73" s="48">
        <v>13.188672</v>
      </c>
      <c r="Q73" s="48">
        <v>13.052341</v>
      </c>
      <c r="R73" s="48">
        <v>13.029719999999999</v>
      </c>
      <c r="S73" s="48">
        <v>12.921652999999999</v>
      </c>
      <c r="T73" s="48">
        <v>13.078538</v>
      </c>
      <c r="U73" s="48">
        <v>13.050782</v>
      </c>
      <c r="V73" s="48">
        <v>13.056737999999999</v>
      </c>
      <c r="W73" s="48">
        <v>12.968399</v>
      </c>
      <c r="X73" s="48">
        <v>12.949597000000001</v>
      </c>
      <c r="Y73" s="48">
        <v>12.903326</v>
      </c>
      <c r="Z73" s="48">
        <v>12.986413000000001</v>
      </c>
      <c r="AA73" s="48">
        <v>13.038575</v>
      </c>
      <c r="AB73" s="48">
        <v>12.897092000000001</v>
      </c>
      <c r="AC73" s="48">
        <v>12.907372000000001</v>
      </c>
      <c r="AD73" s="48">
        <v>12.957055</v>
      </c>
      <c r="AE73" s="48">
        <v>13.224894000000001</v>
      </c>
      <c r="AF73" s="48">
        <v>13.207743000000001</v>
      </c>
      <c r="AG73" s="48">
        <v>13.249610000000001</v>
      </c>
      <c r="AH73" s="48">
        <v>13.310221</v>
      </c>
      <c r="AI73" s="48">
        <v>13.354317</v>
      </c>
      <c r="AJ73" s="48">
        <v>13.412335000000001</v>
      </c>
      <c r="AK73" s="46">
        <v>7.2360000000000002E-3</v>
      </c>
    </row>
    <row r="74" spans="2:37" ht="15" customHeight="1" x14ac:dyDescent="0.45">
      <c r="B74" s="43" t="s">
        <v>139</v>
      </c>
      <c r="C74" s="55">
        <v>32.517811000000002</v>
      </c>
      <c r="D74" s="55">
        <v>36.393371999999999</v>
      </c>
      <c r="E74" s="55">
        <v>36.393371999999999</v>
      </c>
      <c r="F74" s="55">
        <v>40.268990000000002</v>
      </c>
      <c r="G74" s="55">
        <v>40.268990000000002</v>
      </c>
      <c r="H74" s="55">
        <v>40.268990000000002</v>
      </c>
      <c r="I74" s="55">
        <v>40.268990000000002</v>
      </c>
      <c r="J74" s="55">
        <v>40.289574000000002</v>
      </c>
      <c r="K74" s="55">
        <v>40.297676000000003</v>
      </c>
      <c r="L74" s="55">
        <v>40.298465999999998</v>
      </c>
      <c r="M74" s="55">
        <v>40.298465999999998</v>
      </c>
      <c r="N74" s="55">
        <v>40.347358999999997</v>
      </c>
      <c r="O74" s="55">
        <v>39.143749</v>
      </c>
      <c r="P74" s="55">
        <v>39.385283999999999</v>
      </c>
      <c r="Q74" s="55">
        <v>38.975876</v>
      </c>
      <c r="R74" s="55">
        <v>38.907947999999998</v>
      </c>
      <c r="S74" s="55">
        <v>38.583419999999997</v>
      </c>
      <c r="T74" s="55">
        <v>39.054546000000002</v>
      </c>
      <c r="U74" s="55">
        <v>38.971198999999999</v>
      </c>
      <c r="V74" s="55">
        <v>38.989082000000003</v>
      </c>
      <c r="W74" s="55">
        <v>38.723801000000002</v>
      </c>
      <c r="X74" s="55">
        <v>38.667338999999998</v>
      </c>
      <c r="Y74" s="55">
        <v>38.528385</v>
      </c>
      <c r="Z74" s="55">
        <v>38.777892999999999</v>
      </c>
      <c r="AA74" s="55">
        <v>38.934536000000001</v>
      </c>
      <c r="AB74" s="55">
        <v>38.588332999999999</v>
      </c>
      <c r="AC74" s="55">
        <v>38.701842999999997</v>
      </c>
      <c r="AD74" s="55">
        <v>38.851039999999998</v>
      </c>
      <c r="AE74" s="55">
        <v>39.655357000000002</v>
      </c>
      <c r="AF74" s="55">
        <v>39.603859</v>
      </c>
      <c r="AG74" s="55">
        <v>39.729584000000003</v>
      </c>
      <c r="AH74" s="55">
        <v>39.911591000000001</v>
      </c>
      <c r="AI74" s="55">
        <v>40.043995000000002</v>
      </c>
      <c r="AJ74" s="55">
        <v>40.218249999999998</v>
      </c>
      <c r="AK74" s="50">
        <v>3.1280000000000001E-3</v>
      </c>
    </row>
    <row r="75" spans="2:37" ht="15" customHeight="1" x14ac:dyDescent="0.45">
      <c r="B75" s="43" t="s">
        <v>151</v>
      </c>
    </row>
    <row r="76" spans="2:37" ht="15" customHeight="1" x14ac:dyDescent="0.45">
      <c r="B76" s="44" t="s">
        <v>152</v>
      </c>
      <c r="C76" s="48">
        <v>6.338241</v>
      </c>
      <c r="D76" s="48">
        <v>3.1690909999999999</v>
      </c>
      <c r="E76" s="48">
        <v>3.1690909999999999</v>
      </c>
      <c r="F76" s="48">
        <v>0</v>
      </c>
      <c r="G76" s="48">
        <v>0</v>
      </c>
      <c r="H76" s="48">
        <v>0</v>
      </c>
      <c r="I76" s="48">
        <v>0</v>
      </c>
      <c r="J76" s="48">
        <v>7.3070000000000001E-3</v>
      </c>
      <c r="K76" s="48">
        <v>1.0185E-2</v>
      </c>
      <c r="L76" s="48">
        <v>1.0463999999999999E-2</v>
      </c>
      <c r="M76" s="48">
        <v>1.0463999999999999E-2</v>
      </c>
      <c r="N76" s="48">
        <v>2.7823000000000001E-2</v>
      </c>
      <c r="O76" s="48">
        <v>3.1432000000000002E-2</v>
      </c>
      <c r="P76" s="48">
        <v>0.30374400000000001</v>
      </c>
      <c r="Q76" s="48">
        <v>0.474746</v>
      </c>
      <c r="R76" s="48">
        <v>0.69894000000000001</v>
      </c>
      <c r="S76" s="48">
        <v>6.1126E-2</v>
      </c>
      <c r="T76" s="48">
        <v>0.88079600000000002</v>
      </c>
      <c r="U76" s="48">
        <v>0.92432099999999995</v>
      </c>
      <c r="V76" s="48">
        <v>0.74632399999999999</v>
      </c>
      <c r="W76" s="48">
        <v>0.66453799999999996</v>
      </c>
      <c r="X76" s="48">
        <v>0.53353799999999996</v>
      </c>
      <c r="Y76" s="48">
        <v>0.14693300000000001</v>
      </c>
      <c r="Z76" s="48">
        <v>0.27362399999999998</v>
      </c>
      <c r="AA76" s="48">
        <v>0.24041000000000001</v>
      </c>
      <c r="AB76" s="48">
        <v>2.5111000000000001E-2</v>
      </c>
      <c r="AC76" s="48">
        <v>1.0463999999999999E-2</v>
      </c>
      <c r="AD76" s="48">
        <v>1.0463999999999999E-2</v>
      </c>
      <c r="AE76" s="48">
        <v>1.0463999999999999E-2</v>
      </c>
      <c r="AF76" s="48">
        <v>1.0463999999999999E-2</v>
      </c>
      <c r="AG76" s="48">
        <v>1.0463999999999999E-2</v>
      </c>
      <c r="AH76" s="48">
        <v>1.0465E-2</v>
      </c>
      <c r="AI76" s="48">
        <v>1.0468E-2</v>
      </c>
      <c r="AJ76" s="48">
        <v>1.0463999999999999E-2</v>
      </c>
      <c r="AK76" s="46">
        <v>-0.16350999999999999</v>
      </c>
    </row>
    <row r="77" spans="2:37" ht="15" customHeight="1" x14ac:dyDescent="0.45">
      <c r="B77" s="44" t="s">
        <v>153</v>
      </c>
      <c r="C77" s="48">
        <v>26.179570999999999</v>
      </c>
      <c r="D77" s="48">
        <v>33.224280999999998</v>
      </c>
      <c r="E77" s="48">
        <v>33.224280999999998</v>
      </c>
      <c r="F77" s="48">
        <v>40.268990000000002</v>
      </c>
      <c r="G77" s="48">
        <v>40.268990000000002</v>
      </c>
      <c r="H77" s="48">
        <v>40.268990000000002</v>
      </c>
      <c r="I77" s="48">
        <v>40.268990000000002</v>
      </c>
      <c r="J77" s="48">
        <v>40.282268999999999</v>
      </c>
      <c r="K77" s="48">
        <v>40.287495</v>
      </c>
      <c r="L77" s="48">
        <v>40.288001999999999</v>
      </c>
      <c r="M77" s="48">
        <v>40.288001999999999</v>
      </c>
      <c r="N77" s="48">
        <v>40.319538000000001</v>
      </c>
      <c r="O77" s="48">
        <v>39.112319999999997</v>
      </c>
      <c r="P77" s="48">
        <v>39.081538999999999</v>
      </c>
      <c r="Q77" s="48">
        <v>38.501133000000003</v>
      </c>
      <c r="R77" s="48">
        <v>38.209010999999997</v>
      </c>
      <c r="S77" s="48">
        <v>38.522297000000002</v>
      </c>
      <c r="T77" s="48">
        <v>38.173748000000003</v>
      </c>
      <c r="U77" s="48">
        <v>38.046875</v>
      </c>
      <c r="V77" s="48">
        <v>38.242759999999997</v>
      </c>
      <c r="W77" s="48">
        <v>38.059265000000003</v>
      </c>
      <c r="X77" s="48">
        <v>38.133803999999998</v>
      </c>
      <c r="Y77" s="48">
        <v>38.381453999999998</v>
      </c>
      <c r="Z77" s="48">
        <v>38.504272</v>
      </c>
      <c r="AA77" s="48">
        <v>38.694125999999997</v>
      </c>
      <c r="AB77" s="48">
        <v>38.563220999999999</v>
      </c>
      <c r="AC77" s="48">
        <v>38.691375999999998</v>
      </c>
      <c r="AD77" s="48">
        <v>38.840575999999999</v>
      </c>
      <c r="AE77" s="48">
        <v>39.644897</v>
      </c>
      <c r="AF77" s="48">
        <v>39.593395000000001</v>
      </c>
      <c r="AG77" s="48">
        <v>39.719119999999997</v>
      </c>
      <c r="AH77" s="48">
        <v>39.901127000000002</v>
      </c>
      <c r="AI77" s="48">
        <v>40.033526999999999</v>
      </c>
      <c r="AJ77" s="48">
        <v>40.207787000000003</v>
      </c>
      <c r="AK77" s="46">
        <v>5.9800000000000001E-3</v>
      </c>
    </row>
    <row r="78" spans="2:37" ht="15" customHeight="1" x14ac:dyDescent="0.45"/>
    <row r="79" spans="2:37" ht="15" customHeight="1" x14ac:dyDescent="0.45">
      <c r="B79" s="43" t="s">
        <v>154</v>
      </c>
    </row>
    <row r="80" spans="2:37" ht="15" customHeight="1" x14ac:dyDescent="0.45">
      <c r="B80" s="43" t="s">
        <v>155</v>
      </c>
    </row>
    <row r="81" spans="2:37" ht="16.05" customHeight="1" x14ac:dyDescent="0.45">
      <c r="B81" s="44" t="s">
        <v>156</v>
      </c>
      <c r="C81" s="54">
        <v>368</v>
      </c>
      <c r="D81" s="54">
        <v>368</v>
      </c>
      <c r="E81" s="54">
        <v>368</v>
      </c>
      <c r="F81" s="54">
        <v>397.96063199999998</v>
      </c>
      <c r="G81" s="54">
        <v>397.96063199999998</v>
      </c>
      <c r="H81" s="54">
        <v>397.96063199999998</v>
      </c>
      <c r="I81" s="54">
        <v>397.96063199999998</v>
      </c>
      <c r="J81" s="54">
        <v>397.96063199999998</v>
      </c>
      <c r="K81" s="54">
        <v>397.96063199999998</v>
      </c>
      <c r="L81" s="54">
        <v>397.96063199999998</v>
      </c>
      <c r="M81" s="54">
        <v>397.96063199999998</v>
      </c>
      <c r="N81" s="54">
        <v>397.96063199999998</v>
      </c>
      <c r="O81" s="54">
        <v>397.96063199999998</v>
      </c>
      <c r="P81" s="54">
        <v>397.96063199999998</v>
      </c>
      <c r="Q81" s="54">
        <v>393.58609000000001</v>
      </c>
      <c r="R81" s="54">
        <v>393.58609000000001</v>
      </c>
      <c r="S81" s="54">
        <v>393.58609000000001</v>
      </c>
      <c r="T81" s="54">
        <v>393.58609000000001</v>
      </c>
      <c r="U81" s="54">
        <v>393.58609000000001</v>
      </c>
      <c r="V81" s="54">
        <v>393.58609000000001</v>
      </c>
      <c r="W81" s="54">
        <v>393.58609000000001</v>
      </c>
      <c r="X81" s="54">
        <v>393.58609000000001</v>
      </c>
      <c r="Y81" s="54">
        <v>393.58609000000001</v>
      </c>
      <c r="Z81" s="54">
        <v>393.58609000000001</v>
      </c>
      <c r="AA81" s="54">
        <v>393.58609000000001</v>
      </c>
      <c r="AB81" s="54">
        <v>393.58609000000001</v>
      </c>
      <c r="AC81" s="54">
        <v>393.58609000000001</v>
      </c>
      <c r="AD81" s="54">
        <v>393.58609000000001</v>
      </c>
      <c r="AE81" s="54">
        <v>393.58609000000001</v>
      </c>
      <c r="AF81" s="54">
        <v>393.58609000000001</v>
      </c>
      <c r="AG81" s="54">
        <v>393.58609000000001</v>
      </c>
      <c r="AH81" s="54">
        <v>393.58609000000001</v>
      </c>
      <c r="AI81" s="54">
        <v>393.58609000000001</v>
      </c>
      <c r="AJ81" s="54">
        <v>393.58609000000001</v>
      </c>
      <c r="AK81" s="46">
        <v>2.1029999999999998E-3</v>
      </c>
    </row>
    <row r="82" spans="2:37" ht="15" customHeight="1" x14ac:dyDescent="0.45">
      <c r="B82" s="44" t="s">
        <v>157</v>
      </c>
      <c r="C82" s="54">
        <v>24</v>
      </c>
      <c r="D82" s="54">
        <v>24</v>
      </c>
      <c r="E82" s="54">
        <v>24</v>
      </c>
      <c r="F82" s="54">
        <v>30.971101999999998</v>
      </c>
      <c r="G82" s="54">
        <v>30.971101999999998</v>
      </c>
      <c r="H82" s="54">
        <v>30.971101999999998</v>
      </c>
      <c r="I82" s="54">
        <v>30.971101999999998</v>
      </c>
      <c r="J82" s="54">
        <v>30.971101999999998</v>
      </c>
      <c r="K82" s="54">
        <v>30.971101999999998</v>
      </c>
      <c r="L82" s="54">
        <v>30.971101999999998</v>
      </c>
      <c r="M82" s="54">
        <v>30.971101999999998</v>
      </c>
      <c r="N82" s="54">
        <v>30.971101999999998</v>
      </c>
      <c r="O82" s="54">
        <v>30.971101999999998</v>
      </c>
      <c r="P82" s="54">
        <v>30.971101999999998</v>
      </c>
      <c r="Q82" s="54">
        <v>30.971101999999998</v>
      </c>
      <c r="R82" s="54">
        <v>30.971101999999998</v>
      </c>
      <c r="S82" s="54">
        <v>30.971101999999998</v>
      </c>
      <c r="T82" s="54">
        <v>30.971101999999998</v>
      </c>
      <c r="U82" s="54">
        <v>30.971101999999998</v>
      </c>
      <c r="V82" s="54">
        <v>30.971101999999998</v>
      </c>
      <c r="W82" s="54">
        <v>30.971101999999998</v>
      </c>
      <c r="X82" s="54">
        <v>30.971101999999998</v>
      </c>
      <c r="Y82" s="54">
        <v>30.971101999999998</v>
      </c>
      <c r="Z82" s="54">
        <v>30.971101999999998</v>
      </c>
      <c r="AA82" s="54">
        <v>30.971101999999998</v>
      </c>
      <c r="AB82" s="54">
        <v>30.971101999999998</v>
      </c>
      <c r="AC82" s="54">
        <v>30.971101999999998</v>
      </c>
      <c r="AD82" s="54">
        <v>30.971101999999998</v>
      </c>
      <c r="AE82" s="54">
        <v>30.971101999999998</v>
      </c>
      <c r="AF82" s="54">
        <v>30.971101999999998</v>
      </c>
      <c r="AG82" s="54">
        <v>30.971101999999998</v>
      </c>
      <c r="AH82" s="54">
        <v>30.971101999999998</v>
      </c>
      <c r="AI82" s="54">
        <v>30.971101999999998</v>
      </c>
      <c r="AJ82" s="54">
        <v>30.971101999999998</v>
      </c>
      <c r="AK82" s="46">
        <v>8.0009999999999994E-3</v>
      </c>
    </row>
    <row r="83" spans="2:37" ht="15" customHeight="1" x14ac:dyDescent="0.45">
      <c r="B83" s="44" t="s">
        <v>158</v>
      </c>
      <c r="C83" s="54">
        <v>37</v>
      </c>
      <c r="D83" s="54">
        <v>37</v>
      </c>
      <c r="E83" s="54">
        <v>37</v>
      </c>
      <c r="F83" s="54">
        <v>39.075619000000003</v>
      </c>
      <c r="G83" s="54">
        <v>39.075619000000003</v>
      </c>
      <c r="H83" s="54">
        <v>39.075619000000003</v>
      </c>
      <c r="I83" s="54">
        <v>39.075619000000003</v>
      </c>
      <c r="J83" s="54">
        <v>39.075619000000003</v>
      </c>
      <c r="K83" s="54">
        <v>39.075619000000003</v>
      </c>
      <c r="L83" s="54">
        <v>39.075619000000003</v>
      </c>
      <c r="M83" s="54">
        <v>39.075619000000003</v>
      </c>
      <c r="N83" s="54">
        <v>39.075619000000003</v>
      </c>
      <c r="O83" s="54">
        <v>39.130226</v>
      </c>
      <c r="P83" s="54">
        <v>39.130226</v>
      </c>
      <c r="Q83" s="54">
        <v>38.716053000000002</v>
      </c>
      <c r="R83" s="54">
        <v>38.716053000000002</v>
      </c>
      <c r="S83" s="54">
        <v>38.716053000000002</v>
      </c>
      <c r="T83" s="54">
        <v>38.716053000000002</v>
      </c>
      <c r="U83" s="54">
        <v>38.716053000000002</v>
      </c>
      <c r="V83" s="54">
        <v>38.716053000000002</v>
      </c>
      <c r="W83" s="54">
        <v>38.716053000000002</v>
      </c>
      <c r="X83" s="54">
        <v>38.716053000000002</v>
      </c>
      <c r="Y83" s="54">
        <v>38.716053000000002</v>
      </c>
      <c r="Z83" s="54">
        <v>38.716053000000002</v>
      </c>
      <c r="AA83" s="54">
        <v>38.716053000000002</v>
      </c>
      <c r="AB83" s="54">
        <v>38.716053000000002</v>
      </c>
      <c r="AC83" s="54">
        <v>38.716053000000002</v>
      </c>
      <c r="AD83" s="54">
        <v>38.716053000000002</v>
      </c>
      <c r="AE83" s="54">
        <v>38.716053000000002</v>
      </c>
      <c r="AF83" s="54">
        <v>38.716053000000002</v>
      </c>
      <c r="AG83" s="54">
        <v>38.716053000000002</v>
      </c>
      <c r="AH83" s="54">
        <v>38.716053000000002</v>
      </c>
      <c r="AI83" s="54">
        <v>38.716053000000002</v>
      </c>
      <c r="AJ83" s="54">
        <v>38.716053000000002</v>
      </c>
      <c r="AK83" s="46">
        <v>1.418E-3</v>
      </c>
    </row>
    <row r="84" spans="2:37" ht="15" customHeight="1" x14ac:dyDescent="0.45">
      <c r="B84" s="43" t="s">
        <v>159</v>
      </c>
      <c r="C84" s="53">
        <v>429</v>
      </c>
      <c r="D84" s="53">
        <v>429</v>
      </c>
      <c r="E84" s="53">
        <v>429</v>
      </c>
      <c r="F84" s="53">
        <v>468.00735500000002</v>
      </c>
      <c r="G84" s="53">
        <v>468.00735500000002</v>
      </c>
      <c r="H84" s="53">
        <v>468.00735500000002</v>
      </c>
      <c r="I84" s="53">
        <v>468.00735500000002</v>
      </c>
      <c r="J84" s="53">
        <v>468.00735500000002</v>
      </c>
      <c r="K84" s="53">
        <v>468.00735500000002</v>
      </c>
      <c r="L84" s="53">
        <v>468.00735500000002</v>
      </c>
      <c r="M84" s="53">
        <v>468.00735500000002</v>
      </c>
      <c r="N84" s="53">
        <v>468.00735500000002</v>
      </c>
      <c r="O84" s="53">
        <v>468.06195100000002</v>
      </c>
      <c r="P84" s="53">
        <v>468.06195100000002</v>
      </c>
      <c r="Q84" s="53">
        <v>463.27325400000001</v>
      </c>
      <c r="R84" s="53">
        <v>463.27325400000001</v>
      </c>
      <c r="S84" s="53">
        <v>463.27325400000001</v>
      </c>
      <c r="T84" s="53">
        <v>463.27325400000001</v>
      </c>
      <c r="U84" s="53">
        <v>463.27325400000001</v>
      </c>
      <c r="V84" s="53">
        <v>463.27325400000001</v>
      </c>
      <c r="W84" s="53">
        <v>463.27325400000001</v>
      </c>
      <c r="X84" s="53">
        <v>463.27325400000001</v>
      </c>
      <c r="Y84" s="53">
        <v>463.27325400000001</v>
      </c>
      <c r="Z84" s="53">
        <v>463.27325400000001</v>
      </c>
      <c r="AA84" s="53">
        <v>463.27325400000001</v>
      </c>
      <c r="AB84" s="53">
        <v>463.27325400000001</v>
      </c>
      <c r="AC84" s="53">
        <v>463.27325400000001</v>
      </c>
      <c r="AD84" s="53">
        <v>463.27325400000001</v>
      </c>
      <c r="AE84" s="53">
        <v>463.27325400000001</v>
      </c>
      <c r="AF84" s="53">
        <v>463.27325400000001</v>
      </c>
      <c r="AG84" s="53">
        <v>463.27325400000001</v>
      </c>
      <c r="AH84" s="53">
        <v>463.27325400000001</v>
      </c>
      <c r="AI84" s="53">
        <v>463.27325400000001</v>
      </c>
      <c r="AJ84" s="53">
        <v>463.27325400000001</v>
      </c>
      <c r="AK84" s="50">
        <v>2.405E-3</v>
      </c>
    </row>
    <row r="85" spans="2:37" ht="15" customHeight="1" x14ac:dyDescent="0.45"/>
    <row r="87" spans="2:37" ht="16.05" customHeight="1" x14ac:dyDescent="0.5">
      <c r="B87" s="41" t="s">
        <v>160</v>
      </c>
    </row>
    <row r="88" spans="2:37" x14ac:dyDescent="0.45">
      <c r="B88" s="37" t="s">
        <v>161</v>
      </c>
    </row>
    <row r="89" spans="2:37" x14ac:dyDescent="0.45">
      <c r="B89" s="37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 t="s">
        <v>103</v>
      </c>
    </row>
    <row r="90" spans="2:37" ht="16.05" customHeight="1" thickBot="1" x14ac:dyDescent="0.5">
      <c r="B90" s="38" t="s">
        <v>162</v>
      </c>
      <c r="C90" s="38">
        <v>2017</v>
      </c>
      <c r="D90" s="38">
        <v>2018</v>
      </c>
      <c r="E90" s="38">
        <v>2019</v>
      </c>
      <c r="F90" s="38">
        <v>2020</v>
      </c>
      <c r="G90" s="38">
        <v>2021</v>
      </c>
      <c r="H90" s="38">
        <v>2022</v>
      </c>
      <c r="I90" s="38">
        <v>2023</v>
      </c>
      <c r="J90" s="38">
        <v>2024</v>
      </c>
      <c r="K90" s="38">
        <v>2025</v>
      </c>
      <c r="L90" s="38">
        <v>2026</v>
      </c>
      <c r="M90" s="38">
        <v>2027</v>
      </c>
      <c r="N90" s="38">
        <v>2028</v>
      </c>
      <c r="O90" s="38">
        <v>2029</v>
      </c>
      <c r="P90" s="38">
        <v>2030</v>
      </c>
      <c r="Q90" s="38">
        <v>2031</v>
      </c>
      <c r="R90" s="38">
        <v>2032</v>
      </c>
      <c r="S90" s="38">
        <v>2033</v>
      </c>
      <c r="T90" s="38">
        <v>2034</v>
      </c>
      <c r="U90" s="38">
        <v>2035</v>
      </c>
      <c r="V90" s="38">
        <v>2036</v>
      </c>
      <c r="W90" s="38">
        <v>2037</v>
      </c>
      <c r="X90" s="38">
        <v>2038</v>
      </c>
      <c r="Y90" s="38">
        <v>2039</v>
      </c>
      <c r="Z90" s="38">
        <v>2040</v>
      </c>
      <c r="AA90" s="38">
        <v>2041</v>
      </c>
      <c r="AB90" s="38">
        <v>2042</v>
      </c>
      <c r="AC90" s="38">
        <v>2043</v>
      </c>
      <c r="AD90" s="38">
        <v>2044</v>
      </c>
      <c r="AE90" s="38">
        <v>2045</v>
      </c>
      <c r="AF90" s="38">
        <v>2046</v>
      </c>
      <c r="AG90" s="38">
        <v>2047</v>
      </c>
      <c r="AH90" s="38">
        <v>2048</v>
      </c>
      <c r="AI90" s="38">
        <v>2049</v>
      </c>
      <c r="AJ90" s="38">
        <v>2050</v>
      </c>
      <c r="AK90" s="38">
        <v>2050</v>
      </c>
    </row>
    <row r="91" spans="2:37" ht="16.05" customHeight="1" thickTop="1" x14ac:dyDescent="0.45"/>
    <row r="92" spans="2:37" x14ac:dyDescent="0.45">
      <c r="B92" s="43" t="s">
        <v>163</v>
      </c>
    </row>
    <row r="93" spans="2:37" ht="16.05" customHeight="1" x14ac:dyDescent="0.45">
      <c r="B93" s="44" t="s">
        <v>164</v>
      </c>
      <c r="C93" s="48">
        <v>9.3550000000000004</v>
      </c>
      <c r="D93" s="48">
        <v>10.738707</v>
      </c>
      <c r="E93" s="48">
        <v>11.969469999999999</v>
      </c>
      <c r="F93" s="48">
        <v>13.085901</v>
      </c>
      <c r="G93" s="48">
        <v>13.665421</v>
      </c>
      <c r="H93" s="48">
        <v>13.977781</v>
      </c>
      <c r="I93" s="48">
        <v>13.917915000000001</v>
      </c>
      <c r="J93" s="48">
        <v>14.012055999999999</v>
      </c>
      <c r="K93" s="48">
        <v>14.09416</v>
      </c>
      <c r="L93" s="48">
        <v>14.374950999999999</v>
      </c>
      <c r="M93" s="48">
        <v>14.506202999999999</v>
      </c>
      <c r="N93" s="48">
        <v>14.414600999999999</v>
      </c>
      <c r="O93" s="48">
        <v>14.413425</v>
      </c>
      <c r="P93" s="48">
        <v>14.460274999999999</v>
      </c>
      <c r="Q93" s="48">
        <v>14.534125</v>
      </c>
      <c r="R93" s="48">
        <v>14.510524</v>
      </c>
      <c r="S93" s="48">
        <v>14.482533</v>
      </c>
      <c r="T93" s="48">
        <v>14.434381</v>
      </c>
      <c r="U93" s="48">
        <v>14.329347</v>
      </c>
      <c r="V93" s="48">
        <v>14.269213000000001</v>
      </c>
      <c r="W93" s="48">
        <v>14.174327</v>
      </c>
      <c r="X93" s="48">
        <v>14.138339999999999</v>
      </c>
      <c r="Y93" s="48">
        <v>14.101298</v>
      </c>
      <c r="Z93" s="48">
        <v>14.050145000000001</v>
      </c>
      <c r="AA93" s="48">
        <v>13.942207</v>
      </c>
      <c r="AB93" s="48">
        <v>13.782654000000001</v>
      </c>
      <c r="AC93" s="48">
        <v>13.524231</v>
      </c>
      <c r="AD93" s="48">
        <v>13.299628999999999</v>
      </c>
      <c r="AE93" s="48">
        <v>13.030392000000001</v>
      </c>
      <c r="AF93" s="48">
        <v>12.814966999999999</v>
      </c>
      <c r="AG93" s="48">
        <v>12.614922</v>
      </c>
      <c r="AH93" s="48">
        <v>12.374134</v>
      </c>
      <c r="AI93" s="48">
        <v>12.0793</v>
      </c>
      <c r="AJ93" s="48">
        <v>11.860887999999999</v>
      </c>
      <c r="AK93" s="46">
        <v>3.1110000000000001E-3</v>
      </c>
    </row>
    <row r="94" spans="2:37" ht="16.05" customHeight="1" x14ac:dyDescent="0.45">
      <c r="B94" s="44" t="s">
        <v>165</v>
      </c>
      <c r="C94" s="48">
        <v>0.49399999999999999</v>
      </c>
      <c r="D94" s="48">
        <v>0.48214499999999999</v>
      </c>
      <c r="E94" s="48">
        <v>0.487068</v>
      </c>
      <c r="F94" s="48">
        <v>0.5</v>
      </c>
      <c r="G94" s="48">
        <v>0.55501699999999998</v>
      </c>
      <c r="H94" s="48">
        <v>0.593024</v>
      </c>
      <c r="I94" s="48">
        <v>0.58454799999999996</v>
      </c>
      <c r="J94" s="48">
        <v>0.571241</v>
      </c>
      <c r="K94" s="48">
        <v>0.58111500000000005</v>
      </c>
      <c r="L94" s="48">
        <v>0.66922000000000004</v>
      </c>
      <c r="M94" s="48">
        <v>0.67625999999999997</v>
      </c>
      <c r="N94" s="48">
        <v>0.65802000000000005</v>
      </c>
      <c r="O94" s="48">
        <v>0.63698399999999999</v>
      </c>
      <c r="P94" s="48">
        <v>0.62767700000000004</v>
      </c>
      <c r="Q94" s="48">
        <v>0.66203999999999996</v>
      </c>
      <c r="R94" s="48">
        <v>0.73163299999999998</v>
      </c>
      <c r="S94" s="48">
        <v>0.80968600000000002</v>
      </c>
      <c r="T94" s="48">
        <v>0.888741</v>
      </c>
      <c r="U94" s="48">
        <v>0.94326900000000002</v>
      </c>
      <c r="V94" s="48">
        <v>1.0361959999999999</v>
      </c>
      <c r="W94" s="48">
        <v>1.0928960000000001</v>
      </c>
      <c r="X94" s="48">
        <v>1.189854</v>
      </c>
      <c r="Y94" s="48">
        <v>1.2296640000000001</v>
      </c>
      <c r="Z94" s="48">
        <v>1.3024150000000001</v>
      </c>
      <c r="AA94" s="48">
        <v>1.2490429999999999</v>
      </c>
      <c r="AB94" s="48">
        <v>1.152226</v>
      </c>
      <c r="AC94" s="48">
        <v>1.0565389999999999</v>
      </c>
      <c r="AD94" s="48">
        <v>0.94470299999999996</v>
      </c>
      <c r="AE94" s="48">
        <v>0.84807900000000003</v>
      </c>
      <c r="AF94" s="48">
        <v>0.76454</v>
      </c>
      <c r="AG94" s="48">
        <v>0.69225800000000004</v>
      </c>
      <c r="AH94" s="48">
        <v>0.62966999999999995</v>
      </c>
      <c r="AI94" s="48">
        <v>0.57152099999999995</v>
      </c>
      <c r="AJ94" s="48">
        <v>0.51294499999999998</v>
      </c>
      <c r="AK94" s="46">
        <v>1.9369999999999999E-3</v>
      </c>
    </row>
    <row r="95" spans="2:37" ht="16.05" customHeight="1" x14ac:dyDescent="0.45">
      <c r="B95" s="44" t="s">
        <v>166</v>
      </c>
      <c r="C95" s="48">
        <v>8.8610000000000007</v>
      </c>
      <c r="D95" s="48">
        <v>10.256561</v>
      </c>
      <c r="E95" s="48">
        <v>11.482402</v>
      </c>
      <c r="F95" s="48">
        <v>12.585901</v>
      </c>
      <c r="G95" s="48">
        <v>13.110404000000001</v>
      </c>
      <c r="H95" s="48">
        <v>13.384755999999999</v>
      </c>
      <c r="I95" s="48">
        <v>13.333367000000001</v>
      </c>
      <c r="J95" s="48">
        <v>13.440816</v>
      </c>
      <c r="K95" s="48">
        <v>13.513045</v>
      </c>
      <c r="L95" s="48">
        <v>13.705730000000001</v>
      </c>
      <c r="M95" s="48">
        <v>13.829943</v>
      </c>
      <c r="N95" s="48">
        <v>13.756581000000001</v>
      </c>
      <c r="O95" s="48">
        <v>13.776441999999999</v>
      </c>
      <c r="P95" s="48">
        <v>13.832597</v>
      </c>
      <c r="Q95" s="48">
        <v>13.872085</v>
      </c>
      <c r="R95" s="48">
        <v>13.778891</v>
      </c>
      <c r="S95" s="48">
        <v>13.672846</v>
      </c>
      <c r="T95" s="48">
        <v>13.545640000000001</v>
      </c>
      <c r="U95" s="48">
        <v>13.386077999999999</v>
      </c>
      <c r="V95" s="48">
        <v>13.233015999999999</v>
      </c>
      <c r="W95" s="48">
        <v>13.081431</v>
      </c>
      <c r="X95" s="48">
        <v>12.948485</v>
      </c>
      <c r="Y95" s="48">
        <v>12.871634</v>
      </c>
      <c r="Z95" s="48">
        <v>12.747729</v>
      </c>
      <c r="AA95" s="48">
        <v>12.693163999999999</v>
      </c>
      <c r="AB95" s="48">
        <v>12.630428</v>
      </c>
      <c r="AC95" s="48">
        <v>12.467692</v>
      </c>
      <c r="AD95" s="48">
        <v>12.354926000000001</v>
      </c>
      <c r="AE95" s="48">
        <v>12.182312</v>
      </c>
      <c r="AF95" s="48">
        <v>12.050427000000001</v>
      </c>
      <c r="AG95" s="48">
        <v>11.922663</v>
      </c>
      <c r="AH95" s="48">
        <v>11.744465</v>
      </c>
      <c r="AI95" s="48">
        <v>11.507778</v>
      </c>
      <c r="AJ95" s="48">
        <v>11.347943000000001</v>
      </c>
      <c r="AK95" s="46">
        <v>3.1649999999999998E-3</v>
      </c>
    </row>
    <row r="96" spans="2:37" ht="16.05" customHeight="1" x14ac:dyDescent="0.45">
      <c r="B96" s="44" t="s">
        <v>167</v>
      </c>
      <c r="C96" s="48">
        <v>6.8120000000000003</v>
      </c>
      <c r="D96" s="48">
        <v>5.931</v>
      </c>
      <c r="E96" s="48">
        <v>5.2130000000000001</v>
      </c>
      <c r="F96" s="48">
        <v>4.6201239999999997</v>
      </c>
      <c r="G96" s="48">
        <v>3.7545679999999999</v>
      </c>
      <c r="H96" s="48">
        <v>3.5372710000000001</v>
      </c>
      <c r="I96" s="48">
        <v>3.5076070000000001</v>
      </c>
      <c r="J96" s="48">
        <v>3.3476900000000001</v>
      </c>
      <c r="K96" s="48">
        <v>3.078382</v>
      </c>
      <c r="L96" s="48">
        <v>2.7763149999999999</v>
      </c>
      <c r="M96" s="48">
        <v>2.7044320000000002</v>
      </c>
      <c r="N96" s="48">
        <v>2.8212009999999998</v>
      </c>
      <c r="O96" s="48">
        <v>2.8072050000000002</v>
      </c>
      <c r="P96" s="48">
        <v>2.7199680000000002</v>
      </c>
      <c r="Q96" s="48">
        <v>2.6647750000000001</v>
      </c>
      <c r="R96" s="48">
        <v>2.667618</v>
      </c>
      <c r="S96" s="48">
        <v>2.6265589999999999</v>
      </c>
      <c r="T96" s="48">
        <v>2.6569829999999999</v>
      </c>
      <c r="U96" s="48">
        <v>2.750658</v>
      </c>
      <c r="V96" s="48">
        <v>2.8205619999999998</v>
      </c>
      <c r="W96" s="48">
        <v>2.9597090000000001</v>
      </c>
      <c r="X96" s="48">
        <v>3.006656</v>
      </c>
      <c r="Y96" s="48">
        <v>2.964677</v>
      </c>
      <c r="Z96" s="48">
        <v>3.0126520000000001</v>
      </c>
      <c r="AA96" s="48">
        <v>3.1409379999999998</v>
      </c>
      <c r="AB96" s="48">
        <v>3.3849010000000002</v>
      </c>
      <c r="AC96" s="48">
        <v>3.6131820000000001</v>
      </c>
      <c r="AD96" s="48">
        <v>3.8951600000000002</v>
      </c>
      <c r="AE96" s="48">
        <v>4.1653510000000002</v>
      </c>
      <c r="AF96" s="48">
        <v>4.4635600000000002</v>
      </c>
      <c r="AG96" s="48">
        <v>4.6519959999999996</v>
      </c>
      <c r="AH96" s="48">
        <v>4.9108179999999999</v>
      </c>
      <c r="AI96" s="48">
        <v>5.0815489999999999</v>
      </c>
      <c r="AJ96" s="48">
        <v>5.2999369999999999</v>
      </c>
      <c r="AK96" s="46">
        <v>-3.509E-3</v>
      </c>
    </row>
    <row r="97" spans="1:37" ht="16.05" customHeight="1" x14ac:dyDescent="0.45">
      <c r="B97" s="44" t="s">
        <v>168</v>
      </c>
      <c r="C97" s="48">
        <v>7.9690000000000003</v>
      </c>
      <c r="D97" s="48">
        <v>7.7359999999999998</v>
      </c>
      <c r="E97" s="48">
        <v>7.024</v>
      </c>
      <c r="F97" s="48">
        <v>6.4455109999999998</v>
      </c>
      <c r="G97" s="48">
        <v>6.1514720000000001</v>
      </c>
      <c r="H97" s="48">
        <v>5.6368679999999998</v>
      </c>
      <c r="I97" s="48">
        <v>5.7158579999999999</v>
      </c>
      <c r="J97" s="48">
        <v>5.4486679999999996</v>
      </c>
      <c r="K97" s="48">
        <v>5.5757969999999997</v>
      </c>
      <c r="L97" s="48">
        <v>5.1989929999999998</v>
      </c>
      <c r="M97" s="48">
        <v>4.5168189999999999</v>
      </c>
      <c r="N97" s="48">
        <v>4.8156460000000001</v>
      </c>
      <c r="O97" s="48">
        <v>4.8224850000000004</v>
      </c>
      <c r="P97" s="48">
        <v>4.8062680000000002</v>
      </c>
      <c r="Q97" s="48">
        <v>4.8209160000000004</v>
      </c>
      <c r="R97" s="48">
        <v>4.7996860000000003</v>
      </c>
      <c r="S97" s="48">
        <v>4.7565140000000001</v>
      </c>
      <c r="T97" s="48">
        <v>5.0214549999999996</v>
      </c>
      <c r="U97" s="48">
        <v>5.1348770000000004</v>
      </c>
      <c r="V97" s="48">
        <v>5.2416219999999996</v>
      </c>
      <c r="W97" s="48">
        <v>5.4638239999999998</v>
      </c>
      <c r="X97" s="48">
        <v>5.619802</v>
      </c>
      <c r="Y97" s="48">
        <v>5.5911629999999999</v>
      </c>
      <c r="Z97" s="48">
        <v>5.7599910000000003</v>
      </c>
      <c r="AA97" s="48">
        <v>5.8635599999999997</v>
      </c>
      <c r="AB97" s="48">
        <v>5.5795130000000004</v>
      </c>
      <c r="AC97" s="48">
        <v>6.155036</v>
      </c>
      <c r="AD97" s="48">
        <v>6.0349409999999999</v>
      </c>
      <c r="AE97" s="48">
        <v>6.6217129999999997</v>
      </c>
      <c r="AF97" s="48">
        <v>6.4525360000000003</v>
      </c>
      <c r="AG97" s="48">
        <v>6.6342629999999998</v>
      </c>
      <c r="AH97" s="48">
        <v>6.8473860000000002</v>
      </c>
      <c r="AI97" s="48">
        <v>7.0322300000000002</v>
      </c>
      <c r="AJ97" s="48">
        <v>7.2754940000000001</v>
      </c>
      <c r="AK97" s="46">
        <v>-1.916E-3</v>
      </c>
    </row>
    <row r="98" spans="1:37" ht="16.05" customHeight="1" x14ac:dyDescent="0.45">
      <c r="B98" s="44" t="s">
        <v>169</v>
      </c>
      <c r="C98" s="48">
        <v>1.157</v>
      </c>
      <c r="D98" s="48">
        <v>1.8049999999999999</v>
      </c>
      <c r="E98" s="48">
        <v>1.8109999999999999</v>
      </c>
      <c r="F98" s="48">
        <v>1.8253870000000001</v>
      </c>
      <c r="G98" s="48">
        <v>2.396903</v>
      </c>
      <c r="H98" s="48">
        <v>2.0995970000000002</v>
      </c>
      <c r="I98" s="48">
        <v>2.2082519999999999</v>
      </c>
      <c r="J98" s="48">
        <v>2.100978</v>
      </c>
      <c r="K98" s="48">
        <v>2.4974150000000002</v>
      </c>
      <c r="L98" s="48">
        <v>2.4226779999999999</v>
      </c>
      <c r="M98" s="48">
        <v>1.8123880000000001</v>
      </c>
      <c r="N98" s="48">
        <v>1.9944440000000001</v>
      </c>
      <c r="O98" s="48">
        <v>2.0152800000000002</v>
      </c>
      <c r="P98" s="48">
        <v>2.0863</v>
      </c>
      <c r="Q98" s="48">
        <v>2.1561409999999999</v>
      </c>
      <c r="R98" s="48">
        <v>2.1320679999999999</v>
      </c>
      <c r="S98" s="48">
        <v>2.1299549999999998</v>
      </c>
      <c r="T98" s="48">
        <v>2.3644729999999998</v>
      </c>
      <c r="U98" s="48">
        <v>2.3842189999999999</v>
      </c>
      <c r="V98" s="48">
        <v>2.4210609999999999</v>
      </c>
      <c r="W98" s="48">
        <v>2.504114</v>
      </c>
      <c r="X98" s="48">
        <v>2.6131449999999998</v>
      </c>
      <c r="Y98" s="48">
        <v>2.6264859999999999</v>
      </c>
      <c r="Z98" s="48">
        <v>2.7473390000000002</v>
      </c>
      <c r="AA98" s="48">
        <v>2.7226219999999999</v>
      </c>
      <c r="AB98" s="48">
        <v>2.1946119999999998</v>
      </c>
      <c r="AC98" s="48">
        <v>2.5418539999999998</v>
      </c>
      <c r="AD98" s="48">
        <v>2.1397810000000002</v>
      </c>
      <c r="AE98" s="48">
        <v>2.4563619999999999</v>
      </c>
      <c r="AF98" s="48">
        <v>1.988977</v>
      </c>
      <c r="AG98" s="48">
        <v>1.982267</v>
      </c>
      <c r="AH98" s="48">
        <v>1.936569</v>
      </c>
      <c r="AI98" s="48">
        <v>1.9506810000000001</v>
      </c>
      <c r="AJ98" s="48">
        <v>1.975557</v>
      </c>
      <c r="AK98" s="46">
        <v>2.8249999999999998E-3</v>
      </c>
    </row>
    <row r="99" spans="1:37" ht="16.05" customHeight="1" x14ac:dyDescent="0.45">
      <c r="B99" s="44" t="s">
        <v>170</v>
      </c>
      <c r="C99" s="48">
        <v>0.42699999999999999</v>
      </c>
      <c r="D99" s="48">
        <v>0.23599999999999999</v>
      </c>
      <c r="E99" s="48">
        <v>4.9000000000000002E-2</v>
      </c>
      <c r="F99" s="48">
        <v>1.366E-2</v>
      </c>
      <c r="G99" s="48">
        <v>1.575E-2</v>
      </c>
      <c r="H99" s="48">
        <v>3.4250000000000003E-2</v>
      </c>
      <c r="I99" s="48">
        <v>7.7399999999999997E-2</v>
      </c>
      <c r="J99" s="48">
        <v>9.5630000000000007E-2</v>
      </c>
      <c r="K99" s="48">
        <v>7.1919999999999998E-2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6" t="s">
        <v>110</v>
      </c>
    </row>
    <row r="100" spans="1:37" x14ac:dyDescent="0.45">
      <c r="B100" s="43" t="s">
        <v>171</v>
      </c>
      <c r="C100" s="55">
        <v>16.594000000000001</v>
      </c>
      <c r="D100" s="55">
        <v>16.905705999999999</v>
      </c>
      <c r="E100" s="55">
        <v>17.231470000000002</v>
      </c>
      <c r="F100" s="55">
        <v>17.719684999999998</v>
      </c>
      <c r="G100" s="55">
        <v>17.435741</v>
      </c>
      <c r="H100" s="55">
        <v>17.549302999999998</v>
      </c>
      <c r="I100" s="55">
        <v>17.502922000000002</v>
      </c>
      <c r="J100" s="55">
        <v>17.455378</v>
      </c>
      <c r="K100" s="55">
        <v>17.244463</v>
      </c>
      <c r="L100" s="55">
        <v>17.151266</v>
      </c>
      <c r="M100" s="55">
        <v>17.210633999999999</v>
      </c>
      <c r="N100" s="55">
        <v>17.235802</v>
      </c>
      <c r="O100" s="55">
        <v>17.220631000000001</v>
      </c>
      <c r="P100" s="55">
        <v>17.180243000000001</v>
      </c>
      <c r="Q100" s="55">
        <v>17.198899999999998</v>
      </c>
      <c r="R100" s="55">
        <v>17.178142999999999</v>
      </c>
      <c r="S100" s="55">
        <v>17.109090999999999</v>
      </c>
      <c r="T100" s="55">
        <v>17.091363999999999</v>
      </c>
      <c r="U100" s="55">
        <v>17.080003999999999</v>
      </c>
      <c r="V100" s="55">
        <v>17.089774999999999</v>
      </c>
      <c r="W100" s="55">
        <v>17.134036999999999</v>
      </c>
      <c r="X100" s="55">
        <v>17.144997</v>
      </c>
      <c r="Y100" s="55">
        <v>17.065975000000002</v>
      </c>
      <c r="Z100" s="55">
        <v>17.062798000000001</v>
      </c>
      <c r="AA100" s="55">
        <v>17.083144999999998</v>
      </c>
      <c r="AB100" s="55">
        <v>17.167555</v>
      </c>
      <c r="AC100" s="55">
        <v>17.137412999999999</v>
      </c>
      <c r="AD100" s="55">
        <v>17.194790000000001</v>
      </c>
      <c r="AE100" s="55">
        <v>17.195744000000001</v>
      </c>
      <c r="AF100" s="55">
        <v>17.278525999999999</v>
      </c>
      <c r="AG100" s="55">
        <v>17.266918</v>
      </c>
      <c r="AH100" s="55">
        <v>17.284952000000001</v>
      </c>
      <c r="AI100" s="55">
        <v>17.160848999999999</v>
      </c>
      <c r="AJ100" s="55">
        <v>17.160824000000002</v>
      </c>
      <c r="AK100" s="50">
        <v>4.6799999999999999E-4</v>
      </c>
    </row>
    <row r="102" spans="1:37" ht="16.05" customHeight="1" thickBot="1" x14ac:dyDescent="0.5"/>
    <row r="103" spans="1:37" s="100" customFormat="1" x14ac:dyDescent="0.45">
      <c r="A103" s="115"/>
      <c r="B103" s="116" t="s">
        <v>172</v>
      </c>
    </row>
    <row r="104" spans="1:37" s="109" customFormat="1" ht="16.05" customHeight="1" thickBot="1" x14ac:dyDescent="0.5">
      <c r="A104" s="94"/>
      <c r="B104" s="117" t="s">
        <v>173</v>
      </c>
      <c r="C104" s="118">
        <v>2017</v>
      </c>
      <c r="D104" s="118">
        <v>2018</v>
      </c>
      <c r="E104" s="118">
        <v>2019</v>
      </c>
      <c r="F104" s="118">
        <v>2020</v>
      </c>
      <c r="G104" s="118">
        <v>2021</v>
      </c>
      <c r="H104" s="118">
        <v>2022</v>
      </c>
      <c r="I104" s="118">
        <v>2023</v>
      </c>
      <c r="J104" s="118">
        <v>2024</v>
      </c>
      <c r="K104" s="118">
        <v>2025</v>
      </c>
      <c r="L104" s="118">
        <v>2026</v>
      </c>
      <c r="M104" s="118">
        <v>2027</v>
      </c>
      <c r="N104" s="118">
        <v>2028</v>
      </c>
      <c r="O104" s="118">
        <v>2029</v>
      </c>
      <c r="P104" s="118">
        <v>2030</v>
      </c>
      <c r="Q104" s="118">
        <v>2031</v>
      </c>
      <c r="R104" s="118">
        <v>2032</v>
      </c>
      <c r="S104" s="118">
        <v>2033</v>
      </c>
      <c r="T104" s="118">
        <v>2034</v>
      </c>
      <c r="U104" s="118">
        <v>2035</v>
      </c>
      <c r="V104" s="118">
        <v>2036</v>
      </c>
      <c r="W104" s="118">
        <v>2037</v>
      </c>
      <c r="X104" s="118">
        <v>2038</v>
      </c>
      <c r="Y104" s="118">
        <v>2039</v>
      </c>
      <c r="Z104" s="118">
        <v>2040</v>
      </c>
      <c r="AA104" s="118">
        <v>2041</v>
      </c>
      <c r="AB104" s="118">
        <v>2042</v>
      </c>
      <c r="AC104" s="118">
        <v>2043</v>
      </c>
      <c r="AD104" s="118">
        <v>2044</v>
      </c>
      <c r="AE104" s="118">
        <v>2045</v>
      </c>
      <c r="AF104" s="118">
        <v>2046</v>
      </c>
      <c r="AG104" s="118">
        <v>2047</v>
      </c>
      <c r="AH104" s="118">
        <v>2048</v>
      </c>
      <c r="AI104" s="118">
        <v>2049</v>
      </c>
      <c r="AJ104" s="118">
        <v>2050</v>
      </c>
      <c r="AK104" s="118"/>
    </row>
    <row r="105" spans="1:37" s="109" customFormat="1" ht="16.05" customHeight="1" thickTop="1" x14ac:dyDescent="0.45">
      <c r="A105" s="94"/>
      <c r="B105" s="109" t="s">
        <v>89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7" s="109" customFormat="1" x14ac:dyDescent="0.45">
      <c r="A106" s="94"/>
      <c r="B106" s="109" t="s">
        <v>174</v>
      </c>
      <c r="E106">
        <v>2690635258576.2212</v>
      </c>
      <c r="F106">
        <v>2725997161556.7319</v>
      </c>
      <c r="G106">
        <v>2637320430296.29</v>
      </c>
      <c r="H106">
        <v>2657219715905.813</v>
      </c>
      <c r="I106">
        <v>2649734818949.7939</v>
      </c>
      <c r="J106">
        <v>2669711856069.2119</v>
      </c>
      <c r="K106">
        <v>2624060094606.6309</v>
      </c>
      <c r="L106">
        <v>2671404508649.7139</v>
      </c>
      <c r="M106">
        <v>2613561123018.7822</v>
      </c>
      <c r="N106">
        <v>2632787420908.8608</v>
      </c>
      <c r="O106">
        <v>2626608137561.874</v>
      </c>
      <c r="P106">
        <v>2491040127527.5869</v>
      </c>
      <c r="Q106">
        <v>2466011816595.8809</v>
      </c>
      <c r="R106">
        <v>2504494117961.4351</v>
      </c>
      <c r="S106">
        <v>2472228090035.8408</v>
      </c>
      <c r="T106">
        <v>2559584152448.894</v>
      </c>
      <c r="U106">
        <v>2578778750354.417</v>
      </c>
      <c r="V106">
        <v>2537810487011.7979</v>
      </c>
      <c r="W106">
        <v>2689716765270.5391</v>
      </c>
      <c r="X106">
        <v>2704118871495.498</v>
      </c>
      <c r="Y106">
        <v>2712978312597.5542</v>
      </c>
      <c r="Z106">
        <v>2745986962477.1709</v>
      </c>
      <c r="AA106">
        <v>2789398753772.126</v>
      </c>
      <c r="AB106">
        <v>2813185632557.2031</v>
      </c>
      <c r="AC106">
        <v>2838984460509.939</v>
      </c>
      <c r="AD106">
        <v>2874949637411.5181</v>
      </c>
      <c r="AE106">
        <v>2935065745204.8291</v>
      </c>
      <c r="AF106">
        <v>2914405143685.3042</v>
      </c>
      <c r="AG106">
        <v>3044798290810.2788</v>
      </c>
      <c r="AH106">
        <v>3106216182541.8921</v>
      </c>
      <c r="AI106">
        <v>3151400105345.665</v>
      </c>
      <c r="AJ106">
        <v>3128557997136.084</v>
      </c>
    </row>
    <row r="107" spans="1:37" s="109" customFormat="1" ht="16.05" customHeight="1" x14ac:dyDescent="0.45">
      <c r="A107" s="94"/>
      <c r="B107" s="114" t="s">
        <v>175</v>
      </c>
      <c r="E107">
        <v>158988865992.37149</v>
      </c>
      <c r="F107">
        <v>158988865992.37149</v>
      </c>
      <c r="G107">
        <v>215950317100.73679</v>
      </c>
      <c r="H107">
        <v>215950317100.73679</v>
      </c>
      <c r="I107">
        <v>215950317100.73679</v>
      </c>
      <c r="J107">
        <v>215950317100.73679</v>
      </c>
      <c r="K107">
        <v>215950317100.73679</v>
      </c>
      <c r="L107">
        <v>215950317100.73679</v>
      </c>
      <c r="M107">
        <v>215950317100.73679</v>
      </c>
      <c r="N107">
        <v>215950317100.73679</v>
      </c>
      <c r="O107">
        <v>215950317100.73679</v>
      </c>
      <c r="P107">
        <v>215950317100.73679</v>
      </c>
      <c r="Q107">
        <v>215950317100.73679</v>
      </c>
      <c r="R107">
        <v>215950317100.73679</v>
      </c>
      <c r="S107">
        <v>215950317100.73679</v>
      </c>
      <c r="T107">
        <v>215950317100.73679</v>
      </c>
      <c r="U107">
        <v>215950317100.73679</v>
      </c>
      <c r="V107">
        <v>215950317100.73679</v>
      </c>
      <c r="W107">
        <v>215950317100.73679</v>
      </c>
      <c r="X107">
        <v>215950317100.73679</v>
      </c>
      <c r="Y107">
        <v>215950317100.73679</v>
      </c>
      <c r="Z107">
        <v>215950317100.73679</v>
      </c>
      <c r="AA107">
        <v>215950317100.73679</v>
      </c>
      <c r="AB107">
        <v>215950317100.73679</v>
      </c>
      <c r="AC107">
        <v>215950317100.73679</v>
      </c>
      <c r="AD107">
        <v>215950317100.73679</v>
      </c>
      <c r="AE107">
        <v>215950317100.73679</v>
      </c>
      <c r="AF107">
        <v>215950317100.73679</v>
      </c>
      <c r="AG107">
        <v>215950317100.73679</v>
      </c>
      <c r="AH107">
        <v>215950317100.73679</v>
      </c>
      <c r="AI107">
        <v>215950317100.73679</v>
      </c>
      <c r="AJ107">
        <v>215950317100.73679</v>
      </c>
    </row>
    <row r="108" spans="1:37" s="109" customFormat="1" x14ac:dyDescent="0.45">
      <c r="A108" s="94"/>
      <c r="B108" s="109" t="s">
        <v>176</v>
      </c>
      <c r="E108">
        <v>645380534284.87305</v>
      </c>
      <c r="F108">
        <v>645380534284.87305</v>
      </c>
      <c r="G108">
        <v>635220539824.50232</v>
      </c>
      <c r="H108">
        <v>635848751835.66162</v>
      </c>
      <c r="I108">
        <v>629826903595.23938</v>
      </c>
      <c r="J108">
        <v>611995417397.35876</v>
      </c>
      <c r="K108">
        <v>611554393147.0415</v>
      </c>
      <c r="L108">
        <v>613948271686.47681</v>
      </c>
      <c r="M108">
        <v>593306317891.28687</v>
      </c>
      <c r="N108">
        <v>604261186305.2334</v>
      </c>
      <c r="O108">
        <v>604209809170.66907</v>
      </c>
      <c r="P108">
        <v>594456707365.12854</v>
      </c>
      <c r="Q108">
        <v>591462483140.6593</v>
      </c>
      <c r="R108">
        <v>592984840886.17419</v>
      </c>
      <c r="S108">
        <v>595370345405.23853</v>
      </c>
      <c r="T108">
        <v>605100138611.34082</v>
      </c>
      <c r="U108">
        <v>606898964206.09924</v>
      </c>
      <c r="V108">
        <v>609129461082.46643</v>
      </c>
      <c r="W108">
        <v>634968953311.37048</v>
      </c>
      <c r="X108">
        <v>643034505456.31958</v>
      </c>
      <c r="Y108">
        <v>647488983585.69116</v>
      </c>
      <c r="Z108">
        <v>653379331782.1886</v>
      </c>
      <c r="AA108">
        <v>659702429708.29932</v>
      </c>
      <c r="AB108">
        <v>664122134308.84778</v>
      </c>
      <c r="AC108">
        <v>668064330377.91479</v>
      </c>
      <c r="AD108">
        <v>674027062977.40442</v>
      </c>
      <c r="AE108">
        <v>680562958594.80579</v>
      </c>
      <c r="AF108">
        <v>682537070506.35291</v>
      </c>
      <c r="AG108">
        <v>694437853368.55457</v>
      </c>
      <c r="AH108">
        <v>707587613826.37476</v>
      </c>
      <c r="AI108">
        <v>715321893063.50024</v>
      </c>
      <c r="AJ108">
        <v>731194355992.90137</v>
      </c>
    </row>
    <row r="109" spans="1:37" s="96" customFormat="1" ht="16.05" customHeight="1" thickBot="1" x14ac:dyDescent="0.5">
      <c r="A109" s="95"/>
      <c r="B109" s="96" t="s">
        <v>177</v>
      </c>
      <c r="E109">
        <v>10147139141905.391</v>
      </c>
      <c r="F109">
        <v>10000315005343.051</v>
      </c>
      <c r="G109">
        <v>9822320406346.7402</v>
      </c>
      <c r="H109">
        <v>9765592413965.125</v>
      </c>
      <c r="I109">
        <v>9634241985175.7734</v>
      </c>
      <c r="J109">
        <v>9558351178329.9863</v>
      </c>
      <c r="K109">
        <v>9476475416804.9707</v>
      </c>
      <c r="L109">
        <v>9475489141362.2539</v>
      </c>
      <c r="M109">
        <v>9503779009744.3516</v>
      </c>
      <c r="N109">
        <v>9579017105041.4961</v>
      </c>
      <c r="O109">
        <v>9565290843409.5977</v>
      </c>
      <c r="P109">
        <v>9604019362375.9336</v>
      </c>
      <c r="Q109">
        <v>9619488268484.127</v>
      </c>
      <c r="R109">
        <v>9637211123275.8613</v>
      </c>
      <c r="S109">
        <v>9654475514663.3086</v>
      </c>
      <c r="T109">
        <v>9672883354488.3652</v>
      </c>
      <c r="U109">
        <v>9687408525429.9863</v>
      </c>
      <c r="V109">
        <v>9717658597559.4785</v>
      </c>
      <c r="W109">
        <v>9751356883492.0879</v>
      </c>
      <c r="X109">
        <v>9785646808745.0273</v>
      </c>
      <c r="Y109">
        <v>9827664310663.25</v>
      </c>
      <c r="Z109">
        <v>9887182992389.4277</v>
      </c>
      <c r="AA109">
        <v>9954529456015.0254</v>
      </c>
      <c r="AB109">
        <v>10018785311790.891</v>
      </c>
      <c r="AC109">
        <v>10082857905901.33</v>
      </c>
      <c r="AD109">
        <v>10101063952108.779</v>
      </c>
      <c r="AE109">
        <v>10129399115820.59</v>
      </c>
      <c r="AF109">
        <v>10133462988513.119</v>
      </c>
      <c r="AG109">
        <v>10211933773708.391</v>
      </c>
      <c r="AH109">
        <v>10289871270493.439</v>
      </c>
      <c r="AI109">
        <v>10367821125661.641</v>
      </c>
      <c r="AJ109">
        <v>10481077374663.609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opLeftCell="Q1" workbookViewId="0">
      <selection activeCell="G31" sqref="G31"/>
    </sheetView>
  </sheetViews>
  <sheetFormatPr defaultColWidth="10.6640625" defaultRowHeight="14.25" x14ac:dyDescent="0.45"/>
  <sheetData>
    <row r="1" spans="1:35" s="100" customFormat="1" x14ac:dyDescent="0.45">
      <c r="A1" s="111" t="s">
        <v>178</v>
      </c>
    </row>
    <row r="2" spans="1:35" s="109" customFormat="1" x14ac:dyDescent="0.45">
      <c r="A2" s="112" t="s">
        <v>179</v>
      </c>
      <c r="B2" s="113">
        <v>2017</v>
      </c>
      <c r="C2" s="113">
        <v>2018</v>
      </c>
      <c r="D2" s="113">
        <v>2019</v>
      </c>
      <c r="E2" s="113">
        <v>2020</v>
      </c>
      <c r="F2" s="113">
        <v>2021</v>
      </c>
      <c r="G2" s="113">
        <v>2022</v>
      </c>
      <c r="H2" s="113">
        <v>2023</v>
      </c>
      <c r="I2" s="113">
        <v>2024</v>
      </c>
      <c r="J2" s="113">
        <v>2025</v>
      </c>
      <c r="K2" s="113">
        <v>2026</v>
      </c>
      <c r="L2" s="113">
        <v>2027</v>
      </c>
      <c r="M2" s="113">
        <v>2028</v>
      </c>
      <c r="N2" s="113">
        <v>2029</v>
      </c>
      <c r="O2" s="113">
        <v>2030</v>
      </c>
      <c r="P2" s="113">
        <v>2031</v>
      </c>
      <c r="Q2" s="113">
        <v>2032</v>
      </c>
      <c r="R2" s="113">
        <v>2033</v>
      </c>
      <c r="S2" s="113">
        <v>2034</v>
      </c>
      <c r="T2" s="113">
        <v>2035</v>
      </c>
      <c r="U2" s="113">
        <v>2036</v>
      </c>
      <c r="V2" s="113">
        <v>2037</v>
      </c>
      <c r="W2" s="113">
        <v>2038</v>
      </c>
      <c r="X2" s="113">
        <v>2039</v>
      </c>
      <c r="Y2" s="113">
        <v>2040</v>
      </c>
      <c r="Z2" s="113">
        <v>2041</v>
      </c>
      <c r="AA2" s="113">
        <v>2042</v>
      </c>
      <c r="AB2" s="113">
        <v>2043</v>
      </c>
      <c r="AC2" s="113">
        <v>2044</v>
      </c>
      <c r="AD2" s="113">
        <v>2045</v>
      </c>
      <c r="AE2" s="113">
        <v>2046</v>
      </c>
      <c r="AF2" s="113">
        <v>2047</v>
      </c>
      <c r="AG2" s="113">
        <v>2048</v>
      </c>
      <c r="AH2" s="113">
        <v>2049</v>
      </c>
      <c r="AI2" s="113">
        <v>2050</v>
      </c>
    </row>
    <row r="3" spans="1:35" s="109" customFormat="1" x14ac:dyDescent="0.45">
      <c r="A3" s="94" t="s">
        <v>180</v>
      </c>
      <c r="D3">
        <v>39544578879410.406</v>
      </c>
      <c r="E3">
        <v>39156508567932.797</v>
      </c>
      <c r="F3">
        <v>39682629483032.344</v>
      </c>
      <c r="G3">
        <v>40515057322606.203</v>
      </c>
      <c r="H3">
        <v>41060543273897.828</v>
      </c>
      <c r="I3">
        <v>41527168960608.352</v>
      </c>
      <c r="J3">
        <v>41978441497029.727</v>
      </c>
      <c r="K3">
        <v>42479916484541.453</v>
      </c>
      <c r="L3">
        <v>42711736133240.719</v>
      </c>
      <c r="M3">
        <v>43155993827424.977</v>
      </c>
      <c r="N3">
        <v>43569391824383.828</v>
      </c>
      <c r="O3">
        <v>43988510869623.977</v>
      </c>
      <c r="P3">
        <v>44315492380682.477</v>
      </c>
      <c r="Q3">
        <v>44624866880449.633</v>
      </c>
      <c r="R3">
        <v>44914672769364.523</v>
      </c>
      <c r="S3">
        <v>45277235429126.117</v>
      </c>
      <c r="T3">
        <v>45618220113732.719</v>
      </c>
      <c r="U3">
        <v>45899066005099.883</v>
      </c>
      <c r="V3">
        <v>46306052017431.594</v>
      </c>
      <c r="W3">
        <v>46601900674696.688</v>
      </c>
      <c r="X3">
        <v>46894126338737.047</v>
      </c>
      <c r="Y3">
        <v>47261439133166.797</v>
      </c>
      <c r="Z3">
        <v>47659235696368.977</v>
      </c>
      <c r="AA3">
        <v>48017352687366.844</v>
      </c>
      <c r="AB3">
        <v>48402628945432.773</v>
      </c>
      <c r="AC3">
        <v>48817487022286.156</v>
      </c>
      <c r="AD3">
        <v>49250639443266.523</v>
      </c>
      <c r="AE3">
        <v>49645790780283.359</v>
      </c>
      <c r="AF3">
        <v>50070190836854.578</v>
      </c>
      <c r="AG3">
        <v>50467569628307.211</v>
      </c>
      <c r="AH3">
        <v>50835728592919.93</v>
      </c>
      <c r="AI3">
        <v>51176945486792.578</v>
      </c>
    </row>
    <row r="4" spans="1:35" s="109" customFormat="1" x14ac:dyDescent="0.45">
      <c r="A4" s="94" t="s">
        <v>181</v>
      </c>
      <c r="D4">
        <v>22584331559217.551</v>
      </c>
      <c r="E4">
        <v>21517818913266.809</v>
      </c>
      <c r="F4">
        <v>20472227531721.859</v>
      </c>
      <c r="G4">
        <v>20154406595470.852</v>
      </c>
      <c r="H4">
        <v>20680309316254.41</v>
      </c>
      <c r="I4">
        <v>20654754267308.801</v>
      </c>
      <c r="J4">
        <v>20688218573526.199</v>
      </c>
      <c r="K4">
        <v>20710725599386.121</v>
      </c>
      <c r="L4">
        <v>20600741749988.922</v>
      </c>
      <c r="M4">
        <v>20510361355449.25</v>
      </c>
      <c r="N4">
        <v>20416049526152.461</v>
      </c>
      <c r="O4">
        <v>20367015830211.711</v>
      </c>
      <c r="P4">
        <v>20303946406627.289</v>
      </c>
      <c r="Q4">
        <v>20301472425920.16</v>
      </c>
      <c r="R4">
        <v>20349925877718.352</v>
      </c>
      <c r="S4">
        <v>20347523590188.539</v>
      </c>
      <c r="T4">
        <v>20305998401578.641</v>
      </c>
      <c r="U4">
        <v>20308945551706.52</v>
      </c>
      <c r="V4">
        <v>20290090906112.32</v>
      </c>
      <c r="W4">
        <v>20281917585040.961</v>
      </c>
      <c r="X4">
        <v>20247776719472.449</v>
      </c>
      <c r="Y4">
        <v>20214930737233.789</v>
      </c>
      <c r="Z4">
        <v>20132389203794.012</v>
      </c>
      <c r="AA4">
        <v>20112083841850.809</v>
      </c>
      <c r="AB4">
        <v>20018638389564.699</v>
      </c>
      <c r="AC4">
        <v>19970587321006.488</v>
      </c>
      <c r="AD4">
        <v>19916954353229.148</v>
      </c>
      <c r="AE4">
        <v>19852639940882.789</v>
      </c>
      <c r="AF4">
        <v>19757369910288.762</v>
      </c>
      <c r="AG4">
        <v>19704576389105.359</v>
      </c>
      <c r="AH4">
        <v>19592874084979.07</v>
      </c>
      <c r="AI4">
        <v>19494384837881.059</v>
      </c>
    </row>
    <row r="5" spans="1:35" s="109" customFormat="1" x14ac:dyDescent="0.45">
      <c r="A5" s="94" t="s">
        <v>182</v>
      </c>
      <c r="D5">
        <v>49495071952753.617</v>
      </c>
      <c r="E5">
        <v>50800532153279.313</v>
      </c>
      <c r="F5">
        <v>50829803288159.406</v>
      </c>
      <c r="G5">
        <v>51553974608102.891</v>
      </c>
      <c r="H5">
        <v>52207873854706.352</v>
      </c>
      <c r="I5">
        <v>52750881735280.273</v>
      </c>
      <c r="J5">
        <v>52537857920800.477</v>
      </c>
      <c r="K5">
        <v>52318998956307.906</v>
      </c>
      <c r="L5">
        <v>52024210852907.547</v>
      </c>
      <c r="M5">
        <v>52070490810089.031</v>
      </c>
      <c r="N5">
        <v>52282723228381.203</v>
      </c>
      <c r="O5">
        <v>51790311332308.219</v>
      </c>
      <c r="P5">
        <v>52129906374156.906</v>
      </c>
      <c r="Q5">
        <v>52585664762031.18</v>
      </c>
      <c r="R5">
        <v>52617802252407.344</v>
      </c>
      <c r="S5">
        <v>53268140330127.844</v>
      </c>
      <c r="T5">
        <v>53744933549101.07</v>
      </c>
      <c r="U5">
        <v>53921027671343.773</v>
      </c>
      <c r="V5">
        <v>55013338519301.742</v>
      </c>
      <c r="W5">
        <v>55447750430584.758</v>
      </c>
      <c r="X5">
        <v>55904403925417.906</v>
      </c>
      <c r="Y5">
        <v>56510349589437.547</v>
      </c>
      <c r="Z5">
        <v>57226996606411.547</v>
      </c>
      <c r="AA5">
        <v>57817207715234.047</v>
      </c>
      <c r="AB5">
        <v>58442842291730.039</v>
      </c>
      <c r="AC5">
        <v>59173191217190.703</v>
      </c>
      <c r="AD5">
        <v>60026420067670.273</v>
      </c>
      <c r="AE5">
        <v>60536128871058.883</v>
      </c>
      <c r="AF5">
        <v>61694973654320.094</v>
      </c>
      <c r="AG5">
        <v>62542867379324.461</v>
      </c>
      <c r="AH5">
        <v>63350012290299.492</v>
      </c>
      <c r="AI5">
        <v>63777886346989.422</v>
      </c>
    </row>
    <row r="6" spans="1:35" s="109" customFormat="1" x14ac:dyDescent="0.45">
      <c r="A6" s="94" t="s">
        <v>177</v>
      </c>
      <c r="D6">
        <v>49083860858094.609</v>
      </c>
      <c r="E6">
        <v>48373622218159.75</v>
      </c>
      <c r="F6">
        <v>47512599685412.648</v>
      </c>
      <c r="G6">
        <v>47238239016949.367</v>
      </c>
      <c r="H6">
        <v>46602847445871.703</v>
      </c>
      <c r="I6">
        <v>46235733222574.313</v>
      </c>
      <c r="J6">
        <v>45839683421131.109</v>
      </c>
      <c r="K6">
        <v>45834893367835.852</v>
      </c>
      <c r="L6">
        <v>45971753989280.43</v>
      </c>
      <c r="M6">
        <v>46335713798367.344</v>
      </c>
      <c r="N6">
        <v>46269293498759.813</v>
      </c>
      <c r="O6">
        <v>46456629481766.102</v>
      </c>
      <c r="P6">
        <v>46531481352288.063</v>
      </c>
      <c r="Q6">
        <v>46617207293985.547</v>
      </c>
      <c r="R6">
        <v>46700700455016.188</v>
      </c>
      <c r="S6">
        <v>46789745457737.359</v>
      </c>
      <c r="T6">
        <v>46860027295085.109</v>
      </c>
      <c r="U6">
        <v>47006349090059.656</v>
      </c>
      <c r="V6">
        <v>47169374181714.703</v>
      </c>
      <c r="W6">
        <v>47335220919212.781</v>
      </c>
      <c r="X6">
        <v>47538500468360.648</v>
      </c>
      <c r="Y6">
        <v>47826349192104.563</v>
      </c>
      <c r="Z6">
        <v>48152121283157.797</v>
      </c>
      <c r="AA6">
        <v>48462932954754.609</v>
      </c>
      <c r="AB6">
        <v>48772877646428.109</v>
      </c>
      <c r="AC6">
        <v>48860942920979.57</v>
      </c>
      <c r="AD6">
        <v>48998020807491.609</v>
      </c>
      <c r="AE6">
        <v>49017653010644.648</v>
      </c>
      <c r="AF6">
        <v>49397284478430.453</v>
      </c>
      <c r="AG6">
        <v>49774232869761</v>
      </c>
      <c r="AH6">
        <v>50151300182907.008</v>
      </c>
      <c r="AI6">
        <v>50699171014006.109</v>
      </c>
    </row>
    <row r="7" spans="1:35" s="109" customFormat="1" x14ac:dyDescent="0.45">
      <c r="A7" s="94" t="s">
        <v>183</v>
      </c>
      <c r="D7">
        <v>6624408974743.2207</v>
      </c>
      <c r="E7">
        <v>6063712550016.8232</v>
      </c>
      <c r="F7">
        <v>6292845707591.4141</v>
      </c>
      <c r="G7">
        <v>6520183740741.9893</v>
      </c>
      <c r="H7">
        <v>6603447871505.7334</v>
      </c>
      <c r="I7">
        <v>6722518305328.8604</v>
      </c>
      <c r="J7">
        <v>6900800445647.5908</v>
      </c>
      <c r="K7">
        <v>7151140281714.957</v>
      </c>
      <c r="L7">
        <v>7309513608539.2451</v>
      </c>
      <c r="M7">
        <v>7507579999861.0566</v>
      </c>
      <c r="N7">
        <v>7658705035938.5596</v>
      </c>
      <c r="O7">
        <v>7826287510193.1348</v>
      </c>
      <c r="P7">
        <v>7957423171219.3184</v>
      </c>
      <c r="Q7">
        <v>8049772838393.7969</v>
      </c>
      <c r="R7">
        <v>8140671477085.3965</v>
      </c>
      <c r="S7">
        <v>8256893526453.7061</v>
      </c>
      <c r="T7">
        <v>8360466468992.3018</v>
      </c>
      <c r="U7">
        <v>8430082656861.8105</v>
      </c>
      <c r="V7">
        <v>8501559491431.3818</v>
      </c>
      <c r="W7">
        <v>8571538171506.9219</v>
      </c>
      <c r="X7">
        <v>8625026366875.501</v>
      </c>
      <c r="Y7">
        <v>8696501890034.0127</v>
      </c>
      <c r="Z7">
        <v>8779149385205.0439</v>
      </c>
      <c r="AA7">
        <v>8864729999381.6348</v>
      </c>
      <c r="AB7">
        <v>8966324084469.0508</v>
      </c>
      <c r="AC7">
        <v>9085017691961.2402</v>
      </c>
      <c r="AD7">
        <v>9217788501458.625</v>
      </c>
      <c r="AE7">
        <v>9348684670520.2793</v>
      </c>
      <c r="AF7">
        <v>9479169211519.5977</v>
      </c>
      <c r="AG7">
        <v>9593153555292.3477</v>
      </c>
      <c r="AH7">
        <v>9710484630385.9023</v>
      </c>
      <c r="AI7">
        <v>9804117853875.4258</v>
      </c>
    </row>
    <row r="8" spans="1:35" s="109" customFormat="1" x14ac:dyDescent="0.45">
      <c r="A8" s="94" t="s">
        <v>184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s="109" customFormat="1" x14ac:dyDescent="0.45">
      <c r="A9" s="94" t="s">
        <v>185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109" customFormat="1" x14ac:dyDescent="0.45">
      <c r="A10" s="94" t="s">
        <v>186</v>
      </c>
      <c r="D10">
        <v>24283024721898.359</v>
      </c>
      <c r="E10">
        <v>24282138010804.211</v>
      </c>
      <c r="F10">
        <v>23909570029550.23</v>
      </c>
      <c r="G10">
        <v>23868269570821.16</v>
      </c>
      <c r="H10">
        <v>23770011746290</v>
      </c>
      <c r="I10">
        <v>23556383029744.52</v>
      </c>
      <c r="J10">
        <v>23582781025907.57</v>
      </c>
      <c r="K10">
        <v>23554031272810.77</v>
      </c>
      <c r="L10">
        <v>23639929373498.078</v>
      </c>
      <c r="M10">
        <v>23726526631080.781</v>
      </c>
      <c r="N10">
        <v>23837106981377.57</v>
      </c>
      <c r="O10">
        <v>24270139566396.461</v>
      </c>
      <c r="P10">
        <v>24633005162425.68</v>
      </c>
      <c r="Q10">
        <v>24951455880543.969</v>
      </c>
      <c r="R10">
        <v>25369748265613.68</v>
      </c>
      <c r="S10">
        <v>25717871023236.59</v>
      </c>
      <c r="T10">
        <v>26063653889405.809</v>
      </c>
      <c r="U10">
        <v>26509544858972.66</v>
      </c>
      <c r="V10">
        <v>26889397191404.961</v>
      </c>
      <c r="W10">
        <v>27287518471616.172</v>
      </c>
      <c r="X10">
        <v>27678298799209.859</v>
      </c>
      <c r="Y10">
        <v>28185893466550.781</v>
      </c>
      <c r="Z10">
        <v>28601715829845.91</v>
      </c>
      <c r="AA10">
        <v>29123010522540.32</v>
      </c>
      <c r="AB10">
        <v>29557863259018.672</v>
      </c>
      <c r="AC10">
        <v>30032374859711.781</v>
      </c>
      <c r="AD10">
        <v>30543590006319.23</v>
      </c>
      <c r="AE10">
        <v>31051703096899.301</v>
      </c>
      <c r="AF10">
        <v>31541342113375.941</v>
      </c>
      <c r="AG10">
        <v>32057327525546.77</v>
      </c>
      <c r="AH10">
        <v>32539801311321.148</v>
      </c>
      <c r="AI10">
        <v>33192045688235.25</v>
      </c>
    </row>
    <row r="11" spans="1:35" s="109" customFormat="1" x14ac:dyDescent="0.45">
      <c r="A11" s="94" t="s">
        <v>187</v>
      </c>
      <c r="D11">
        <v>600057071032.36841</v>
      </c>
      <c r="E11">
        <v>679792301828.00488</v>
      </c>
      <c r="F11">
        <v>701390036918.34253</v>
      </c>
      <c r="G11">
        <v>719139976747.02856</v>
      </c>
      <c r="H11">
        <v>739640561260.83313</v>
      </c>
      <c r="I11">
        <v>762375782508.87769</v>
      </c>
      <c r="J11">
        <v>772076143837.68433</v>
      </c>
      <c r="K11">
        <v>780136251773.21973</v>
      </c>
      <c r="L11">
        <v>800681028961.5459</v>
      </c>
      <c r="M11">
        <v>801325030909.32275</v>
      </c>
      <c r="N11">
        <v>811562419250.6322</v>
      </c>
      <c r="O11">
        <v>823804532502.4115</v>
      </c>
      <c r="P11">
        <v>835037767816.67053</v>
      </c>
      <c r="Q11">
        <v>845633537418.23486</v>
      </c>
      <c r="R11">
        <v>863896837081.93054</v>
      </c>
      <c r="S11">
        <v>866532186567.45154</v>
      </c>
      <c r="T11">
        <v>876496106072.49561</v>
      </c>
      <c r="U11">
        <v>889307903086.8678</v>
      </c>
      <c r="V11">
        <v>896817979667.39429</v>
      </c>
      <c r="W11">
        <v>904316581725.84644</v>
      </c>
      <c r="X11">
        <v>912661771005.94983</v>
      </c>
      <c r="Y11">
        <v>931597635736.21082</v>
      </c>
      <c r="Z11">
        <v>939679457445.29834</v>
      </c>
      <c r="AA11">
        <v>950754405806.11279</v>
      </c>
      <c r="AB11">
        <v>960350987434.78809</v>
      </c>
      <c r="AC11">
        <v>971037492352.27917</v>
      </c>
      <c r="AD11">
        <v>979634379846.42944</v>
      </c>
      <c r="AE11">
        <v>993879903138.0116</v>
      </c>
      <c r="AF11">
        <v>1004176450593.91</v>
      </c>
      <c r="AG11">
        <v>1013121103017.3521</v>
      </c>
      <c r="AH11">
        <v>1025775664702.323</v>
      </c>
      <c r="AI11">
        <v>1029972000595.553</v>
      </c>
    </row>
    <row r="12" spans="1:35" s="96" customFormat="1" ht="16.05" customHeight="1" thickBot="1" x14ac:dyDescent="0.5">
      <c r="A12" s="95" t="s">
        <v>188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topLeftCell="B92" workbookViewId="0">
      <selection activeCell="C114" sqref="C114"/>
    </sheetView>
  </sheetViews>
  <sheetFormatPr defaultColWidth="9.1328125" defaultRowHeight="14.25" x14ac:dyDescent="0.45"/>
  <cols>
    <col min="1" max="1" width="20.796875" style="120" hidden="1" customWidth="1"/>
    <col min="2" max="2" width="45.6640625" style="120" customWidth="1"/>
    <col min="3" max="9" width="9.1328125" style="120" customWidth="1"/>
    <col min="10" max="16384" width="9.1328125" style="120"/>
  </cols>
  <sheetData>
    <row r="1" spans="1:37" ht="15" customHeight="1" thickBot="1" x14ac:dyDescent="0.5">
      <c r="B1" s="37" t="s">
        <v>189</v>
      </c>
      <c r="C1" s="38">
        <v>2017</v>
      </c>
      <c r="D1" s="38">
        <v>2018</v>
      </c>
      <c r="E1" s="38">
        <v>2019</v>
      </c>
      <c r="F1" s="38">
        <v>2020</v>
      </c>
      <c r="G1" s="38">
        <v>2021</v>
      </c>
      <c r="H1" s="38">
        <v>2022</v>
      </c>
      <c r="I1" s="38">
        <v>2023</v>
      </c>
      <c r="J1" s="38">
        <v>2024</v>
      </c>
      <c r="K1" s="38">
        <v>2025</v>
      </c>
      <c r="L1" s="38">
        <v>2026</v>
      </c>
      <c r="M1" s="38">
        <v>2027</v>
      </c>
      <c r="N1" s="38">
        <v>2028</v>
      </c>
      <c r="O1" s="38">
        <v>2029</v>
      </c>
      <c r="P1" s="38">
        <v>2030</v>
      </c>
      <c r="Q1" s="38">
        <v>2031</v>
      </c>
      <c r="R1" s="38">
        <v>2032</v>
      </c>
      <c r="S1" s="38">
        <v>2033</v>
      </c>
      <c r="T1" s="38">
        <v>2034</v>
      </c>
      <c r="U1" s="38">
        <v>2035</v>
      </c>
      <c r="V1" s="38">
        <v>2036</v>
      </c>
      <c r="W1" s="38">
        <v>2037</v>
      </c>
      <c r="X1" s="38">
        <v>2038</v>
      </c>
      <c r="Y1" s="38">
        <v>2039</v>
      </c>
      <c r="Z1" s="38">
        <v>2040</v>
      </c>
      <c r="AA1" s="38">
        <v>2041</v>
      </c>
      <c r="AB1" s="38">
        <v>2042</v>
      </c>
      <c r="AC1" s="38">
        <v>2043</v>
      </c>
      <c r="AD1" s="38">
        <v>2044</v>
      </c>
      <c r="AE1" s="38">
        <v>2045</v>
      </c>
      <c r="AF1" s="38">
        <v>2046</v>
      </c>
      <c r="AG1" s="38">
        <v>2047</v>
      </c>
      <c r="AH1" s="38">
        <v>2048</v>
      </c>
      <c r="AI1" s="38">
        <v>2049</v>
      </c>
      <c r="AJ1" s="38">
        <v>2050</v>
      </c>
    </row>
    <row r="2" spans="1:37" ht="15" customHeight="1" thickTop="1" x14ac:dyDescent="0.45"/>
    <row r="3" spans="1:37" ht="15" customHeight="1" x14ac:dyDescent="0.45">
      <c r="C3" s="76" t="s">
        <v>190</v>
      </c>
      <c r="D3" s="76" t="s">
        <v>6</v>
      </c>
      <c r="E3" s="76"/>
      <c r="F3" s="76"/>
      <c r="G3" s="76"/>
    </row>
    <row r="4" spans="1:37" ht="15" customHeight="1" x14ac:dyDescent="0.45">
      <c r="C4" s="76" t="s">
        <v>191</v>
      </c>
      <c r="D4" s="76" t="s">
        <v>192</v>
      </c>
      <c r="E4" s="76"/>
      <c r="F4" s="76"/>
      <c r="G4" s="76" t="s">
        <v>193</v>
      </c>
    </row>
    <row r="5" spans="1:37" ht="15" customHeight="1" x14ac:dyDescent="0.45">
      <c r="C5" s="76" t="s">
        <v>194</v>
      </c>
      <c r="D5" s="76" t="s">
        <v>195</v>
      </c>
      <c r="E5" s="76"/>
      <c r="F5" s="76"/>
      <c r="G5" s="76"/>
    </row>
    <row r="6" spans="1:37" ht="15" customHeight="1" x14ac:dyDescent="0.45">
      <c r="C6" s="76" t="s">
        <v>196</v>
      </c>
      <c r="D6" s="76"/>
      <c r="E6" s="76" t="s">
        <v>197</v>
      </c>
      <c r="F6" s="76"/>
      <c r="G6" s="76"/>
    </row>
    <row r="10" spans="1:37" ht="15" customHeight="1" x14ac:dyDescent="0.5">
      <c r="A10" s="77" t="s">
        <v>198</v>
      </c>
      <c r="B10" s="41" t="s">
        <v>199</v>
      </c>
    </row>
    <row r="11" spans="1:37" ht="15" customHeight="1" x14ac:dyDescent="0.45">
      <c r="B11" s="37" t="s">
        <v>155</v>
      </c>
    </row>
    <row r="12" spans="1:37" ht="15" customHeight="1" x14ac:dyDescent="0.45">
      <c r="B12" s="37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 t="s">
        <v>103</v>
      </c>
    </row>
    <row r="13" spans="1:37" ht="15" customHeight="1" thickBot="1" x14ac:dyDescent="0.5">
      <c r="B13" s="38" t="s">
        <v>200</v>
      </c>
      <c r="C13" s="38">
        <v>2017</v>
      </c>
      <c r="D13" s="38">
        <v>2018</v>
      </c>
      <c r="E13" s="38">
        <v>2019</v>
      </c>
      <c r="F13" s="38">
        <v>2020</v>
      </c>
      <c r="G13" s="38">
        <v>2021</v>
      </c>
      <c r="H13" s="38">
        <v>2022</v>
      </c>
      <c r="I13" s="38">
        <v>2023</v>
      </c>
      <c r="J13" s="38">
        <v>2024</v>
      </c>
      <c r="K13" s="38">
        <v>2025</v>
      </c>
      <c r="L13" s="38">
        <v>2026</v>
      </c>
      <c r="M13" s="38">
        <v>2027</v>
      </c>
      <c r="N13" s="38">
        <v>2028</v>
      </c>
      <c r="O13" s="38">
        <v>2029</v>
      </c>
      <c r="P13" s="38">
        <v>2030</v>
      </c>
      <c r="Q13" s="38">
        <v>2031</v>
      </c>
      <c r="R13" s="38">
        <v>2032</v>
      </c>
      <c r="S13" s="38">
        <v>2033</v>
      </c>
      <c r="T13" s="38">
        <v>2034</v>
      </c>
      <c r="U13" s="38">
        <v>2035</v>
      </c>
      <c r="V13" s="38">
        <v>2036</v>
      </c>
      <c r="W13" s="38">
        <v>2037</v>
      </c>
      <c r="X13" s="38">
        <v>2038</v>
      </c>
      <c r="Y13" s="38">
        <v>2039</v>
      </c>
      <c r="Z13" s="38">
        <v>2040</v>
      </c>
      <c r="AA13" s="38">
        <v>2041</v>
      </c>
      <c r="AB13" s="38">
        <v>2042</v>
      </c>
      <c r="AC13" s="38">
        <v>2043</v>
      </c>
      <c r="AD13" s="38">
        <v>2044</v>
      </c>
      <c r="AE13" s="38">
        <v>2045</v>
      </c>
      <c r="AF13" s="38">
        <v>2046</v>
      </c>
      <c r="AG13" s="38">
        <v>2047</v>
      </c>
      <c r="AH13" s="38">
        <v>2048</v>
      </c>
      <c r="AI13" s="38">
        <v>2049</v>
      </c>
      <c r="AJ13" s="38">
        <v>2050</v>
      </c>
      <c r="AK13" s="38">
        <v>2050</v>
      </c>
    </row>
    <row r="14" spans="1:37" ht="15" customHeight="1" thickTop="1" x14ac:dyDescent="0.45"/>
    <row r="15" spans="1:37" ht="15" customHeight="1" x14ac:dyDescent="0.45">
      <c r="A15" s="77" t="s">
        <v>201</v>
      </c>
      <c r="B15" s="43" t="s">
        <v>202</v>
      </c>
      <c r="C15" s="49">
        <v>15428.980469</v>
      </c>
      <c r="D15" s="49">
        <v>15405.497069999999</v>
      </c>
      <c r="E15" s="49">
        <v>15323.708984000001</v>
      </c>
      <c r="F15" s="49">
        <v>15159.971680000001</v>
      </c>
      <c r="G15" s="49">
        <v>14917.845703000001</v>
      </c>
      <c r="H15" s="49">
        <v>14628.935546999999</v>
      </c>
      <c r="I15" s="49">
        <v>14292.073242</v>
      </c>
      <c r="J15" s="49">
        <v>13935.911133</v>
      </c>
      <c r="K15" s="49">
        <v>13565.998046999999</v>
      </c>
      <c r="L15" s="49">
        <v>13277.203125</v>
      </c>
      <c r="M15" s="49">
        <v>13019.744140999999</v>
      </c>
      <c r="N15" s="49">
        <v>12784.965819999999</v>
      </c>
      <c r="O15" s="49">
        <v>12550.357421999999</v>
      </c>
      <c r="P15" s="49">
        <v>12335.547852</v>
      </c>
      <c r="Q15" s="49">
        <v>12134.970703000001</v>
      </c>
      <c r="R15" s="49">
        <v>11949.124023</v>
      </c>
      <c r="S15" s="49">
        <v>11778.060546999999</v>
      </c>
      <c r="T15" s="49">
        <v>11621.788086</v>
      </c>
      <c r="U15" s="49">
        <v>11477.595703000001</v>
      </c>
      <c r="V15" s="49">
        <v>11370.867188</v>
      </c>
      <c r="W15" s="49">
        <v>11287.214844</v>
      </c>
      <c r="X15" s="49">
        <v>11223.201171999999</v>
      </c>
      <c r="Y15" s="49">
        <v>11175.604492</v>
      </c>
      <c r="Z15" s="49">
        <v>11142.942383</v>
      </c>
      <c r="AA15" s="49">
        <v>11122.249023</v>
      </c>
      <c r="AB15" s="49">
        <v>11112.762694999999</v>
      </c>
      <c r="AC15" s="49">
        <v>11114.8125</v>
      </c>
      <c r="AD15" s="49">
        <v>11125.955078000001</v>
      </c>
      <c r="AE15" s="49">
        <v>11141.640625</v>
      </c>
      <c r="AF15" s="49">
        <v>11164.966796999999</v>
      </c>
      <c r="AG15" s="49">
        <v>11191.121094</v>
      </c>
      <c r="AH15" s="49">
        <v>11216.115234000001</v>
      </c>
      <c r="AI15" s="49">
        <v>11244.188477</v>
      </c>
      <c r="AJ15" s="49">
        <v>11271.484375</v>
      </c>
      <c r="AK15" s="50">
        <v>-9.7169999999999999E-3</v>
      </c>
    </row>
    <row r="16" spans="1:37" ht="15" customHeight="1" x14ac:dyDescent="0.45">
      <c r="A16" s="77" t="s">
        <v>203</v>
      </c>
      <c r="B16" s="44" t="s">
        <v>204</v>
      </c>
      <c r="C16" s="78">
        <v>15335.150390999999</v>
      </c>
      <c r="D16" s="78">
        <v>15269.456055000001</v>
      </c>
      <c r="E16" s="78">
        <v>15169.746094</v>
      </c>
      <c r="F16" s="78">
        <v>14974.8125</v>
      </c>
      <c r="G16" s="78">
        <v>14696.188477</v>
      </c>
      <c r="H16" s="78">
        <v>14372.848633</v>
      </c>
      <c r="I16" s="78">
        <v>14004.568359000001</v>
      </c>
      <c r="J16" s="78">
        <v>13595.412109000001</v>
      </c>
      <c r="K16" s="78">
        <v>13161.477539</v>
      </c>
      <c r="L16" s="78">
        <v>12844.557617</v>
      </c>
      <c r="M16" s="78">
        <v>12544.257812</v>
      </c>
      <c r="N16" s="78">
        <v>12271.507812</v>
      </c>
      <c r="O16" s="78">
        <v>11997.8125</v>
      </c>
      <c r="P16" s="78">
        <v>11740.967773</v>
      </c>
      <c r="Q16" s="78">
        <v>11512.417969</v>
      </c>
      <c r="R16" s="78">
        <v>11302.257812</v>
      </c>
      <c r="S16" s="78">
        <v>11104.021484000001</v>
      </c>
      <c r="T16" s="78">
        <v>10915.162109000001</v>
      </c>
      <c r="U16" s="78">
        <v>10746.730469</v>
      </c>
      <c r="V16" s="78">
        <v>10612.404296999999</v>
      </c>
      <c r="W16" s="78">
        <v>10502.84375</v>
      </c>
      <c r="X16" s="78">
        <v>10416.008789</v>
      </c>
      <c r="Y16" s="78">
        <v>10350.127930000001</v>
      </c>
      <c r="Z16" s="78">
        <v>10299.679688</v>
      </c>
      <c r="AA16" s="78">
        <v>10269.910156</v>
      </c>
      <c r="AB16" s="78">
        <v>10251.455078000001</v>
      </c>
      <c r="AC16" s="78">
        <v>10250.534180000001</v>
      </c>
      <c r="AD16" s="78">
        <v>10253.911133</v>
      </c>
      <c r="AE16" s="78">
        <v>10260.729492</v>
      </c>
      <c r="AF16" s="78">
        <v>10292.284180000001</v>
      </c>
      <c r="AG16" s="78">
        <v>10333.274414</v>
      </c>
      <c r="AH16" s="78">
        <v>10360.221680000001</v>
      </c>
      <c r="AI16" s="78">
        <v>10370.962890999999</v>
      </c>
      <c r="AJ16" s="78">
        <v>10381.070312</v>
      </c>
      <c r="AK16" s="46">
        <v>-1.1986E-2</v>
      </c>
    </row>
    <row r="17" spans="1:37" ht="15" customHeight="1" x14ac:dyDescent="0.45">
      <c r="A17" s="77" t="s">
        <v>205</v>
      </c>
      <c r="B17" s="44" t="s">
        <v>206</v>
      </c>
      <c r="C17" s="78">
        <v>9.1569839999999996</v>
      </c>
      <c r="D17" s="78">
        <v>43.012703000000002</v>
      </c>
      <c r="E17" s="78">
        <v>44.298954000000002</v>
      </c>
      <c r="F17" s="78">
        <v>52.465949999999999</v>
      </c>
      <c r="G17" s="78">
        <v>63.491283000000003</v>
      </c>
      <c r="H17" s="78">
        <v>71.578002999999995</v>
      </c>
      <c r="I17" s="78">
        <v>77.357467999999997</v>
      </c>
      <c r="J17" s="78">
        <v>104.88159899999999</v>
      </c>
      <c r="K17" s="78">
        <v>143.47879</v>
      </c>
      <c r="L17" s="78">
        <v>146.330536</v>
      </c>
      <c r="M17" s="78">
        <v>164.73542800000001</v>
      </c>
      <c r="N17" s="78">
        <v>178.723511</v>
      </c>
      <c r="O17" s="78">
        <v>194.286621</v>
      </c>
      <c r="P17" s="78">
        <v>212.83853099999999</v>
      </c>
      <c r="Q17" s="78">
        <v>217.02877799999999</v>
      </c>
      <c r="R17" s="78">
        <v>218.706253</v>
      </c>
      <c r="S17" s="78">
        <v>224.127533</v>
      </c>
      <c r="T17" s="78">
        <v>235.04330400000001</v>
      </c>
      <c r="U17" s="78">
        <v>238.42449999999999</v>
      </c>
      <c r="V17" s="78">
        <v>244.75335699999999</v>
      </c>
      <c r="W17" s="78">
        <v>249.607956</v>
      </c>
      <c r="X17" s="78">
        <v>251.68942300000001</v>
      </c>
      <c r="Y17" s="78">
        <v>249.42179899999999</v>
      </c>
      <c r="Z17" s="78">
        <v>246.14849899999999</v>
      </c>
      <c r="AA17" s="78">
        <v>234.973389</v>
      </c>
      <c r="AB17" s="78">
        <v>224.71127300000001</v>
      </c>
      <c r="AC17" s="78">
        <v>208.83667</v>
      </c>
      <c r="AD17" s="78">
        <v>198.043747</v>
      </c>
      <c r="AE17" s="78">
        <v>188.86973599999999</v>
      </c>
      <c r="AF17" s="78">
        <v>162.43597399999999</v>
      </c>
      <c r="AG17" s="78">
        <v>129.59371899999999</v>
      </c>
      <c r="AH17" s="78">
        <v>109.988777</v>
      </c>
      <c r="AI17" s="78">
        <v>109.858192</v>
      </c>
      <c r="AJ17" s="78">
        <v>110.01675400000001</v>
      </c>
      <c r="AK17" s="46">
        <v>2.9783E-2</v>
      </c>
    </row>
    <row r="18" spans="1:37" ht="15" customHeight="1" x14ac:dyDescent="0.45">
      <c r="A18" s="77" t="s">
        <v>207</v>
      </c>
      <c r="B18" s="44" t="s">
        <v>208</v>
      </c>
      <c r="C18" s="78">
        <v>60.853920000000002</v>
      </c>
      <c r="D18" s="78">
        <v>63.207065999999998</v>
      </c>
      <c r="E18" s="78">
        <v>68.963806000000005</v>
      </c>
      <c r="F18" s="78">
        <v>77.644913000000003</v>
      </c>
      <c r="G18" s="78">
        <v>85.732367999999994</v>
      </c>
      <c r="H18" s="78">
        <v>93.502289000000005</v>
      </c>
      <c r="I18" s="78">
        <v>100.80136899999999</v>
      </c>
      <c r="J18" s="78">
        <v>107.598206</v>
      </c>
      <c r="K18" s="78">
        <v>113.814278</v>
      </c>
      <c r="L18" s="78">
        <v>120.602844</v>
      </c>
      <c r="M18" s="78">
        <v>127.269402</v>
      </c>
      <c r="N18" s="78">
        <v>134.14170799999999</v>
      </c>
      <c r="O18" s="78">
        <v>140.60813899999999</v>
      </c>
      <c r="P18" s="78">
        <v>147.05969200000001</v>
      </c>
      <c r="Q18" s="78">
        <v>153.66433699999999</v>
      </c>
      <c r="R18" s="78">
        <v>159.30062899999999</v>
      </c>
      <c r="S18" s="78">
        <v>164.19001800000001</v>
      </c>
      <c r="T18" s="78">
        <v>168.79711900000001</v>
      </c>
      <c r="U18" s="78">
        <v>172.647324</v>
      </c>
      <c r="V18" s="78">
        <v>176.17077599999999</v>
      </c>
      <c r="W18" s="78">
        <v>179.40422100000001</v>
      </c>
      <c r="X18" s="78">
        <v>182.19274899999999</v>
      </c>
      <c r="Y18" s="78">
        <v>184.536057</v>
      </c>
      <c r="Z18" s="78">
        <v>187.16952499999999</v>
      </c>
      <c r="AA18" s="78">
        <v>189.247086</v>
      </c>
      <c r="AB18" s="78">
        <v>190.379639</v>
      </c>
      <c r="AC18" s="78">
        <v>191.20649700000001</v>
      </c>
      <c r="AD18" s="78">
        <v>191.812073</v>
      </c>
      <c r="AE18" s="78">
        <v>192.10318000000001</v>
      </c>
      <c r="AF18" s="78">
        <v>192.425049</v>
      </c>
      <c r="AG18" s="78">
        <v>192.67849699999999</v>
      </c>
      <c r="AH18" s="78">
        <v>192.679214</v>
      </c>
      <c r="AI18" s="78">
        <v>192.53387499999999</v>
      </c>
      <c r="AJ18" s="78">
        <v>192.14184599999999</v>
      </c>
      <c r="AK18" s="46">
        <v>3.5354999999999998E-2</v>
      </c>
    </row>
    <row r="19" spans="1:37" ht="15" customHeight="1" x14ac:dyDescent="0.45">
      <c r="A19" s="77" t="s">
        <v>209</v>
      </c>
      <c r="B19" s="44" t="s">
        <v>210</v>
      </c>
      <c r="C19" s="78">
        <v>8.0770090000000003</v>
      </c>
      <c r="D19" s="78">
        <v>6.9962720000000003</v>
      </c>
      <c r="E19" s="78">
        <v>5.8007540000000004</v>
      </c>
      <c r="F19" s="78">
        <v>5.3308289999999996</v>
      </c>
      <c r="G19" s="78">
        <v>5.01966</v>
      </c>
      <c r="H19" s="78">
        <v>4.7176429999999998</v>
      </c>
      <c r="I19" s="78">
        <v>4.4306369999999999</v>
      </c>
      <c r="J19" s="78">
        <v>4.1541180000000004</v>
      </c>
      <c r="K19" s="78">
        <v>3.9036010000000001</v>
      </c>
      <c r="L19" s="78">
        <v>3.6813410000000002</v>
      </c>
      <c r="M19" s="78">
        <v>3.4967679999999999</v>
      </c>
      <c r="N19" s="78">
        <v>3.33005</v>
      </c>
      <c r="O19" s="78">
        <v>3.1806969999999999</v>
      </c>
      <c r="P19" s="78">
        <v>3.0464380000000002</v>
      </c>
      <c r="Q19" s="78">
        <v>2.9362509999999999</v>
      </c>
      <c r="R19" s="78">
        <v>2.8520979999999998</v>
      </c>
      <c r="S19" s="78">
        <v>2.7820170000000002</v>
      </c>
      <c r="T19" s="78">
        <v>2.7439550000000001</v>
      </c>
      <c r="U19" s="78">
        <v>2.7154440000000002</v>
      </c>
      <c r="V19" s="78">
        <v>2.698159</v>
      </c>
      <c r="W19" s="78">
        <v>2.6841900000000001</v>
      </c>
      <c r="X19" s="78">
        <v>2.6790980000000002</v>
      </c>
      <c r="Y19" s="78">
        <v>2.6781470000000001</v>
      </c>
      <c r="Z19" s="78">
        <v>2.6794039999999999</v>
      </c>
      <c r="AA19" s="78">
        <v>2.6922079999999999</v>
      </c>
      <c r="AB19" s="78">
        <v>2.7077149999999999</v>
      </c>
      <c r="AC19" s="78">
        <v>2.7216269999999998</v>
      </c>
      <c r="AD19" s="78">
        <v>2.7357770000000001</v>
      </c>
      <c r="AE19" s="78">
        <v>2.7523939999999998</v>
      </c>
      <c r="AF19" s="78">
        <v>2.7694559999999999</v>
      </c>
      <c r="AG19" s="78">
        <v>2.7865679999999999</v>
      </c>
      <c r="AH19" s="78">
        <v>2.8049050000000002</v>
      </c>
      <c r="AI19" s="78">
        <v>2.818092</v>
      </c>
      <c r="AJ19" s="78">
        <v>2.8305720000000001</v>
      </c>
      <c r="AK19" s="46">
        <v>-2.7882000000000001E-2</v>
      </c>
    </row>
    <row r="20" spans="1:37" ht="15" customHeight="1" x14ac:dyDescent="0.45">
      <c r="A20" s="77" t="s">
        <v>211</v>
      </c>
      <c r="B20" s="44" t="s">
        <v>212</v>
      </c>
      <c r="C20" s="78">
        <v>3.931244</v>
      </c>
      <c r="D20" s="78">
        <v>4.3265010000000004</v>
      </c>
      <c r="E20" s="78">
        <v>4.0624180000000001</v>
      </c>
      <c r="F20" s="78">
        <v>3.9512130000000001</v>
      </c>
      <c r="G20" s="78">
        <v>3.6753840000000002</v>
      </c>
      <c r="H20" s="78">
        <v>3.3939149999999998</v>
      </c>
      <c r="I20" s="78">
        <v>3.1845400000000001</v>
      </c>
      <c r="J20" s="78">
        <v>2.967552</v>
      </c>
      <c r="K20" s="78">
        <v>2.772993</v>
      </c>
      <c r="L20" s="78">
        <v>2.5952959999999998</v>
      </c>
      <c r="M20" s="78">
        <v>2.482469</v>
      </c>
      <c r="N20" s="78">
        <v>2.3604159999999998</v>
      </c>
      <c r="O20" s="78">
        <v>2.2681010000000001</v>
      </c>
      <c r="P20" s="78">
        <v>2.162544</v>
      </c>
      <c r="Q20" s="78">
        <v>2.0674649999999999</v>
      </c>
      <c r="R20" s="78">
        <v>2.0058319999999998</v>
      </c>
      <c r="S20" s="78">
        <v>1.9528559999999999</v>
      </c>
      <c r="T20" s="78">
        <v>1.926577</v>
      </c>
      <c r="U20" s="78">
        <v>1.9053199999999999</v>
      </c>
      <c r="V20" s="78">
        <v>1.8984559999999999</v>
      </c>
      <c r="W20" s="78">
        <v>1.8916489999999999</v>
      </c>
      <c r="X20" s="78">
        <v>1.898957</v>
      </c>
      <c r="Y20" s="78">
        <v>1.910733</v>
      </c>
      <c r="Z20" s="78">
        <v>1.9252130000000001</v>
      </c>
      <c r="AA20" s="78">
        <v>1.9521839999999999</v>
      </c>
      <c r="AB20" s="78">
        <v>1.9897940000000001</v>
      </c>
      <c r="AC20" s="78">
        <v>2.0224250000000001</v>
      </c>
      <c r="AD20" s="78">
        <v>2.0561579999999999</v>
      </c>
      <c r="AE20" s="78">
        <v>2.0949239999999998</v>
      </c>
      <c r="AF20" s="78">
        <v>2.138347</v>
      </c>
      <c r="AG20" s="78">
        <v>2.1827390000000002</v>
      </c>
      <c r="AH20" s="78">
        <v>2.2323110000000002</v>
      </c>
      <c r="AI20" s="78">
        <v>2.279563</v>
      </c>
      <c r="AJ20" s="78">
        <v>2.3288139999999999</v>
      </c>
      <c r="AK20" s="46">
        <v>-1.917E-2</v>
      </c>
    </row>
    <row r="21" spans="1:37" ht="15" customHeight="1" x14ac:dyDescent="0.45">
      <c r="A21" s="77" t="s">
        <v>213</v>
      </c>
      <c r="B21" s="44" t="s">
        <v>158</v>
      </c>
      <c r="C21" s="78">
        <v>11.537136</v>
      </c>
      <c r="D21" s="78">
        <v>17.900618000000001</v>
      </c>
      <c r="E21" s="78">
        <v>29.66337</v>
      </c>
      <c r="F21" s="78">
        <v>43.691540000000003</v>
      </c>
      <c r="G21" s="78">
        <v>60.113934</v>
      </c>
      <c r="H21" s="78">
        <v>77.175849999999997</v>
      </c>
      <c r="I21" s="78">
        <v>94.003890999999996</v>
      </c>
      <c r="J21" s="78">
        <v>111.052177</v>
      </c>
      <c r="K21" s="78">
        <v>128.48336800000001</v>
      </c>
      <c r="L21" s="78">
        <v>145.28533899999999</v>
      </c>
      <c r="M21" s="78">
        <v>161.43392900000001</v>
      </c>
      <c r="N21" s="78">
        <v>177.16246000000001</v>
      </c>
      <c r="O21" s="78">
        <v>192.89389</v>
      </c>
      <c r="P21" s="78">
        <v>208.73147599999999</v>
      </c>
      <c r="Q21" s="78">
        <v>224.82223500000001</v>
      </c>
      <c r="R21" s="78">
        <v>240.96106</v>
      </c>
      <c r="S21" s="78">
        <v>257.17175300000002</v>
      </c>
      <c r="T21" s="78">
        <v>273.62857100000002</v>
      </c>
      <c r="U21" s="78">
        <v>290.11511200000001</v>
      </c>
      <c r="V21" s="78">
        <v>307.36251800000002</v>
      </c>
      <c r="W21" s="78">
        <v>324.78741500000001</v>
      </c>
      <c r="X21" s="78">
        <v>342.39038099999999</v>
      </c>
      <c r="Y21" s="78">
        <v>360.27218599999998</v>
      </c>
      <c r="Z21" s="78">
        <v>378.38275099999998</v>
      </c>
      <c r="AA21" s="78">
        <v>396.28463699999998</v>
      </c>
      <c r="AB21" s="78">
        <v>414.11938500000002</v>
      </c>
      <c r="AC21" s="78">
        <v>431.90869099999998</v>
      </c>
      <c r="AD21" s="78">
        <v>449.652466</v>
      </c>
      <c r="AE21" s="78">
        <v>467.21533199999999</v>
      </c>
      <c r="AF21" s="78">
        <v>484.91217</v>
      </c>
      <c r="AG21" s="78">
        <v>502.46365400000002</v>
      </c>
      <c r="AH21" s="78">
        <v>519.88464399999998</v>
      </c>
      <c r="AI21" s="78">
        <v>537.254456</v>
      </c>
      <c r="AJ21" s="78">
        <v>554.416382</v>
      </c>
      <c r="AK21" s="46">
        <v>0.11325</v>
      </c>
    </row>
    <row r="22" spans="1:37" ht="15" customHeight="1" x14ac:dyDescent="0.45">
      <c r="A22" s="77" t="s">
        <v>214</v>
      </c>
      <c r="B22" s="44" t="s">
        <v>215</v>
      </c>
      <c r="C22" s="78">
        <v>0.27376</v>
      </c>
      <c r="D22" s="78">
        <v>0.59876600000000002</v>
      </c>
      <c r="E22" s="78">
        <v>1.173962</v>
      </c>
      <c r="F22" s="78">
        <v>2.074811</v>
      </c>
      <c r="G22" s="78">
        <v>3.6237200000000001</v>
      </c>
      <c r="H22" s="78">
        <v>5.7200490000000004</v>
      </c>
      <c r="I22" s="78">
        <v>7.7269990000000002</v>
      </c>
      <c r="J22" s="78">
        <v>9.8447119999999995</v>
      </c>
      <c r="K22" s="78">
        <v>12.067842000000001</v>
      </c>
      <c r="L22" s="78">
        <v>14.150493000000001</v>
      </c>
      <c r="M22" s="78">
        <v>16.068527</v>
      </c>
      <c r="N22" s="78">
        <v>17.740499</v>
      </c>
      <c r="O22" s="78">
        <v>19.306999000000001</v>
      </c>
      <c r="P22" s="78">
        <v>20.741416999999998</v>
      </c>
      <c r="Q22" s="78">
        <v>22.034424000000001</v>
      </c>
      <c r="R22" s="78">
        <v>23.040400000000002</v>
      </c>
      <c r="S22" s="78">
        <v>23.813354</v>
      </c>
      <c r="T22" s="78">
        <v>24.486129999999999</v>
      </c>
      <c r="U22" s="78">
        <v>25.056366000000001</v>
      </c>
      <c r="V22" s="78">
        <v>25.579964</v>
      </c>
      <c r="W22" s="78">
        <v>25.995058</v>
      </c>
      <c r="X22" s="78">
        <v>26.341857999999998</v>
      </c>
      <c r="Y22" s="78">
        <v>26.657215000000001</v>
      </c>
      <c r="Z22" s="78">
        <v>26.957090000000001</v>
      </c>
      <c r="AA22" s="78">
        <v>27.189185999999999</v>
      </c>
      <c r="AB22" s="78">
        <v>27.399198999999999</v>
      </c>
      <c r="AC22" s="78">
        <v>27.583216</v>
      </c>
      <c r="AD22" s="78">
        <v>27.742733000000001</v>
      </c>
      <c r="AE22" s="78">
        <v>27.874962</v>
      </c>
      <c r="AF22" s="78">
        <v>28.002413000000001</v>
      </c>
      <c r="AG22" s="78">
        <v>28.141259999999999</v>
      </c>
      <c r="AH22" s="78">
        <v>28.302531999999999</v>
      </c>
      <c r="AI22" s="78">
        <v>28.480495000000001</v>
      </c>
      <c r="AJ22" s="78">
        <v>28.679655</v>
      </c>
      <c r="AK22" s="46">
        <v>0.128522</v>
      </c>
    </row>
    <row r="24" spans="1:37" ht="15" customHeight="1" x14ac:dyDescent="0.45">
      <c r="A24" s="77" t="s">
        <v>216</v>
      </c>
      <c r="B24" s="43" t="s">
        <v>217</v>
      </c>
      <c r="C24" s="49">
        <v>886.89825399999995</v>
      </c>
      <c r="D24" s="49">
        <v>901.04919400000006</v>
      </c>
      <c r="E24" s="49">
        <v>913.30731200000002</v>
      </c>
      <c r="F24" s="49">
        <v>917.23217799999998</v>
      </c>
      <c r="G24" s="49">
        <v>916.86462400000005</v>
      </c>
      <c r="H24" s="49">
        <v>915.28680399999996</v>
      </c>
      <c r="I24" s="49">
        <v>913.37457300000005</v>
      </c>
      <c r="J24" s="49">
        <v>910.667236</v>
      </c>
      <c r="K24" s="49">
        <v>911.52050799999995</v>
      </c>
      <c r="L24" s="49">
        <v>912.30297900000005</v>
      </c>
      <c r="M24" s="49">
        <v>912.036743</v>
      </c>
      <c r="N24" s="49">
        <v>913.76531999999997</v>
      </c>
      <c r="O24" s="49">
        <v>913.86468500000001</v>
      </c>
      <c r="P24" s="49">
        <v>913.95062299999995</v>
      </c>
      <c r="Q24" s="49">
        <v>916.18102999999996</v>
      </c>
      <c r="R24" s="49">
        <v>919.21929899999998</v>
      </c>
      <c r="S24" s="49">
        <v>923.73584000000005</v>
      </c>
      <c r="T24" s="49">
        <v>929.93817100000001</v>
      </c>
      <c r="U24" s="49">
        <v>937.46362299999998</v>
      </c>
      <c r="V24" s="49">
        <v>945.92535399999997</v>
      </c>
      <c r="W24" s="49">
        <v>955.72406000000001</v>
      </c>
      <c r="X24" s="49">
        <v>966.26245100000006</v>
      </c>
      <c r="Y24" s="49">
        <v>975.91790800000001</v>
      </c>
      <c r="Z24" s="49">
        <v>985.93042000000003</v>
      </c>
      <c r="AA24" s="49">
        <v>996.26336700000002</v>
      </c>
      <c r="AB24" s="49">
        <v>1006.739807</v>
      </c>
      <c r="AC24" s="49">
        <v>1018.405029</v>
      </c>
      <c r="AD24" s="49">
        <v>1030.961182</v>
      </c>
      <c r="AE24" s="49">
        <v>1044.946899</v>
      </c>
      <c r="AF24" s="49">
        <v>1059.743164</v>
      </c>
      <c r="AG24" s="49">
        <v>1074.5489500000001</v>
      </c>
      <c r="AH24" s="49">
        <v>1088.340698</v>
      </c>
      <c r="AI24" s="49">
        <v>1102.0864260000001</v>
      </c>
      <c r="AJ24" s="49">
        <v>1115.861206</v>
      </c>
      <c r="AK24" s="50">
        <v>6.7039999999999999E-3</v>
      </c>
    </row>
    <row r="25" spans="1:37" ht="15" customHeight="1" x14ac:dyDescent="0.45">
      <c r="A25" s="77" t="s">
        <v>218</v>
      </c>
      <c r="B25" s="44" t="s">
        <v>204</v>
      </c>
      <c r="C25" s="78">
        <v>606.36535600000002</v>
      </c>
      <c r="D25" s="78">
        <v>605.30755599999998</v>
      </c>
      <c r="E25" s="78">
        <v>607.949524</v>
      </c>
      <c r="F25" s="78">
        <v>604.13769500000001</v>
      </c>
      <c r="G25" s="78">
        <v>596.90875200000005</v>
      </c>
      <c r="H25" s="78">
        <v>589.81463599999995</v>
      </c>
      <c r="I25" s="78">
        <v>582.98095699999999</v>
      </c>
      <c r="J25" s="78">
        <v>571.22607400000004</v>
      </c>
      <c r="K25" s="78">
        <v>558.56311000000005</v>
      </c>
      <c r="L25" s="78">
        <v>555.41857900000002</v>
      </c>
      <c r="M25" s="78">
        <v>547.30902100000003</v>
      </c>
      <c r="N25" s="78">
        <v>541.48974599999997</v>
      </c>
      <c r="O25" s="78">
        <v>534.28338599999995</v>
      </c>
      <c r="P25" s="78">
        <v>526.783142</v>
      </c>
      <c r="Q25" s="78">
        <v>523.71209699999997</v>
      </c>
      <c r="R25" s="78">
        <v>523.11547900000005</v>
      </c>
      <c r="S25" s="78">
        <v>521.33709699999997</v>
      </c>
      <c r="T25" s="78">
        <v>519.05609100000004</v>
      </c>
      <c r="U25" s="78">
        <v>520.57098399999995</v>
      </c>
      <c r="V25" s="78">
        <v>521.24829099999999</v>
      </c>
      <c r="W25" s="78">
        <v>524.30822799999999</v>
      </c>
      <c r="X25" s="78">
        <v>529.17877199999998</v>
      </c>
      <c r="Y25" s="78">
        <v>536.13806199999999</v>
      </c>
      <c r="Z25" s="78">
        <v>543.30438200000003</v>
      </c>
      <c r="AA25" s="78">
        <v>554.95043899999996</v>
      </c>
      <c r="AB25" s="78">
        <v>565.55859399999997</v>
      </c>
      <c r="AC25" s="78">
        <v>579.68866000000003</v>
      </c>
      <c r="AD25" s="78">
        <v>591.68261700000005</v>
      </c>
      <c r="AE25" s="78">
        <v>603.73230000000001</v>
      </c>
      <c r="AF25" s="78">
        <v>627.194885</v>
      </c>
      <c r="AG25" s="78">
        <v>656.53930700000001</v>
      </c>
      <c r="AH25" s="78">
        <v>678.30609100000004</v>
      </c>
      <c r="AI25" s="78">
        <v>686.05108600000005</v>
      </c>
      <c r="AJ25" s="78">
        <v>693.75091599999996</v>
      </c>
      <c r="AK25" s="46">
        <v>4.2709999999999996E-3</v>
      </c>
    </row>
    <row r="26" spans="1:37" ht="15" customHeight="1" x14ac:dyDescent="0.45">
      <c r="A26" s="77" t="s">
        <v>219</v>
      </c>
      <c r="B26" s="44" t="s">
        <v>206</v>
      </c>
      <c r="C26" s="78">
        <v>1.2694559999999999</v>
      </c>
      <c r="D26" s="78">
        <v>6.8000879999999997</v>
      </c>
      <c r="E26" s="78">
        <v>7.8485060000000004</v>
      </c>
      <c r="F26" s="78">
        <v>10.106413999999999</v>
      </c>
      <c r="G26" s="78">
        <v>13.157337</v>
      </c>
      <c r="H26" s="78">
        <v>15.643520000000001</v>
      </c>
      <c r="I26" s="78">
        <v>17.898478999999998</v>
      </c>
      <c r="J26" s="78">
        <v>25.584816</v>
      </c>
      <c r="K26" s="78">
        <v>37.096310000000003</v>
      </c>
      <c r="L26" s="78">
        <v>39.877831</v>
      </c>
      <c r="M26" s="78">
        <v>47.133904000000001</v>
      </c>
      <c r="N26" s="78">
        <v>53.779693999999999</v>
      </c>
      <c r="O26" s="78">
        <v>61.241973999999999</v>
      </c>
      <c r="P26" s="78">
        <v>70.295379999999994</v>
      </c>
      <c r="Q26" s="78">
        <v>74.829680999999994</v>
      </c>
      <c r="R26" s="78">
        <v>79.007698000000005</v>
      </c>
      <c r="S26" s="78">
        <v>84.767646999999997</v>
      </c>
      <c r="T26" s="78">
        <v>93.049576000000002</v>
      </c>
      <c r="U26" s="78">
        <v>98.679580999999999</v>
      </c>
      <c r="V26" s="78">
        <v>105.63016500000001</v>
      </c>
      <c r="W26" s="78">
        <v>112.197945</v>
      </c>
      <c r="X26" s="78">
        <v>117.53334</v>
      </c>
      <c r="Y26" s="78">
        <v>121.15104700000001</v>
      </c>
      <c r="Z26" s="78">
        <v>124.08399199999999</v>
      </c>
      <c r="AA26" s="78">
        <v>123.46315</v>
      </c>
      <c r="AB26" s="78">
        <v>123.15036000000001</v>
      </c>
      <c r="AC26" s="78">
        <v>119.422455</v>
      </c>
      <c r="AD26" s="78">
        <v>118.49369</v>
      </c>
      <c r="AE26" s="78">
        <v>118.733879</v>
      </c>
      <c r="AF26" s="78">
        <v>107.510994</v>
      </c>
      <c r="AG26" s="78">
        <v>90.537163000000007</v>
      </c>
      <c r="AH26" s="78">
        <v>81.026687999999993</v>
      </c>
      <c r="AI26" s="78">
        <v>85.247459000000006</v>
      </c>
      <c r="AJ26" s="78">
        <v>89.920685000000006</v>
      </c>
      <c r="AK26" s="46">
        <v>8.4031999999999996E-2</v>
      </c>
    </row>
    <row r="27" spans="1:37" ht="15" customHeight="1" x14ac:dyDescent="0.45">
      <c r="A27" s="77" t="s">
        <v>220</v>
      </c>
      <c r="B27" s="44" t="s">
        <v>208</v>
      </c>
      <c r="C27" s="78">
        <v>278.04269399999998</v>
      </c>
      <c r="D27" s="78">
        <v>287.65640300000001</v>
      </c>
      <c r="E27" s="78">
        <v>296.228363</v>
      </c>
      <c r="F27" s="78">
        <v>301.69146699999999</v>
      </c>
      <c r="G27" s="78">
        <v>305.41622899999999</v>
      </c>
      <c r="H27" s="78">
        <v>308.36706500000003</v>
      </c>
      <c r="I27" s="78">
        <v>310.91235399999999</v>
      </c>
      <c r="J27" s="78">
        <v>312.15438799999998</v>
      </c>
      <c r="K27" s="78">
        <v>314.06976300000002</v>
      </c>
      <c r="L27" s="78">
        <v>315.123627</v>
      </c>
      <c r="M27" s="78">
        <v>315.64605699999998</v>
      </c>
      <c r="N27" s="78">
        <v>316.47167999999999</v>
      </c>
      <c r="O27" s="78">
        <v>316.24032599999998</v>
      </c>
      <c r="P27" s="78">
        <v>314.69564800000001</v>
      </c>
      <c r="Q27" s="78">
        <v>315.386505</v>
      </c>
      <c r="R27" s="78">
        <v>314.75930799999998</v>
      </c>
      <c r="S27" s="78">
        <v>315.19653299999999</v>
      </c>
      <c r="T27" s="78">
        <v>315.286224</v>
      </c>
      <c r="U27" s="78">
        <v>315.54571499999997</v>
      </c>
      <c r="V27" s="78">
        <v>316.24670400000002</v>
      </c>
      <c r="W27" s="78">
        <v>316.273346</v>
      </c>
      <c r="X27" s="78">
        <v>316.45166</v>
      </c>
      <c r="Y27" s="78">
        <v>315.36044299999998</v>
      </c>
      <c r="Z27" s="78">
        <v>315.10003699999999</v>
      </c>
      <c r="AA27" s="78">
        <v>314.21469100000002</v>
      </c>
      <c r="AB27" s="78">
        <v>314.199432</v>
      </c>
      <c r="AC27" s="78">
        <v>315.25479100000001</v>
      </c>
      <c r="AD27" s="78">
        <v>316.505493</v>
      </c>
      <c r="AE27" s="78">
        <v>317.94644199999999</v>
      </c>
      <c r="AF27" s="78">
        <v>320.25555400000002</v>
      </c>
      <c r="AG27" s="78">
        <v>322.41006499999997</v>
      </c>
      <c r="AH27" s="78">
        <v>323.64138800000001</v>
      </c>
      <c r="AI27" s="78">
        <v>325.08737200000002</v>
      </c>
      <c r="AJ27" s="78">
        <v>326.11346400000002</v>
      </c>
      <c r="AK27" s="46">
        <v>3.9290000000000002E-3</v>
      </c>
    </row>
    <row r="28" spans="1:37" ht="15" customHeight="1" x14ac:dyDescent="0.45">
      <c r="A28" s="77" t="s">
        <v>221</v>
      </c>
      <c r="B28" s="44" t="s">
        <v>212</v>
      </c>
      <c r="C28" s="78">
        <v>1.609E-3</v>
      </c>
      <c r="D28" s="78">
        <v>9.4325999999999993E-2</v>
      </c>
      <c r="E28" s="78">
        <v>0.18846099999999999</v>
      </c>
      <c r="F28" s="78">
        <v>0.27876299999999998</v>
      </c>
      <c r="G28" s="78">
        <v>0.36337999999999998</v>
      </c>
      <c r="H28" s="78">
        <v>0.44712600000000002</v>
      </c>
      <c r="I28" s="78">
        <v>0.52610999999999997</v>
      </c>
      <c r="J28" s="78">
        <v>0.60323300000000002</v>
      </c>
      <c r="K28" s="78">
        <v>0.65599700000000005</v>
      </c>
      <c r="L28" s="78">
        <v>0.70727399999999996</v>
      </c>
      <c r="M28" s="78">
        <v>0.75628099999999998</v>
      </c>
      <c r="N28" s="78">
        <v>0.80731200000000003</v>
      </c>
      <c r="O28" s="78">
        <v>0.85489499999999996</v>
      </c>
      <c r="P28" s="78">
        <v>0.90481800000000001</v>
      </c>
      <c r="Q28" s="78">
        <v>0.95170600000000005</v>
      </c>
      <c r="R28" s="78">
        <v>1.002084</v>
      </c>
      <c r="S28" s="78">
        <v>1.052915</v>
      </c>
      <c r="T28" s="78">
        <v>1.1075280000000001</v>
      </c>
      <c r="U28" s="78">
        <v>1.1627320000000001</v>
      </c>
      <c r="V28" s="78">
        <v>1.221336</v>
      </c>
      <c r="W28" s="78">
        <v>1.2831889999999999</v>
      </c>
      <c r="X28" s="78">
        <v>1.3456189999999999</v>
      </c>
      <c r="Y28" s="78">
        <v>1.412167</v>
      </c>
      <c r="Z28" s="78">
        <v>1.4769730000000001</v>
      </c>
      <c r="AA28" s="78">
        <v>1.5463089999999999</v>
      </c>
      <c r="AB28" s="78">
        <v>1.6127480000000001</v>
      </c>
      <c r="AC28" s="78">
        <v>1.6783729999999999</v>
      </c>
      <c r="AD28" s="78">
        <v>1.7484029999999999</v>
      </c>
      <c r="AE28" s="78">
        <v>1.8219860000000001</v>
      </c>
      <c r="AF28" s="78">
        <v>1.89697</v>
      </c>
      <c r="AG28" s="78">
        <v>1.9716309999999999</v>
      </c>
      <c r="AH28" s="78">
        <v>2.0540440000000002</v>
      </c>
      <c r="AI28" s="78">
        <v>2.1360269999999999</v>
      </c>
      <c r="AJ28" s="78">
        <v>2.2290230000000002</v>
      </c>
      <c r="AK28" s="46">
        <v>0.103879</v>
      </c>
    </row>
    <row r="29" spans="1:37" ht="15" customHeight="1" x14ac:dyDescent="0.45">
      <c r="A29" s="77" t="s">
        <v>222</v>
      </c>
      <c r="B29" s="44" t="s">
        <v>210</v>
      </c>
      <c r="C29" s="78">
        <v>1.2190970000000001</v>
      </c>
      <c r="D29" s="78">
        <v>1.1907669999999999</v>
      </c>
      <c r="E29" s="78">
        <v>1.0924970000000001</v>
      </c>
      <c r="F29" s="78">
        <v>0.95423199999999997</v>
      </c>
      <c r="G29" s="78">
        <v>0.89489200000000002</v>
      </c>
      <c r="H29" s="78">
        <v>0.83210700000000004</v>
      </c>
      <c r="I29" s="78">
        <v>0.81816</v>
      </c>
      <c r="J29" s="78">
        <v>0.80513400000000002</v>
      </c>
      <c r="K29" s="78">
        <v>0.78724899999999998</v>
      </c>
      <c r="L29" s="78">
        <v>0.77361199999999997</v>
      </c>
      <c r="M29" s="78">
        <v>0.75269200000000003</v>
      </c>
      <c r="N29" s="78">
        <v>0.73995500000000003</v>
      </c>
      <c r="O29" s="78">
        <v>0.73058800000000002</v>
      </c>
      <c r="P29" s="78">
        <v>0.72006199999999998</v>
      </c>
      <c r="Q29" s="78">
        <v>0.71318700000000002</v>
      </c>
      <c r="R29" s="78">
        <v>0.70891499999999996</v>
      </c>
      <c r="S29" s="78">
        <v>0.71754899999999999</v>
      </c>
      <c r="T29" s="78">
        <v>0.734263</v>
      </c>
      <c r="U29" s="78">
        <v>0.75947399999999998</v>
      </c>
      <c r="V29" s="78">
        <v>0.79141499999999998</v>
      </c>
      <c r="W29" s="78">
        <v>0.82972599999999996</v>
      </c>
      <c r="X29" s="78">
        <v>0.877413</v>
      </c>
      <c r="Y29" s="78">
        <v>0.93452500000000005</v>
      </c>
      <c r="Z29" s="78">
        <v>0.99819899999999995</v>
      </c>
      <c r="AA29" s="78">
        <v>1.073186</v>
      </c>
      <c r="AB29" s="78">
        <v>1.1556340000000001</v>
      </c>
      <c r="AC29" s="78">
        <v>1.24983</v>
      </c>
      <c r="AD29" s="78">
        <v>1.368331</v>
      </c>
      <c r="AE29" s="78">
        <v>1.4950699999999999</v>
      </c>
      <c r="AF29" s="78">
        <v>1.6109979999999999</v>
      </c>
      <c r="AG29" s="78">
        <v>1.7607680000000001</v>
      </c>
      <c r="AH29" s="78">
        <v>1.920488</v>
      </c>
      <c r="AI29" s="78">
        <v>2.110897</v>
      </c>
      <c r="AJ29" s="78">
        <v>2.3282159999999998</v>
      </c>
      <c r="AK29" s="46">
        <v>2.1173999999999998E-2</v>
      </c>
    </row>
    <row r="30" spans="1:37" ht="15" customHeight="1" x14ac:dyDescent="0.45">
      <c r="A30" s="77" t="s">
        <v>223</v>
      </c>
      <c r="B30" s="44" t="s">
        <v>158</v>
      </c>
      <c r="C30" s="78">
        <v>0</v>
      </c>
      <c r="D30" s="78">
        <v>0</v>
      </c>
      <c r="E30" s="78">
        <v>0</v>
      </c>
      <c r="F30" s="78">
        <v>6.3650999999999999E-2</v>
      </c>
      <c r="G30" s="78">
        <v>0.12402100000000001</v>
      </c>
      <c r="H30" s="78">
        <v>0.18240100000000001</v>
      </c>
      <c r="I30" s="78">
        <v>0.23846999999999999</v>
      </c>
      <c r="J30" s="78">
        <v>0.29357899999999998</v>
      </c>
      <c r="K30" s="78">
        <v>0.34808099999999997</v>
      </c>
      <c r="L30" s="78">
        <v>0.40206799999999998</v>
      </c>
      <c r="M30" s="78">
        <v>0.438809</v>
      </c>
      <c r="N30" s="78">
        <v>0.47697400000000001</v>
      </c>
      <c r="O30" s="78">
        <v>0.51349900000000004</v>
      </c>
      <c r="P30" s="78">
        <v>0.55158600000000002</v>
      </c>
      <c r="Q30" s="78">
        <v>0.58777000000000001</v>
      </c>
      <c r="R30" s="78">
        <v>0.62582899999999997</v>
      </c>
      <c r="S30" s="78">
        <v>0.66410400000000003</v>
      </c>
      <c r="T30" s="78">
        <v>0.704511</v>
      </c>
      <c r="U30" s="78">
        <v>0.74516099999999996</v>
      </c>
      <c r="V30" s="78">
        <v>0.78740399999999999</v>
      </c>
      <c r="W30" s="78">
        <v>0.83168399999999998</v>
      </c>
      <c r="X30" s="78">
        <v>0.87562399999999996</v>
      </c>
      <c r="Y30" s="78">
        <v>0.92164299999999999</v>
      </c>
      <c r="Z30" s="78">
        <v>0.96685500000000002</v>
      </c>
      <c r="AA30" s="78">
        <v>1.0155620000000001</v>
      </c>
      <c r="AB30" s="78">
        <v>1.0630539999999999</v>
      </c>
      <c r="AC30" s="78">
        <v>1.110935</v>
      </c>
      <c r="AD30" s="78">
        <v>1.1625779999999999</v>
      </c>
      <c r="AE30" s="78">
        <v>1.2173350000000001</v>
      </c>
      <c r="AF30" s="78">
        <v>1.273639</v>
      </c>
      <c r="AG30" s="78">
        <v>1.3301019999999999</v>
      </c>
      <c r="AH30" s="78">
        <v>1.3919870000000001</v>
      </c>
      <c r="AI30" s="78">
        <v>1.4536420000000001</v>
      </c>
      <c r="AJ30" s="78">
        <v>1.518894</v>
      </c>
      <c r="AK30" s="46" t="s">
        <v>110</v>
      </c>
    </row>
    <row r="31" spans="1:37" ht="15" customHeight="1" x14ac:dyDescent="0.45">
      <c r="A31" s="77" t="s">
        <v>224</v>
      </c>
      <c r="B31" s="44" t="s">
        <v>215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>
        <v>0</v>
      </c>
      <c r="AD31" s="78">
        <v>0</v>
      </c>
      <c r="AE31" s="78">
        <v>0</v>
      </c>
      <c r="AF31" s="78">
        <v>0</v>
      </c>
      <c r="AG31" s="78">
        <v>0</v>
      </c>
      <c r="AH31" s="78">
        <v>0</v>
      </c>
      <c r="AI31" s="78">
        <v>0</v>
      </c>
      <c r="AJ31" s="78">
        <v>0</v>
      </c>
      <c r="AK31" s="46" t="s">
        <v>110</v>
      </c>
    </row>
    <row r="33" spans="1:37" ht="15" customHeight="1" x14ac:dyDescent="0.45">
      <c r="A33" s="77" t="s">
        <v>225</v>
      </c>
      <c r="B33" s="43" t="s">
        <v>226</v>
      </c>
      <c r="C33" s="49">
        <v>5649.7138670000004</v>
      </c>
      <c r="D33" s="49">
        <v>5725.2592770000001</v>
      </c>
      <c r="E33" s="49">
        <v>5818.2104490000002</v>
      </c>
      <c r="F33" s="49">
        <v>5830.0400390000004</v>
      </c>
      <c r="G33" s="49">
        <v>5814.6381840000004</v>
      </c>
      <c r="H33" s="49">
        <v>5814.2666019999997</v>
      </c>
      <c r="I33" s="49">
        <v>5813.0493159999996</v>
      </c>
      <c r="J33" s="49">
        <v>5804.3056640000004</v>
      </c>
      <c r="K33" s="49">
        <v>5792.9770509999998</v>
      </c>
      <c r="L33" s="49">
        <v>5777.2124020000001</v>
      </c>
      <c r="M33" s="49">
        <v>5741.1816410000001</v>
      </c>
      <c r="N33" s="49">
        <v>5710.9765619999998</v>
      </c>
      <c r="O33" s="49">
        <v>5669.7436520000001</v>
      </c>
      <c r="P33" s="49">
        <v>5629.2807620000003</v>
      </c>
      <c r="Q33" s="49">
        <v>5599.5834960000002</v>
      </c>
      <c r="R33" s="49">
        <v>5569.5664059999999</v>
      </c>
      <c r="S33" s="49">
        <v>5545.65625</v>
      </c>
      <c r="T33" s="49">
        <v>5537.8217770000001</v>
      </c>
      <c r="U33" s="49">
        <v>5547.3720700000003</v>
      </c>
      <c r="V33" s="49">
        <v>5561.8339839999999</v>
      </c>
      <c r="W33" s="49">
        <v>5587.001953</v>
      </c>
      <c r="X33" s="49">
        <v>5616.1782229999999</v>
      </c>
      <c r="Y33" s="49">
        <v>5643.7475590000004</v>
      </c>
      <c r="Z33" s="49">
        <v>5665.5419920000004</v>
      </c>
      <c r="AA33" s="49">
        <v>5698.0361329999996</v>
      </c>
      <c r="AB33" s="49">
        <v>5732.9047849999997</v>
      </c>
      <c r="AC33" s="49">
        <v>5773.46875</v>
      </c>
      <c r="AD33" s="49">
        <v>5824.3999020000001</v>
      </c>
      <c r="AE33" s="49">
        <v>5880.1401370000003</v>
      </c>
      <c r="AF33" s="49">
        <v>5936.2446289999998</v>
      </c>
      <c r="AG33" s="49">
        <v>5998.6572269999997</v>
      </c>
      <c r="AH33" s="49">
        <v>6065.2211909999996</v>
      </c>
      <c r="AI33" s="49">
        <v>6124.8315430000002</v>
      </c>
      <c r="AJ33" s="49">
        <v>6190.8994140000004</v>
      </c>
      <c r="AK33" s="50">
        <v>2.447E-3</v>
      </c>
    </row>
    <row r="34" spans="1:37" ht="15" customHeight="1" x14ac:dyDescent="0.45">
      <c r="A34" s="77" t="s">
        <v>227</v>
      </c>
      <c r="B34" s="44" t="s">
        <v>228</v>
      </c>
      <c r="C34" s="78">
        <v>524.60040300000003</v>
      </c>
      <c r="D34" s="78">
        <v>526.050659</v>
      </c>
      <c r="E34" s="78">
        <v>531.52697799999999</v>
      </c>
      <c r="F34" s="78">
        <v>534.25390600000003</v>
      </c>
      <c r="G34" s="78">
        <v>536.15460199999995</v>
      </c>
      <c r="H34" s="78">
        <v>538.68640100000005</v>
      </c>
      <c r="I34" s="78">
        <v>542.30346699999996</v>
      </c>
      <c r="J34" s="78">
        <v>545.79400599999997</v>
      </c>
      <c r="K34" s="78">
        <v>547.48040800000001</v>
      </c>
      <c r="L34" s="78">
        <v>552.80963099999997</v>
      </c>
      <c r="M34" s="78">
        <v>555.23925799999995</v>
      </c>
      <c r="N34" s="78">
        <v>559.45953399999996</v>
      </c>
      <c r="O34" s="78">
        <v>565.21630900000002</v>
      </c>
      <c r="P34" s="78">
        <v>567.23321499999997</v>
      </c>
      <c r="Q34" s="78">
        <v>575.14086899999995</v>
      </c>
      <c r="R34" s="78">
        <v>580.80810499999995</v>
      </c>
      <c r="S34" s="78">
        <v>587.01580799999999</v>
      </c>
      <c r="T34" s="78">
        <v>595.18499799999995</v>
      </c>
      <c r="U34" s="78">
        <v>604.73083499999996</v>
      </c>
      <c r="V34" s="78">
        <v>615.77203399999996</v>
      </c>
      <c r="W34" s="78">
        <v>626.92511000000002</v>
      </c>
      <c r="X34" s="78">
        <v>641.21844499999997</v>
      </c>
      <c r="Y34" s="78">
        <v>653.27844200000004</v>
      </c>
      <c r="Z34" s="78">
        <v>668.64556900000002</v>
      </c>
      <c r="AA34" s="78">
        <v>683.95617700000003</v>
      </c>
      <c r="AB34" s="78">
        <v>700.56817599999999</v>
      </c>
      <c r="AC34" s="78">
        <v>719.54101600000001</v>
      </c>
      <c r="AD34" s="78">
        <v>737.58557099999996</v>
      </c>
      <c r="AE34" s="78">
        <v>756.44464100000005</v>
      </c>
      <c r="AF34" s="78">
        <v>780.32104500000003</v>
      </c>
      <c r="AG34" s="78">
        <v>807.35449200000005</v>
      </c>
      <c r="AH34" s="78">
        <v>832.86004600000001</v>
      </c>
      <c r="AI34" s="78">
        <v>852.19982900000002</v>
      </c>
      <c r="AJ34" s="78">
        <v>872.95385699999997</v>
      </c>
      <c r="AK34" s="46">
        <v>1.5953999999999999E-2</v>
      </c>
    </row>
    <row r="35" spans="1:37" ht="15" customHeight="1" x14ac:dyDescent="0.45">
      <c r="A35" s="77" t="s">
        <v>229</v>
      </c>
      <c r="B35" s="44" t="s">
        <v>208</v>
      </c>
      <c r="C35" s="78">
        <v>5085.1342770000001</v>
      </c>
      <c r="D35" s="78">
        <v>5153.1601559999999</v>
      </c>
      <c r="E35" s="78">
        <v>5236.2329099999997</v>
      </c>
      <c r="F35" s="78">
        <v>5242.0927730000003</v>
      </c>
      <c r="G35" s="78">
        <v>5222.1313479999999</v>
      </c>
      <c r="H35" s="78">
        <v>5216.7358400000003</v>
      </c>
      <c r="I35" s="78">
        <v>5209.6865230000003</v>
      </c>
      <c r="J35" s="78">
        <v>5193.9990230000003</v>
      </c>
      <c r="K35" s="78">
        <v>5176.4580079999996</v>
      </c>
      <c r="L35" s="78">
        <v>5153.033203</v>
      </c>
      <c r="M35" s="78">
        <v>5111.0419920000004</v>
      </c>
      <c r="N35" s="78">
        <v>5072.7846680000002</v>
      </c>
      <c r="O35" s="78">
        <v>5021.736328</v>
      </c>
      <c r="P35" s="78">
        <v>4973.982422</v>
      </c>
      <c r="Q35" s="78">
        <v>4932.1289059999999</v>
      </c>
      <c r="R35" s="78">
        <v>4891.7700199999999</v>
      </c>
      <c r="S35" s="78">
        <v>4855.5639650000003</v>
      </c>
      <c r="T35" s="78">
        <v>4831.9931640000004</v>
      </c>
      <c r="U35" s="78">
        <v>4824.6523440000001</v>
      </c>
      <c r="V35" s="78">
        <v>4819.5981449999999</v>
      </c>
      <c r="W35" s="78">
        <v>4824.5913090000004</v>
      </c>
      <c r="X35" s="78">
        <v>4829.9501950000003</v>
      </c>
      <c r="Y35" s="78">
        <v>4835.8374020000001</v>
      </c>
      <c r="Z35" s="78">
        <v>4831.5805659999996</v>
      </c>
      <c r="AA35" s="78">
        <v>4838.6494140000004</v>
      </c>
      <c r="AB35" s="78">
        <v>4845.703125</v>
      </c>
      <c r="AC35" s="78">
        <v>4856.3198240000002</v>
      </c>
      <c r="AD35" s="78">
        <v>4875.8486329999996</v>
      </c>
      <c r="AE35" s="78">
        <v>4897.5234380000002</v>
      </c>
      <c r="AF35" s="78">
        <v>4917.9125979999999</v>
      </c>
      <c r="AG35" s="78">
        <v>4942.810547</v>
      </c>
      <c r="AH35" s="78">
        <v>4969.4038090000004</v>
      </c>
      <c r="AI35" s="78">
        <v>4989.3945309999999</v>
      </c>
      <c r="AJ35" s="78">
        <v>5013.7705079999996</v>
      </c>
      <c r="AK35" s="46">
        <v>-8.5700000000000001E-4</v>
      </c>
    </row>
    <row r="36" spans="1:37" ht="15" customHeight="1" x14ac:dyDescent="0.45">
      <c r="A36" s="77" t="s">
        <v>230</v>
      </c>
      <c r="B36" s="44" t="s">
        <v>210</v>
      </c>
      <c r="C36" s="78">
        <v>38.148581999999998</v>
      </c>
      <c r="D36" s="78">
        <v>41.969741999999997</v>
      </c>
      <c r="E36" s="78">
        <v>45.182625000000002</v>
      </c>
      <c r="F36" s="78">
        <v>47.002907</v>
      </c>
      <c r="G36" s="78">
        <v>48.040393999999999</v>
      </c>
      <c r="H36" s="78">
        <v>48.967399999999998</v>
      </c>
      <c r="I36" s="78">
        <v>49.663395000000001</v>
      </c>
      <c r="J36" s="78">
        <v>50.090133999999999</v>
      </c>
      <c r="K36" s="78">
        <v>50.380482000000001</v>
      </c>
      <c r="L36" s="78">
        <v>50.671726</v>
      </c>
      <c r="M36" s="78">
        <v>50.900291000000003</v>
      </c>
      <c r="N36" s="78">
        <v>51.443798000000001</v>
      </c>
      <c r="O36" s="78">
        <v>52.070354000000002</v>
      </c>
      <c r="P36" s="78">
        <v>53.034072999999999</v>
      </c>
      <c r="Q36" s="78">
        <v>54.412010000000002</v>
      </c>
      <c r="R36" s="78">
        <v>56.326270999999998</v>
      </c>
      <c r="S36" s="78">
        <v>58.965629999999997</v>
      </c>
      <c r="T36" s="78">
        <v>62.304535000000001</v>
      </c>
      <c r="U36" s="78">
        <v>66.323441000000003</v>
      </c>
      <c r="V36" s="78">
        <v>71.053864000000004</v>
      </c>
      <c r="W36" s="78">
        <v>76.538680999999997</v>
      </c>
      <c r="X36" s="78">
        <v>82.900161999999995</v>
      </c>
      <c r="Y36" s="78">
        <v>90.034897000000001</v>
      </c>
      <c r="Z36" s="78">
        <v>98.194076999999993</v>
      </c>
      <c r="AA36" s="78">
        <v>107.21453099999999</v>
      </c>
      <c r="AB36" s="78">
        <v>117.10681200000001</v>
      </c>
      <c r="AC36" s="78">
        <v>128.00065599999999</v>
      </c>
      <c r="AD36" s="78">
        <v>140.15522799999999</v>
      </c>
      <c r="AE36" s="78">
        <v>153.60005200000001</v>
      </c>
      <c r="AF36" s="78">
        <v>168.01939400000001</v>
      </c>
      <c r="AG36" s="78">
        <v>183.19897499999999</v>
      </c>
      <c r="AH36" s="78">
        <v>199.472443</v>
      </c>
      <c r="AI36" s="78">
        <v>216.06509399999999</v>
      </c>
      <c r="AJ36" s="78">
        <v>233.04260300000001</v>
      </c>
      <c r="AK36" s="46">
        <v>5.5031999999999998E-2</v>
      </c>
    </row>
    <row r="37" spans="1:37" ht="15" customHeight="1" x14ac:dyDescent="0.45">
      <c r="A37" s="77" t="s">
        <v>231</v>
      </c>
      <c r="B37" s="44" t="s">
        <v>212</v>
      </c>
      <c r="C37" s="78">
        <v>1.498156</v>
      </c>
      <c r="D37" s="78">
        <v>1.723063</v>
      </c>
      <c r="E37" s="78">
        <v>1.9532560000000001</v>
      </c>
      <c r="F37" s="78">
        <v>2.1466090000000002</v>
      </c>
      <c r="G37" s="78">
        <v>2.3086139999999999</v>
      </c>
      <c r="H37" s="78">
        <v>2.4561730000000002</v>
      </c>
      <c r="I37" s="78">
        <v>2.587135</v>
      </c>
      <c r="J37" s="78">
        <v>2.6920570000000001</v>
      </c>
      <c r="K37" s="78">
        <v>2.7961559999999999</v>
      </c>
      <c r="L37" s="78">
        <v>2.884792</v>
      </c>
      <c r="M37" s="78">
        <v>2.9673210000000001</v>
      </c>
      <c r="N37" s="78">
        <v>3.0204529999999998</v>
      </c>
      <c r="O37" s="78">
        <v>3.0823689999999999</v>
      </c>
      <c r="P37" s="78">
        <v>3.1368170000000002</v>
      </c>
      <c r="Q37" s="78">
        <v>3.1757390000000001</v>
      </c>
      <c r="R37" s="78">
        <v>3.251039</v>
      </c>
      <c r="S37" s="78">
        <v>3.3264490000000002</v>
      </c>
      <c r="T37" s="78">
        <v>3.4084379999999999</v>
      </c>
      <c r="U37" s="78">
        <v>3.5129380000000001</v>
      </c>
      <c r="V37" s="78">
        <v>3.6288209999999999</v>
      </c>
      <c r="W37" s="78">
        <v>3.7593489999999998</v>
      </c>
      <c r="X37" s="78">
        <v>3.9044560000000001</v>
      </c>
      <c r="Y37" s="78">
        <v>4.055053</v>
      </c>
      <c r="Z37" s="78">
        <v>4.2218419999999997</v>
      </c>
      <c r="AA37" s="78">
        <v>4.3932820000000001</v>
      </c>
      <c r="AB37" s="78">
        <v>4.5708580000000003</v>
      </c>
      <c r="AC37" s="78">
        <v>4.7522070000000003</v>
      </c>
      <c r="AD37" s="78">
        <v>4.9478350000000004</v>
      </c>
      <c r="AE37" s="78">
        <v>5.1629329999999998</v>
      </c>
      <c r="AF37" s="78">
        <v>5.3888749999999996</v>
      </c>
      <c r="AG37" s="78">
        <v>5.6731639999999999</v>
      </c>
      <c r="AH37" s="78">
        <v>5.8827150000000001</v>
      </c>
      <c r="AI37" s="78">
        <v>6.1420139999999996</v>
      </c>
      <c r="AJ37" s="78">
        <v>6.42971</v>
      </c>
      <c r="AK37" s="46">
        <v>4.2008999999999998E-2</v>
      </c>
    </row>
    <row r="38" spans="1:37" ht="15" customHeight="1" x14ac:dyDescent="0.45">
      <c r="A38" s="77" t="s">
        <v>232</v>
      </c>
      <c r="B38" s="44" t="s">
        <v>233</v>
      </c>
      <c r="C38" s="78">
        <v>0.3246</v>
      </c>
      <c r="D38" s="78">
        <v>1.628295</v>
      </c>
      <c r="E38" s="78">
        <v>1.8728560000000001</v>
      </c>
      <c r="F38" s="78">
        <v>2.4167239999999999</v>
      </c>
      <c r="G38" s="78">
        <v>3.2091850000000002</v>
      </c>
      <c r="H38" s="78">
        <v>3.917608</v>
      </c>
      <c r="I38" s="78">
        <v>4.5945869999999998</v>
      </c>
      <c r="J38" s="78">
        <v>6.8184430000000003</v>
      </c>
      <c r="K38" s="78">
        <v>10.255258</v>
      </c>
      <c r="L38" s="78">
        <v>11.512392</v>
      </c>
      <c r="M38" s="78">
        <v>14.055236000000001</v>
      </c>
      <c r="N38" s="78">
        <v>16.588408999999999</v>
      </c>
      <c r="O38" s="78">
        <v>19.274384000000001</v>
      </c>
      <c r="P38" s="78">
        <v>22.838697</v>
      </c>
      <c r="Q38" s="78">
        <v>24.972017000000001</v>
      </c>
      <c r="R38" s="78">
        <v>26.948195999999999</v>
      </c>
      <c r="S38" s="78">
        <v>29.578747</v>
      </c>
      <c r="T38" s="78">
        <v>32.954844999999999</v>
      </c>
      <c r="U38" s="78">
        <v>35.372706999999998</v>
      </c>
      <c r="V38" s="78">
        <v>38.156052000000003</v>
      </c>
      <c r="W38" s="78">
        <v>40.699623000000003</v>
      </c>
      <c r="X38" s="78">
        <v>42.815089999999998</v>
      </c>
      <c r="Y38" s="78">
        <v>44.225113</v>
      </c>
      <c r="Z38" s="78">
        <v>45.58128</v>
      </c>
      <c r="AA38" s="78">
        <v>45.490234000000001</v>
      </c>
      <c r="AB38" s="78">
        <v>45.583302000000003</v>
      </c>
      <c r="AC38" s="78">
        <v>44.426830000000002</v>
      </c>
      <c r="AD38" s="78">
        <v>44.315539999999999</v>
      </c>
      <c r="AE38" s="78">
        <v>44.653979999999997</v>
      </c>
      <c r="AF38" s="78">
        <v>40.592559999999999</v>
      </c>
      <c r="AG38" s="78">
        <v>34.289951000000002</v>
      </c>
      <c r="AH38" s="78">
        <v>30.860264000000001</v>
      </c>
      <c r="AI38" s="78">
        <v>32.801682</v>
      </c>
      <c r="AJ38" s="78">
        <v>34.905605000000001</v>
      </c>
      <c r="AK38" s="46">
        <v>0.100522</v>
      </c>
    </row>
    <row r="39" spans="1:37" ht="15" customHeight="1" x14ac:dyDescent="0.45">
      <c r="A39" s="77" t="s">
        <v>234</v>
      </c>
      <c r="B39" s="44" t="s">
        <v>158</v>
      </c>
      <c r="C39" s="78">
        <v>8.0459999999999993E-3</v>
      </c>
      <c r="D39" s="78">
        <v>0.48591800000000002</v>
      </c>
      <c r="E39" s="78">
        <v>0.94214200000000003</v>
      </c>
      <c r="F39" s="78">
        <v>1.38731</v>
      </c>
      <c r="G39" s="78">
        <v>1.8224180000000001</v>
      </c>
      <c r="H39" s="78">
        <v>2.2776480000000001</v>
      </c>
      <c r="I39" s="78">
        <v>2.732923</v>
      </c>
      <c r="J39" s="78">
        <v>3.1785909999999999</v>
      </c>
      <c r="K39" s="78">
        <v>3.6178560000000002</v>
      </c>
      <c r="L39" s="78">
        <v>4.0513430000000001</v>
      </c>
      <c r="M39" s="78">
        <v>4.4687080000000003</v>
      </c>
      <c r="N39" s="78">
        <v>4.9006959999999999</v>
      </c>
      <c r="O39" s="78">
        <v>5.3168170000000003</v>
      </c>
      <c r="P39" s="78">
        <v>5.7334230000000002</v>
      </c>
      <c r="Q39" s="78">
        <v>6.1516820000000001</v>
      </c>
      <c r="R39" s="78">
        <v>6.5743460000000002</v>
      </c>
      <c r="S39" s="78">
        <v>7.0175179999999999</v>
      </c>
      <c r="T39" s="78">
        <v>7.4776949999999998</v>
      </c>
      <c r="U39" s="78">
        <v>7.9604010000000001</v>
      </c>
      <c r="V39" s="78">
        <v>8.4700089999999992</v>
      </c>
      <c r="W39" s="78">
        <v>8.9905749999999998</v>
      </c>
      <c r="X39" s="78">
        <v>9.5339329999999993</v>
      </c>
      <c r="Y39" s="78">
        <v>10.09076</v>
      </c>
      <c r="Z39" s="78">
        <v>10.693087999999999</v>
      </c>
      <c r="AA39" s="78">
        <v>11.297967</v>
      </c>
      <c r="AB39" s="78">
        <v>11.913041</v>
      </c>
      <c r="AC39" s="78">
        <v>12.533806999999999</v>
      </c>
      <c r="AD39" s="78">
        <v>13.190310999999999</v>
      </c>
      <c r="AE39" s="78">
        <v>13.898199</v>
      </c>
      <c r="AF39" s="78">
        <v>14.634829</v>
      </c>
      <c r="AG39" s="78">
        <v>15.407667999999999</v>
      </c>
      <c r="AH39" s="78">
        <v>16.235731000000001</v>
      </c>
      <c r="AI39" s="78">
        <v>17.10915</v>
      </c>
      <c r="AJ39" s="78">
        <v>18.033408999999999</v>
      </c>
      <c r="AK39" s="46">
        <v>0.11956</v>
      </c>
    </row>
    <row r="40" spans="1:37" ht="15" customHeight="1" x14ac:dyDescent="0.45">
      <c r="A40" s="77" t="s">
        <v>235</v>
      </c>
      <c r="B40" s="44" t="s">
        <v>215</v>
      </c>
      <c r="C40" s="78">
        <v>0</v>
      </c>
      <c r="D40" s="78">
        <v>0.24136299999999999</v>
      </c>
      <c r="E40" s="78">
        <v>0.50012000000000001</v>
      </c>
      <c r="F40" s="78">
        <v>0.73979499999999998</v>
      </c>
      <c r="G40" s="78">
        <v>0.97150599999999998</v>
      </c>
      <c r="H40" s="78">
        <v>1.225471</v>
      </c>
      <c r="I40" s="78">
        <v>1.481001</v>
      </c>
      <c r="J40" s="78">
        <v>1.733284</v>
      </c>
      <c r="K40" s="78">
        <v>1.9886159999999999</v>
      </c>
      <c r="L40" s="78">
        <v>2.2491400000000001</v>
      </c>
      <c r="M40" s="78">
        <v>2.5088249999999999</v>
      </c>
      <c r="N40" s="78">
        <v>2.7788789999999999</v>
      </c>
      <c r="O40" s="78">
        <v>3.0470510000000002</v>
      </c>
      <c r="P40" s="78">
        <v>3.322155</v>
      </c>
      <c r="Q40" s="78">
        <v>3.6024060000000002</v>
      </c>
      <c r="R40" s="78">
        <v>3.8884569999999998</v>
      </c>
      <c r="S40" s="78">
        <v>4.1878330000000004</v>
      </c>
      <c r="T40" s="78">
        <v>4.4980789999999997</v>
      </c>
      <c r="U40" s="78">
        <v>4.8197599999999996</v>
      </c>
      <c r="V40" s="78">
        <v>5.155106</v>
      </c>
      <c r="W40" s="78">
        <v>5.4970689999999998</v>
      </c>
      <c r="X40" s="78">
        <v>5.8560509999999999</v>
      </c>
      <c r="Y40" s="78">
        <v>6.2261050000000004</v>
      </c>
      <c r="Z40" s="78">
        <v>6.6260190000000003</v>
      </c>
      <c r="AA40" s="78">
        <v>7.0352649999999999</v>
      </c>
      <c r="AB40" s="78">
        <v>7.4590690000000004</v>
      </c>
      <c r="AC40" s="78">
        <v>7.8945150000000002</v>
      </c>
      <c r="AD40" s="78">
        <v>8.3570410000000006</v>
      </c>
      <c r="AE40" s="78">
        <v>8.8565129999999996</v>
      </c>
      <c r="AF40" s="78">
        <v>9.3758490000000005</v>
      </c>
      <c r="AG40" s="78">
        <v>9.9222249999999992</v>
      </c>
      <c r="AH40" s="78">
        <v>10.505863</v>
      </c>
      <c r="AI40" s="78">
        <v>11.119579999999999</v>
      </c>
      <c r="AJ40" s="78">
        <v>11.763825000000001</v>
      </c>
      <c r="AK40" s="46">
        <v>0.129136</v>
      </c>
    </row>
    <row r="43" spans="1:37" ht="15" customHeight="1" x14ac:dyDescent="0.45">
      <c r="A43" s="77" t="s">
        <v>236</v>
      </c>
      <c r="B43" s="43" t="s">
        <v>237</v>
      </c>
      <c r="C43" s="49">
        <v>522.31347700000003</v>
      </c>
      <c r="D43" s="49">
        <v>519.29571499999997</v>
      </c>
      <c r="E43" s="49">
        <v>522.69519000000003</v>
      </c>
      <c r="F43" s="49">
        <v>509.17394999999999</v>
      </c>
      <c r="G43" s="49">
        <v>503.81243899999998</v>
      </c>
      <c r="H43" s="49">
        <v>498.28558299999997</v>
      </c>
      <c r="I43" s="49">
        <v>494.88436899999999</v>
      </c>
      <c r="J43" s="49">
        <v>496.939819</v>
      </c>
      <c r="K43" s="49">
        <v>497.74182100000002</v>
      </c>
      <c r="L43" s="49">
        <v>498.900238</v>
      </c>
      <c r="M43" s="49">
        <v>497.54708900000003</v>
      </c>
      <c r="N43" s="49">
        <v>497.65417500000001</v>
      </c>
      <c r="O43" s="49">
        <v>504.35424799999998</v>
      </c>
      <c r="P43" s="49">
        <v>508.73080399999998</v>
      </c>
      <c r="Q43" s="49">
        <v>506.71163899999999</v>
      </c>
      <c r="R43" s="49">
        <v>504.33160400000003</v>
      </c>
      <c r="S43" s="49">
        <v>504.46984900000001</v>
      </c>
      <c r="T43" s="49">
        <v>501.50994900000001</v>
      </c>
      <c r="U43" s="49">
        <v>501.86041299999999</v>
      </c>
      <c r="V43" s="49">
        <v>502.84713699999998</v>
      </c>
      <c r="W43" s="49">
        <v>502.67279100000002</v>
      </c>
      <c r="X43" s="49">
        <v>503.477844</v>
      </c>
      <c r="Y43" s="49">
        <v>504.19418300000001</v>
      </c>
      <c r="Z43" s="49">
        <v>504.51037600000001</v>
      </c>
      <c r="AA43" s="49">
        <v>504.60919200000001</v>
      </c>
      <c r="AB43" s="49">
        <v>504.09063700000002</v>
      </c>
      <c r="AC43" s="49">
        <v>503.24023399999999</v>
      </c>
      <c r="AD43" s="49">
        <v>503.68398999999999</v>
      </c>
      <c r="AE43" s="49">
        <v>504.540955</v>
      </c>
      <c r="AF43" s="49">
        <v>504.20459</v>
      </c>
      <c r="AG43" s="49">
        <v>504.54315200000002</v>
      </c>
      <c r="AH43" s="49">
        <v>505.44183299999997</v>
      </c>
      <c r="AI43" s="49">
        <v>506.188446</v>
      </c>
      <c r="AJ43" s="49">
        <v>507.372589</v>
      </c>
      <c r="AK43" s="50">
        <v>-7.2599999999999997E-4</v>
      </c>
    </row>
    <row r="44" spans="1:37" ht="15" customHeight="1" x14ac:dyDescent="0.45">
      <c r="A44" s="77" t="s">
        <v>238</v>
      </c>
      <c r="B44" s="44" t="s">
        <v>208</v>
      </c>
      <c r="C44" s="78">
        <v>522.31347700000003</v>
      </c>
      <c r="D44" s="78">
        <v>519.29571499999997</v>
      </c>
      <c r="E44" s="78">
        <v>522.69519000000003</v>
      </c>
      <c r="F44" s="78">
        <v>508.62905899999998</v>
      </c>
      <c r="G44" s="78">
        <v>502.19607500000001</v>
      </c>
      <c r="H44" s="78">
        <v>495.09234600000002</v>
      </c>
      <c r="I44" s="78">
        <v>489.60803199999998</v>
      </c>
      <c r="J44" s="78">
        <v>489.01086400000003</v>
      </c>
      <c r="K44" s="78">
        <v>485.47164900000001</v>
      </c>
      <c r="L44" s="78">
        <v>480.60494999999997</v>
      </c>
      <c r="M44" s="78">
        <v>471.72384599999998</v>
      </c>
      <c r="N44" s="78">
        <v>462.72113000000002</v>
      </c>
      <c r="O44" s="78">
        <v>458.26724200000001</v>
      </c>
      <c r="P44" s="78">
        <v>451.69775399999997</v>
      </c>
      <c r="Q44" s="78">
        <v>439.62548800000002</v>
      </c>
      <c r="R44" s="78">
        <v>427.54873700000002</v>
      </c>
      <c r="S44" s="78">
        <v>417.86636399999998</v>
      </c>
      <c r="T44" s="78">
        <v>405.88204999999999</v>
      </c>
      <c r="U44" s="78">
        <v>396.84536700000001</v>
      </c>
      <c r="V44" s="78">
        <v>388.501282</v>
      </c>
      <c r="W44" s="78">
        <v>379.45471199999997</v>
      </c>
      <c r="X44" s="78">
        <v>371.34112499999998</v>
      </c>
      <c r="Y44" s="78">
        <v>363.33615099999997</v>
      </c>
      <c r="Z44" s="78">
        <v>355.22128300000003</v>
      </c>
      <c r="AA44" s="78">
        <v>347.13797</v>
      </c>
      <c r="AB44" s="78">
        <v>338.82363900000001</v>
      </c>
      <c r="AC44" s="78">
        <v>330.49014299999999</v>
      </c>
      <c r="AD44" s="78">
        <v>323.191101</v>
      </c>
      <c r="AE44" s="78">
        <v>316.312073</v>
      </c>
      <c r="AF44" s="78">
        <v>308.84759500000001</v>
      </c>
      <c r="AG44" s="78">
        <v>301.96307400000001</v>
      </c>
      <c r="AH44" s="78">
        <v>295.55944799999997</v>
      </c>
      <c r="AI44" s="78">
        <v>289.20376599999997</v>
      </c>
      <c r="AJ44" s="78">
        <v>283.22842400000002</v>
      </c>
      <c r="AK44" s="46">
        <v>-1.8766000000000001E-2</v>
      </c>
    </row>
    <row r="45" spans="1:37" ht="15" customHeight="1" x14ac:dyDescent="0.45">
      <c r="A45" s="77" t="s">
        <v>239</v>
      </c>
      <c r="B45" s="44" t="s">
        <v>240</v>
      </c>
      <c r="C45" s="78">
        <v>0</v>
      </c>
      <c r="D45" s="78">
        <v>0</v>
      </c>
      <c r="E45" s="78">
        <v>0</v>
      </c>
      <c r="F45" s="78">
        <v>0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  <c r="AD45" s="78">
        <v>0</v>
      </c>
      <c r="AE45" s="78">
        <v>0</v>
      </c>
      <c r="AF45" s="78">
        <v>0</v>
      </c>
      <c r="AG45" s="78">
        <v>0</v>
      </c>
      <c r="AH45" s="78">
        <v>0</v>
      </c>
      <c r="AI45" s="78">
        <v>0</v>
      </c>
      <c r="AJ45" s="78">
        <v>0</v>
      </c>
      <c r="AK45" s="46" t="s">
        <v>110</v>
      </c>
    </row>
    <row r="46" spans="1:37" ht="15" customHeight="1" x14ac:dyDescent="0.45">
      <c r="A46" s="77" t="s">
        <v>241</v>
      </c>
      <c r="B46" s="44" t="s">
        <v>242</v>
      </c>
      <c r="C46" s="78">
        <v>0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C46" s="78">
        <v>0</v>
      </c>
      <c r="AD46" s="78">
        <v>0</v>
      </c>
      <c r="AE46" s="78">
        <v>0</v>
      </c>
      <c r="AF46" s="78">
        <v>0</v>
      </c>
      <c r="AG46" s="78">
        <v>0</v>
      </c>
      <c r="AH46" s="78">
        <v>0</v>
      </c>
      <c r="AI46" s="78">
        <v>0</v>
      </c>
      <c r="AJ46" s="78">
        <v>0</v>
      </c>
      <c r="AK46" s="46" t="s">
        <v>110</v>
      </c>
    </row>
    <row r="47" spans="1:37" ht="15" customHeight="1" x14ac:dyDescent="0.45">
      <c r="A47" s="77" t="s">
        <v>243</v>
      </c>
      <c r="B47" s="44" t="s">
        <v>244</v>
      </c>
      <c r="C47" s="78">
        <v>0</v>
      </c>
      <c r="D47" s="78">
        <v>0</v>
      </c>
      <c r="E47" s="78">
        <v>0</v>
      </c>
      <c r="F47" s="78">
        <v>0.544906</v>
      </c>
      <c r="G47" s="78">
        <v>1.6163510000000001</v>
      </c>
      <c r="H47" s="78">
        <v>3.1932480000000001</v>
      </c>
      <c r="I47" s="78">
        <v>5.2763299999999997</v>
      </c>
      <c r="J47" s="78">
        <v>7.9289610000000001</v>
      </c>
      <c r="K47" s="78">
        <v>12.270179000000001</v>
      </c>
      <c r="L47" s="78">
        <v>18.295300000000001</v>
      </c>
      <c r="M47" s="78">
        <v>25.823232999999998</v>
      </c>
      <c r="N47" s="78">
        <v>34.933044000000002</v>
      </c>
      <c r="O47" s="78">
        <v>46.087021</v>
      </c>
      <c r="P47" s="78">
        <v>57.033062000000001</v>
      </c>
      <c r="Q47" s="78">
        <v>67.086143000000007</v>
      </c>
      <c r="R47" s="78">
        <v>76.782882999999998</v>
      </c>
      <c r="S47" s="78">
        <v>86.603499999999997</v>
      </c>
      <c r="T47" s="78">
        <v>95.627898999999999</v>
      </c>
      <c r="U47" s="78">
        <v>105.015038</v>
      </c>
      <c r="V47" s="78">
        <v>114.345848</v>
      </c>
      <c r="W47" s="78">
        <v>123.218079</v>
      </c>
      <c r="X47" s="78">
        <v>132.13673399999999</v>
      </c>
      <c r="Y47" s="78">
        <v>140.85803200000001</v>
      </c>
      <c r="Z47" s="78">
        <v>149.28909300000001</v>
      </c>
      <c r="AA47" s="78">
        <v>157.47122200000001</v>
      </c>
      <c r="AB47" s="78">
        <v>165.26701399999999</v>
      </c>
      <c r="AC47" s="78">
        <v>172.750092</v>
      </c>
      <c r="AD47" s="78">
        <v>180.49288899999999</v>
      </c>
      <c r="AE47" s="78">
        <v>188.22886700000001</v>
      </c>
      <c r="AF47" s="78">
        <v>195.356979</v>
      </c>
      <c r="AG47" s="78">
        <v>202.58007799999999</v>
      </c>
      <c r="AH47" s="78">
        <v>209.882385</v>
      </c>
      <c r="AI47" s="78">
        <v>216.98468</v>
      </c>
      <c r="AJ47" s="78">
        <v>224.14416499999999</v>
      </c>
      <c r="AK47" s="46" t="s">
        <v>110</v>
      </c>
    </row>
    <row r="49" spans="1:37" ht="15" customHeight="1" x14ac:dyDescent="0.45">
      <c r="A49" s="77" t="s">
        <v>245</v>
      </c>
      <c r="B49" s="43" t="s">
        <v>246</v>
      </c>
      <c r="C49" s="49">
        <v>94.504654000000002</v>
      </c>
      <c r="D49" s="49">
        <v>93.176033000000004</v>
      </c>
      <c r="E49" s="49">
        <v>91.310683999999995</v>
      </c>
      <c r="F49" s="49">
        <v>88.600655000000003</v>
      </c>
      <c r="G49" s="49">
        <v>85.676697000000004</v>
      </c>
      <c r="H49" s="49">
        <v>83.393082000000007</v>
      </c>
      <c r="I49" s="49">
        <v>80.994202000000001</v>
      </c>
      <c r="J49" s="49">
        <v>78.416793999999996</v>
      </c>
      <c r="K49" s="49">
        <v>75.963286999999994</v>
      </c>
      <c r="L49" s="49">
        <v>73.684005999999997</v>
      </c>
      <c r="M49" s="49">
        <v>71.398972000000001</v>
      </c>
      <c r="N49" s="49">
        <v>68.965057000000002</v>
      </c>
      <c r="O49" s="49">
        <v>66.545531999999994</v>
      </c>
      <c r="P49" s="49">
        <v>64.120543999999995</v>
      </c>
      <c r="Q49" s="49">
        <v>62.829025000000001</v>
      </c>
      <c r="R49" s="49">
        <v>61.462147000000002</v>
      </c>
      <c r="S49" s="49">
        <v>60.181702000000001</v>
      </c>
      <c r="T49" s="49">
        <v>58.948166000000001</v>
      </c>
      <c r="U49" s="49">
        <v>57.776997000000001</v>
      </c>
      <c r="V49" s="49">
        <v>56.567588999999998</v>
      </c>
      <c r="W49" s="49">
        <v>55.523350000000001</v>
      </c>
      <c r="X49" s="49">
        <v>54.441166000000003</v>
      </c>
      <c r="Y49" s="49">
        <v>53.333255999999999</v>
      </c>
      <c r="Z49" s="49">
        <v>52.192039000000001</v>
      </c>
      <c r="AA49" s="49">
        <v>51.627144000000001</v>
      </c>
      <c r="AB49" s="49">
        <v>51.063758999999997</v>
      </c>
      <c r="AC49" s="49">
        <v>50.425755000000002</v>
      </c>
      <c r="AD49" s="49">
        <v>49.870196999999997</v>
      </c>
      <c r="AE49" s="49">
        <v>49.323185000000002</v>
      </c>
      <c r="AF49" s="49">
        <v>48.837811000000002</v>
      </c>
      <c r="AG49" s="49">
        <v>48.322043999999998</v>
      </c>
      <c r="AH49" s="49">
        <v>47.877006999999999</v>
      </c>
      <c r="AI49" s="49">
        <v>47.314250999999999</v>
      </c>
      <c r="AJ49" s="49">
        <v>46.826476999999997</v>
      </c>
      <c r="AK49" s="50">
        <v>-2.1271999999999999E-2</v>
      </c>
    </row>
    <row r="50" spans="1:37" ht="15" customHeight="1" x14ac:dyDescent="0.45">
      <c r="A50" s="77" t="s">
        <v>247</v>
      </c>
      <c r="B50" s="44" t="s">
        <v>208</v>
      </c>
      <c r="C50" s="78">
        <v>91.653205999999997</v>
      </c>
      <c r="D50" s="78">
        <v>90.538925000000006</v>
      </c>
      <c r="E50" s="78">
        <v>88.023674</v>
      </c>
      <c r="F50" s="78">
        <v>85.752135999999993</v>
      </c>
      <c r="G50" s="78">
        <v>83.230179000000007</v>
      </c>
      <c r="H50" s="78">
        <v>81.042968999999999</v>
      </c>
      <c r="I50" s="78">
        <v>78.741394</v>
      </c>
      <c r="J50" s="78">
        <v>76.263205999999997</v>
      </c>
      <c r="K50" s="78">
        <v>73.903214000000006</v>
      </c>
      <c r="L50" s="78">
        <v>71.708343999999997</v>
      </c>
      <c r="M50" s="78">
        <v>69.507537999999997</v>
      </c>
      <c r="N50" s="78">
        <v>67.160042000000004</v>
      </c>
      <c r="O50" s="78">
        <v>64.824843999999999</v>
      </c>
      <c r="P50" s="78">
        <v>62.484051000000001</v>
      </c>
      <c r="Q50" s="78">
        <v>61.247570000000003</v>
      </c>
      <c r="R50" s="78">
        <v>59.936171999999999</v>
      </c>
      <c r="S50" s="78">
        <v>58.708778000000002</v>
      </c>
      <c r="T50" s="78">
        <v>57.525630999999997</v>
      </c>
      <c r="U50" s="78">
        <v>56.401947</v>
      </c>
      <c r="V50" s="78">
        <v>55.237507000000001</v>
      </c>
      <c r="W50" s="78">
        <v>54.235290999999997</v>
      </c>
      <c r="X50" s="78">
        <v>53.197944999999997</v>
      </c>
      <c r="Y50" s="78">
        <v>52.136215</v>
      </c>
      <c r="Z50" s="78">
        <v>51.012058000000003</v>
      </c>
      <c r="AA50" s="78">
        <v>50.399712000000001</v>
      </c>
      <c r="AB50" s="78">
        <v>49.786071999999997</v>
      </c>
      <c r="AC50" s="78">
        <v>49.096877999999997</v>
      </c>
      <c r="AD50" s="78">
        <v>48.484997</v>
      </c>
      <c r="AE50" s="78">
        <v>47.878188999999999</v>
      </c>
      <c r="AF50" s="78">
        <v>47.327674999999999</v>
      </c>
      <c r="AG50" s="78">
        <v>46.743977000000001</v>
      </c>
      <c r="AH50" s="78">
        <v>46.224663</v>
      </c>
      <c r="AI50" s="78">
        <v>45.587563000000003</v>
      </c>
      <c r="AJ50" s="78">
        <v>45.018428999999998</v>
      </c>
      <c r="AK50" s="46">
        <v>-2.1597999999999999E-2</v>
      </c>
    </row>
    <row r="51" spans="1:37" ht="15" customHeight="1" x14ac:dyDescent="0.45">
      <c r="A51" s="77" t="s">
        <v>248</v>
      </c>
      <c r="B51" s="44" t="s">
        <v>249</v>
      </c>
      <c r="C51" s="78">
        <v>2.5443410000000002</v>
      </c>
      <c r="D51" s="78">
        <v>2.271792</v>
      </c>
      <c r="E51" s="78">
        <v>2.8706550000000002</v>
      </c>
      <c r="F51" s="78">
        <v>2.3861240000000001</v>
      </c>
      <c r="G51" s="78">
        <v>1.9438960000000001</v>
      </c>
      <c r="H51" s="78">
        <v>1.809858</v>
      </c>
      <c r="I51" s="78">
        <v>1.6794629999999999</v>
      </c>
      <c r="J51" s="78">
        <v>1.553509</v>
      </c>
      <c r="K51" s="78">
        <v>1.4358820000000001</v>
      </c>
      <c r="L51" s="78">
        <v>1.3331900000000001</v>
      </c>
      <c r="M51" s="78">
        <v>1.2310399999999999</v>
      </c>
      <c r="N51" s="78">
        <v>1.131057</v>
      </c>
      <c r="O51" s="78">
        <v>1.0357799999999999</v>
      </c>
      <c r="P51" s="78">
        <v>0.94113199999999997</v>
      </c>
      <c r="Q51" s="78">
        <v>0.86363000000000001</v>
      </c>
      <c r="R51" s="78">
        <v>0.78897600000000001</v>
      </c>
      <c r="S51" s="78">
        <v>0.71611899999999995</v>
      </c>
      <c r="T51" s="78">
        <v>0.64781699999999998</v>
      </c>
      <c r="U51" s="78">
        <v>0.58395200000000003</v>
      </c>
      <c r="V51" s="78">
        <v>0.52879500000000002</v>
      </c>
      <c r="W51" s="78">
        <v>0.47258699999999998</v>
      </c>
      <c r="X51" s="78">
        <v>0.41093299999999999</v>
      </c>
      <c r="Y51" s="78">
        <v>0.347049</v>
      </c>
      <c r="Z51" s="78">
        <v>0.29088999999999998</v>
      </c>
      <c r="AA51" s="78">
        <v>0.28772700000000001</v>
      </c>
      <c r="AB51" s="78">
        <v>0.28458099999999997</v>
      </c>
      <c r="AC51" s="78">
        <v>0.28101199999999998</v>
      </c>
      <c r="AD51" s="78">
        <v>0.27790500000000001</v>
      </c>
      <c r="AE51" s="78">
        <v>0.27484199999999998</v>
      </c>
      <c r="AF51" s="78">
        <v>0.27213900000000002</v>
      </c>
      <c r="AG51" s="78">
        <v>0.269256</v>
      </c>
      <c r="AH51" s="78">
        <v>0.26677299999999998</v>
      </c>
      <c r="AI51" s="78">
        <v>0.26362200000000002</v>
      </c>
      <c r="AJ51" s="78">
        <v>0.26089600000000002</v>
      </c>
      <c r="AK51" s="46">
        <v>-6.5394999999999995E-2</v>
      </c>
    </row>
    <row r="52" spans="1:37" ht="15" customHeight="1" x14ac:dyDescent="0.45">
      <c r="A52" s="77" t="s">
        <v>250</v>
      </c>
      <c r="B52" s="44" t="s">
        <v>242</v>
      </c>
      <c r="C52" s="78">
        <v>0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0</v>
      </c>
      <c r="AE52" s="78">
        <v>0</v>
      </c>
      <c r="AF52" s="78">
        <v>0</v>
      </c>
      <c r="AG52" s="78">
        <v>0</v>
      </c>
      <c r="AH52" s="78">
        <v>0</v>
      </c>
      <c r="AI52" s="78">
        <v>0</v>
      </c>
      <c r="AJ52" s="78">
        <v>0</v>
      </c>
      <c r="AK52" s="46" t="s">
        <v>110</v>
      </c>
    </row>
    <row r="53" spans="1:37" ht="15" customHeight="1" x14ac:dyDescent="0.45">
      <c r="A53" s="77" t="s">
        <v>251</v>
      </c>
      <c r="B53" s="44" t="s">
        <v>244</v>
      </c>
      <c r="C53" s="78">
        <v>0.30710300000000001</v>
      </c>
      <c r="D53" s="78">
        <v>0.365315</v>
      </c>
      <c r="E53" s="78">
        <v>0.416356</v>
      </c>
      <c r="F53" s="78">
        <v>0.46239799999999998</v>
      </c>
      <c r="G53" s="78">
        <v>0.50262099999999998</v>
      </c>
      <c r="H53" s="78">
        <v>0.54025599999999996</v>
      </c>
      <c r="I53" s="78">
        <v>0.57334200000000002</v>
      </c>
      <c r="J53" s="78">
        <v>0.60007500000000003</v>
      </c>
      <c r="K53" s="78">
        <v>0.62419500000000006</v>
      </c>
      <c r="L53" s="78">
        <v>0.64247299999999996</v>
      </c>
      <c r="M53" s="78">
        <v>0.66039300000000001</v>
      </c>
      <c r="N53" s="78">
        <v>0.67395499999999997</v>
      </c>
      <c r="O53" s="78">
        <v>0.68490799999999996</v>
      </c>
      <c r="P53" s="78">
        <v>0.69536299999999995</v>
      </c>
      <c r="Q53" s="78">
        <v>0.71782500000000005</v>
      </c>
      <c r="R53" s="78">
        <v>0.73700100000000002</v>
      </c>
      <c r="S53" s="78">
        <v>0.75680400000000003</v>
      </c>
      <c r="T53" s="78">
        <v>0.77471900000000005</v>
      </c>
      <c r="U53" s="78">
        <v>0.79109499999999999</v>
      </c>
      <c r="V53" s="78">
        <v>0.80128299999999997</v>
      </c>
      <c r="W53" s="78">
        <v>0.81547199999999997</v>
      </c>
      <c r="X53" s="78">
        <v>0.83228800000000003</v>
      </c>
      <c r="Y53" s="78">
        <v>0.84999199999999997</v>
      </c>
      <c r="Z53" s="78">
        <v>0.88909300000000002</v>
      </c>
      <c r="AA53" s="78">
        <v>0.93970299999999995</v>
      </c>
      <c r="AB53" s="78">
        <v>0.99310500000000002</v>
      </c>
      <c r="AC53" s="78">
        <v>1.0478639999999999</v>
      </c>
      <c r="AD53" s="78">
        <v>1.1072960000000001</v>
      </c>
      <c r="AE53" s="78">
        <v>1.170156</v>
      </c>
      <c r="AF53" s="78">
        <v>1.237994</v>
      </c>
      <c r="AG53" s="78">
        <v>1.308813</v>
      </c>
      <c r="AH53" s="78">
        <v>1.385572</v>
      </c>
      <c r="AI53" s="78">
        <v>1.4630669999999999</v>
      </c>
      <c r="AJ53" s="78">
        <v>1.5471550000000001</v>
      </c>
      <c r="AK53" s="46">
        <v>4.6138999999999999E-2</v>
      </c>
    </row>
    <row r="55" spans="1:37" ht="15" customHeight="1" x14ac:dyDescent="0.45">
      <c r="A55" s="77" t="s">
        <v>252</v>
      </c>
      <c r="B55" s="43" t="s">
        <v>253</v>
      </c>
      <c r="C55" s="49">
        <v>960.14685099999997</v>
      </c>
      <c r="D55" s="49">
        <v>917.64831500000003</v>
      </c>
      <c r="E55" s="49">
        <v>1039.9399410000001</v>
      </c>
      <c r="F55" s="49">
        <v>861.38769500000001</v>
      </c>
      <c r="G55" s="49">
        <v>864.63275099999998</v>
      </c>
      <c r="H55" s="49">
        <v>921.43585199999995</v>
      </c>
      <c r="I55" s="49">
        <v>932.80645800000002</v>
      </c>
      <c r="J55" s="49">
        <v>938.77172900000005</v>
      </c>
      <c r="K55" s="49">
        <v>944.17797900000005</v>
      </c>
      <c r="L55" s="49">
        <v>940.25952099999995</v>
      </c>
      <c r="M55" s="49">
        <v>937.01995799999997</v>
      </c>
      <c r="N55" s="49">
        <v>935.38958700000001</v>
      </c>
      <c r="O55" s="49">
        <v>937.24493399999994</v>
      </c>
      <c r="P55" s="49">
        <v>929.83154300000001</v>
      </c>
      <c r="Q55" s="49">
        <v>929.154358</v>
      </c>
      <c r="R55" s="49">
        <v>928.99780299999998</v>
      </c>
      <c r="S55" s="49">
        <v>929.02294900000004</v>
      </c>
      <c r="T55" s="49">
        <v>928.19122300000004</v>
      </c>
      <c r="U55" s="49">
        <v>914.26904300000001</v>
      </c>
      <c r="V55" s="49">
        <v>913.76849400000003</v>
      </c>
      <c r="W55" s="49">
        <v>910.80358899999999</v>
      </c>
      <c r="X55" s="49">
        <v>910.24292000000003</v>
      </c>
      <c r="Y55" s="49">
        <v>909.77551300000005</v>
      </c>
      <c r="Z55" s="49">
        <v>909.51110800000004</v>
      </c>
      <c r="AA55" s="49">
        <v>908.90014599999995</v>
      </c>
      <c r="AB55" s="49">
        <v>907.31933600000002</v>
      </c>
      <c r="AC55" s="49">
        <v>914.15081799999996</v>
      </c>
      <c r="AD55" s="49">
        <v>907.85168499999997</v>
      </c>
      <c r="AE55" s="49">
        <v>908.36199999999997</v>
      </c>
      <c r="AF55" s="49">
        <v>905.30816700000003</v>
      </c>
      <c r="AG55" s="49">
        <v>905.43853799999999</v>
      </c>
      <c r="AH55" s="49">
        <v>905.90100099999995</v>
      </c>
      <c r="AI55" s="49">
        <v>907.053406</v>
      </c>
      <c r="AJ55" s="49">
        <v>907.21014400000001</v>
      </c>
      <c r="AK55" s="50">
        <v>-3.57E-4</v>
      </c>
    </row>
    <row r="56" spans="1:37" ht="15" customHeight="1" x14ac:dyDescent="0.45">
      <c r="A56" s="77" t="s">
        <v>254</v>
      </c>
      <c r="B56" s="44" t="s">
        <v>208</v>
      </c>
      <c r="C56" s="78">
        <v>285.263306</v>
      </c>
      <c r="D56" s="78">
        <v>284.82601899999997</v>
      </c>
      <c r="E56" s="78">
        <v>373.96890300000001</v>
      </c>
      <c r="F56" s="78">
        <v>494.09884599999998</v>
      </c>
      <c r="G56" s="78">
        <v>391.50769000000003</v>
      </c>
      <c r="H56" s="78">
        <v>314.95715300000001</v>
      </c>
      <c r="I56" s="78">
        <v>296.20208700000001</v>
      </c>
      <c r="J56" s="78">
        <v>285.24069200000002</v>
      </c>
      <c r="K56" s="78">
        <v>278.031769</v>
      </c>
      <c r="L56" s="78">
        <v>281.650757</v>
      </c>
      <c r="M56" s="78">
        <v>280.631348</v>
      </c>
      <c r="N56" s="78">
        <v>281.71130399999998</v>
      </c>
      <c r="O56" s="78">
        <v>280.30639600000001</v>
      </c>
      <c r="P56" s="78">
        <v>288.04791299999999</v>
      </c>
      <c r="Q56" s="78">
        <v>286.99865699999998</v>
      </c>
      <c r="R56" s="78">
        <v>286.33151199999998</v>
      </c>
      <c r="S56" s="78">
        <v>286.49920700000001</v>
      </c>
      <c r="T56" s="78">
        <v>287.07067899999998</v>
      </c>
      <c r="U56" s="78">
        <v>301.24890099999999</v>
      </c>
      <c r="V56" s="78">
        <v>300.15228300000001</v>
      </c>
      <c r="W56" s="78">
        <v>303.86437999999998</v>
      </c>
      <c r="X56" s="78">
        <v>303.56253099999998</v>
      </c>
      <c r="Y56" s="78">
        <v>302.87805200000003</v>
      </c>
      <c r="Z56" s="78">
        <v>303.27157599999998</v>
      </c>
      <c r="AA56" s="78">
        <v>303.63647500000002</v>
      </c>
      <c r="AB56" s="78">
        <v>303.445312</v>
      </c>
      <c r="AC56" s="78">
        <v>298.36987299999998</v>
      </c>
      <c r="AD56" s="78">
        <v>307.66924999999998</v>
      </c>
      <c r="AE56" s="78">
        <v>309.144409</v>
      </c>
      <c r="AF56" s="78">
        <v>315.045593</v>
      </c>
      <c r="AG56" s="78">
        <v>317.74377399999997</v>
      </c>
      <c r="AH56" s="78">
        <v>321.20062300000001</v>
      </c>
      <c r="AI56" s="78">
        <v>323.933899</v>
      </c>
      <c r="AJ56" s="78">
        <v>326.75662199999999</v>
      </c>
      <c r="AK56" s="46">
        <v>4.3010000000000001E-3</v>
      </c>
    </row>
    <row r="57" spans="1:37" ht="15" customHeight="1" x14ac:dyDescent="0.45">
      <c r="A57" s="77" t="s">
        <v>255</v>
      </c>
      <c r="B57" s="44" t="s">
        <v>249</v>
      </c>
      <c r="C57" s="78">
        <v>674.88354500000003</v>
      </c>
      <c r="D57" s="78">
        <v>625.86169400000006</v>
      </c>
      <c r="E57" s="78">
        <v>652.02740500000004</v>
      </c>
      <c r="F57" s="78">
        <v>349.82702599999999</v>
      </c>
      <c r="G57" s="78">
        <v>422.30859400000003</v>
      </c>
      <c r="H57" s="78">
        <v>564.66162099999997</v>
      </c>
      <c r="I57" s="78">
        <v>591.87237500000003</v>
      </c>
      <c r="J57" s="78">
        <v>605.63671899999997</v>
      </c>
      <c r="K57" s="78">
        <v>618.08343500000001</v>
      </c>
      <c r="L57" s="78">
        <v>607.13555899999994</v>
      </c>
      <c r="M57" s="78">
        <v>597.92907700000001</v>
      </c>
      <c r="N57" s="78">
        <v>592.59442100000001</v>
      </c>
      <c r="O57" s="78">
        <v>596.05401600000005</v>
      </c>
      <c r="P57" s="78">
        <v>575.94140600000003</v>
      </c>
      <c r="Q57" s="78">
        <v>572.93042000000003</v>
      </c>
      <c r="R57" s="78">
        <v>571.26422100000002</v>
      </c>
      <c r="S57" s="78">
        <v>570.04894999999999</v>
      </c>
      <c r="T57" s="78">
        <v>566.61694299999999</v>
      </c>
      <c r="U57" s="78">
        <v>530.089111</v>
      </c>
      <c r="V57" s="78">
        <v>527.55548099999999</v>
      </c>
      <c r="W57" s="78">
        <v>518.73828100000003</v>
      </c>
      <c r="X57" s="78">
        <v>516.01593000000003</v>
      </c>
      <c r="Y57" s="78">
        <v>513.54736300000002</v>
      </c>
      <c r="Z57" s="78">
        <v>511.546967</v>
      </c>
      <c r="AA57" s="78">
        <v>508.67346199999997</v>
      </c>
      <c r="AB57" s="78">
        <v>503.50537100000003</v>
      </c>
      <c r="AC57" s="78">
        <v>519.27526899999998</v>
      </c>
      <c r="AD57" s="78">
        <v>502.11007699999999</v>
      </c>
      <c r="AE57" s="78">
        <v>501.87503099999998</v>
      </c>
      <c r="AF57" s="78">
        <v>492.98715199999998</v>
      </c>
      <c r="AG57" s="78">
        <v>492.03060900000003</v>
      </c>
      <c r="AH57" s="78">
        <v>491.98278800000003</v>
      </c>
      <c r="AI57" s="78">
        <v>493.63382000000001</v>
      </c>
      <c r="AJ57" s="78">
        <v>492.72683699999999</v>
      </c>
      <c r="AK57" s="46">
        <v>-7.4460000000000004E-3</v>
      </c>
    </row>
    <row r="58" spans="1:37" ht="15" customHeight="1" x14ac:dyDescent="0.45">
      <c r="A58" s="77" t="s">
        <v>256</v>
      </c>
      <c r="B58" s="44" t="s">
        <v>242</v>
      </c>
      <c r="C58" s="78">
        <v>0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C58" s="78">
        <v>0</v>
      </c>
      <c r="AD58" s="78">
        <v>0</v>
      </c>
      <c r="AE58" s="78">
        <v>0</v>
      </c>
      <c r="AF58" s="78">
        <v>0</v>
      </c>
      <c r="AG58" s="78">
        <v>0</v>
      </c>
      <c r="AH58" s="78">
        <v>0</v>
      </c>
      <c r="AI58" s="78">
        <v>0</v>
      </c>
      <c r="AJ58" s="78">
        <v>0</v>
      </c>
      <c r="AK58" s="46" t="s">
        <v>110</v>
      </c>
    </row>
    <row r="59" spans="1:37" ht="15" customHeight="1" x14ac:dyDescent="0.45">
      <c r="A59" s="77" t="s">
        <v>257</v>
      </c>
      <c r="B59" s="44" t="s">
        <v>244</v>
      </c>
      <c r="C59" s="78">
        <v>0</v>
      </c>
      <c r="D59" s="78">
        <v>6.9605560000000004</v>
      </c>
      <c r="E59" s="78">
        <v>13.943656000000001</v>
      </c>
      <c r="F59" s="78">
        <v>17.461791999999999</v>
      </c>
      <c r="G59" s="78">
        <v>50.816451999999998</v>
      </c>
      <c r="H59" s="78">
        <v>41.817055000000003</v>
      </c>
      <c r="I59" s="78">
        <v>44.731971999999999</v>
      </c>
      <c r="J59" s="78">
        <v>47.894317999999998</v>
      </c>
      <c r="K59" s="78">
        <v>48.062716999999999</v>
      </c>
      <c r="L59" s="78">
        <v>51.473216999999998</v>
      </c>
      <c r="M59" s="78">
        <v>58.459518000000003</v>
      </c>
      <c r="N59" s="78">
        <v>61.083857999999999</v>
      </c>
      <c r="O59" s="78">
        <v>60.884529000000001</v>
      </c>
      <c r="P59" s="78">
        <v>65.842254999999994</v>
      </c>
      <c r="Q59" s="78">
        <v>69.225288000000006</v>
      </c>
      <c r="R59" s="78">
        <v>71.402107000000001</v>
      </c>
      <c r="S59" s="78">
        <v>72.474823000000001</v>
      </c>
      <c r="T59" s="78">
        <v>74.503608999999997</v>
      </c>
      <c r="U59" s="78">
        <v>82.931045999999995</v>
      </c>
      <c r="V59" s="78">
        <v>86.060730000000007</v>
      </c>
      <c r="W59" s="78">
        <v>88.200905000000006</v>
      </c>
      <c r="X59" s="78">
        <v>90.664412999999996</v>
      </c>
      <c r="Y59" s="78">
        <v>93.350127999999998</v>
      </c>
      <c r="Z59" s="78">
        <v>94.692588999999998</v>
      </c>
      <c r="AA59" s="78">
        <v>96.590179000000006</v>
      </c>
      <c r="AB59" s="78">
        <v>100.36863700000001</v>
      </c>
      <c r="AC59" s="78">
        <v>96.505661000000003</v>
      </c>
      <c r="AD59" s="78">
        <v>98.072402999999994</v>
      </c>
      <c r="AE59" s="78">
        <v>97.342567000000003</v>
      </c>
      <c r="AF59" s="78">
        <v>97.275435999999999</v>
      </c>
      <c r="AG59" s="78">
        <v>95.664139000000006</v>
      </c>
      <c r="AH59" s="78">
        <v>92.717597999999995</v>
      </c>
      <c r="AI59" s="78">
        <v>89.485657000000003</v>
      </c>
      <c r="AJ59" s="78">
        <v>87.726692</v>
      </c>
      <c r="AK59" s="46">
        <v>8.2405999999999993E-2</v>
      </c>
    </row>
    <row r="61" spans="1:37" ht="15" customHeight="1" x14ac:dyDescent="0.45">
      <c r="A61" s="77" t="s">
        <v>258</v>
      </c>
      <c r="B61" s="43" t="s">
        <v>259</v>
      </c>
      <c r="C61" s="49">
        <v>2523.8835450000001</v>
      </c>
      <c r="D61" s="49">
        <v>2543.4819339999999</v>
      </c>
      <c r="E61" s="49">
        <v>2581.4345699999999</v>
      </c>
      <c r="F61" s="49">
        <v>2614.51001</v>
      </c>
      <c r="G61" s="49">
        <v>2639.6379390000002</v>
      </c>
      <c r="H61" s="49">
        <v>2662.8723140000002</v>
      </c>
      <c r="I61" s="49">
        <v>2688.826172</v>
      </c>
      <c r="J61" s="49">
        <v>2716.3872070000002</v>
      </c>
      <c r="K61" s="49">
        <v>2747.7563479999999</v>
      </c>
      <c r="L61" s="49">
        <v>2778.9208979999999</v>
      </c>
      <c r="M61" s="49">
        <v>2807.338135</v>
      </c>
      <c r="N61" s="49">
        <v>2845.0900879999999</v>
      </c>
      <c r="O61" s="49">
        <v>2875.0952149999998</v>
      </c>
      <c r="P61" s="49">
        <v>2905.7216800000001</v>
      </c>
      <c r="Q61" s="49">
        <v>2937.7036130000001</v>
      </c>
      <c r="R61" s="49">
        <v>2968.9704590000001</v>
      </c>
      <c r="S61" s="49">
        <v>3000.345703</v>
      </c>
      <c r="T61" s="49">
        <v>3033.1635740000002</v>
      </c>
      <c r="U61" s="49">
        <v>3065.0688479999999</v>
      </c>
      <c r="V61" s="49">
        <v>3096.1477049999999</v>
      </c>
      <c r="W61" s="49">
        <v>3127.6625979999999</v>
      </c>
      <c r="X61" s="49">
        <v>3159.907471</v>
      </c>
      <c r="Y61" s="49">
        <v>3191.2871089999999</v>
      </c>
      <c r="Z61" s="49">
        <v>3223.0402829999998</v>
      </c>
      <c r="AA61" s="49">
        <v>3254.7138669999999</v>
      </c>
      <c r="AB61" s="49">
        <v>3286.7016600000002</v>
      </c>
      <c r="AC61" s="49">
        <v>3321.4682619999999</v>
      </c>
      <c r="AD61" s="49">
        <v>3356.641846</v>
      </c>
      <c r="AE61" s="49">
        <v>3394.1916500000002</v>
      </c>
      <c r="AF61" s="49">
        <v>3431.6545409999999</v>
      </c>
      <c r="AG61" s="49">
        <v>3470.7895509999998</v>
      </c>
      <c r="AH61" s="49">
        <v>3509.7302249999998</v>
      </c>
      <c r="AI61" s="49">
        <v>3548.4204100000002</v>
      </c>
      <c r="AJ61" s="49">
        <v>3586.2966310000002</v>
      </c>
      <c r="AK61" s="50">
        <v>1.0795000000000001E-2</v>
      </c>
    </row>
    <row r="62" spans="1:37" ht="15" customHeight="1" x14ac:dyDescent="0.45">
      <c r="A62" s="77" t="s">
        <v>260</v>
      </c>
      <c r="B62" s="44" t="s">
        <v>261</v>
      </c>
      <c r="C62" s="78">
        <v>2501.3615719999998</v>
      </c>
      <c r="D62" s="78">
        <v>2520.9882809999999</v>
      </c>
      <c r="E62" s="78">
        <v>2558.9643550000001</v>
      </c>
      <c r="F62" s="78">
        <v>2592.0590820000002</v>
      </c>
      <c r="G62" s="78">
        <v>2617.203125</v>
      </c>
      <c r="H62" s="78">
        <v>2640.4506839999999</v>
      </c>
      <c r="I62" s="78">
        <v>2666.4155270000001</v>
      </c>
      <c r="J62" s="78">
        <v>2693.985596</v>
      </c>
      <c r="K62" s="78">
        <v>2725.3623050000001</v>
      </c>
      <c r="L62" s="78">
        <v>2756.533203</v>
      </c>
      <c r="M62" s="78">
        <v>2784.9555660000001</v>
      </c>
      <c r="N62" s="78">
        <v>2822.7116700000001</v>
      </c>
      <c r="O62" s="78">
        <v>2852.7202149999998</v>
      </c>
      <c r="P62" s="78">
        <v>2883.3496089999999</v>
      </c>
      <c r="Q62" s="78">
        <v>2915.3339839999999</v>
      </c>
      <c r="R62" s="78">
        <v>2946.6027829999998</v>
      </c>
      <c r="S62" s="78">
        <v>2977.9797359999998</v>
      </c>
      <c r="T62" s="78">
        <v>3010.7990719999998</v>
      </c>
      <c r="U62" s="78">
        <v>3042.7053219999998</v>
      </c>
      <c r="V62" s="78">
        <v>3073.7851559999999</v>
      </c>
      <c r="W62" s="78">
        <v>3105.3007809999999</v>
      </c>
      <c r="X62" s="78">
        <v>3137.5463869999999</v>
      </c>
      <c r="Y62" s="78">
        <v>3168.9265140000002</v>
      </c>
      <c r="Z62" s="78">
        <v>3200.6801759999998</v>
      </c>
      <c r="AA62" s="78">
        <v>3232.3542480000001</v>
      </c>
      <c r="AB62" s="78">
        <v>3264.3422850000002</v>
      </c>
      <c r="AC62" s="78">
        <v>3299.1091310000002</v>
      </c>
      <c r="AD62" s="78">
        <v>3334.2829590000001</v>
      </c>
      <c r="AE62" s="78">
        <v>3371.8327640000002</v>
      </c>
      <c r="AF62" s="78">
        <v>3409.2958979999999</v>
      </c>
      <c r="AG62" s="78">
        <v>3448.4309079999998</v>
      </c>
      <c r="AH62" s="78">
        <v>3487.3718260000001</v>
      </c>
      <c r="AI62" s="78">
        <v>3526.0620119999999</v>
      </c>
      <c r="AJ62" s="78">
        <v>3563.938232</v>
      </c>
      <c r="AK62" s="46">
        <v>1.0878000000000001E-2</v>
      </c>
    </row>
    <row r="63" spans="1:37" ht="15" customHeight="1" x14ac:dyDescent="0.45">
      <c r="A63" s="77" t="s">
        <v>262</v>
      </c>
      <c r="B63" s="44" t="s">
        <v>263</v>
      </c>
      <c r="C63" s="78">
        <v>22.522085000000001</v>
      </c>
      <c r="D63" s="78">
        <v>22.493759000000001</v>
      </c>
      <c r="E63" s="78">
        <v>22.470324000000002</v>
      </c>
      <c r="F63" s="78">
        <v>22.450932999999999</v>
      </c>
      <c r="G63" s="78">
        <v>22.434891</v>
      </c>
      <c r="H63" s="78">
        <v>22.421617999999999</v>
      </c>
      <c r="I63" s="78">
        <v>22.410634999999999</v>
      </c>
      <c r="J63" s="78">
        <v>22.401547999999998</v>
      </c>
      <c r="K63" s="78">
        <v>22.394031999999999</v>
      </c>
      <c r="L63" s="78">
        <v>22.387812</v>
      </c>
      <c r="M63" s="78">
        <v>22.382666</v>
      </c>
      <c r="N63" s="78">
        <v>22.378406999999999</v>
      </c>
      <c r="O63" s="78">
        <v>22.374884000000002</v>
      </c>
      <c r="P63" s="78">
        <v>22.371969</v>
      </c>
      <c r="Q63" s="78">
        <v>22.369558000000001</v>
      </c>
      <c r="R63" s="78">
        <v>22.367563000000001</v>
      </c>
      <c r="S63" s="78">
        <v>22.365911000000001</v>
      </c>
      <c r="T63" s="78">
        <v>22.364546000000001</v>
      </c>
      <c r="U63" s="78">
        <v>22.363416999999998</v>
      </c>
      <c r="V63" s="78">
        <v>22.362480000000001</v>
      </c>
      <c r="W63" s="78">
        <v>22.361708</v>
      </c>
      <c r="X63" s="78">
        <v>22.361066999999998</v>
      </c>
      <c r="Y63" s="78">
        <v>22.360537999999998</v>
      </c>
      <c r="Z63" s="78">
        <v>22.360099999999999</v>
      </c>
      <c r="AA63" s="78">
        <v>22.359736999999999</v>
      </c>
      <c r="AB63" s="78">
        <v>22.359438000000001</v>
      </c>
      <c r="AC63" s="78">
        <v>22.359190000000002</v>
      </c>
      <c r="AD63" s="78">
        <v>22.358984</v>
      </c>
      <c r="AE63" s="78">
        <v>22.358813999999999</v>
      </c>
      <c r="AF63" s="78">
        <v>22.358673</v>
      </c>
      <c r="AG63" s="78">
        <v>22.358557000000001</v>
      </c>
      <c r="AH63" s="78">
        <v>22.358460999999998</v>
      </c>
      <c r="AI63" s="78">
        <v>22.358381000000001</v>
      </c>
      <c r="AJ63" s="78">
        <v>22.358315000000001</v>
      </c>
      <c r="AK63" s="46">
        <v>-1.8900000000000001E-4</v>
      </c>
    </row>
    <row r="65" spans="1:37" ht="15" customHeight="1" x14ac:dyDescent="0.45">
      <c r="A65" s="77" t="s">
        <v>264</v>
      </c>
      <c r="B65" s="43" t="s">
        <v>265</v>
      </c>
      <c r="C65" s="49">
        <v>535.69592299999999</v>
      </c>
      <c r="D65" s="49">
        <v>557.78417999999999</v>
      </c>
      <c r="E65" s="49">
        <v>587.65661599999999</v>
      </c>
      <c r="F65" s="49">
        <v>589.98644999999999</v>
      </c>
      <c r="G65" s="49">
        <v>581.88269000000003</v>
      </c>
      <c r="H65" s="49">
        <v>575.97540300000003</v>
      </c>
      <c r="I65" s="49">
        <v>559.00671399999999</v>
      </c>
      <c r="J65" s="49">
        <v>548.074524</v>
      </c>
      <c r="K65" s="49">
        <v>546.87756300000001</v>
      </c>
      <c r="L65" s="49">
        <v>545.98315400000001</v>
      </c>
      <c r="M65" s="49">
        <v>546.44183299999997</v>
      </c>
      <c r="N65" s="49">
        <v>550.221497</v>
      </c>
      <c r="O65" s="49">
        <v>551.22302200000001</v>
      </c>
      <c r="P65" s="49">
        <v>551.82995600000004</v>
      </c>
      <c r="Q65" s="49">
        <v>552.40789800000005</v>
      </c>
      <c r="R65" s="49">
        <v>552.957764</v>
      </c>
      <c r="S65" s="49">
        <v>553.48303199999998</v>
      </c>
      <c r="T65" s="49">
        <v>553.98565699999995</v>
      </c>
      <c r="U65" s="49">
        <v>554.464966</v>
      </c>
      <c r="V65" s="49">
        <v>554.93469200000004</v>
      </c>
      <c r="W65" s="49">
        <v>555.39172399999995</v>
      </c>
      <c r="X65" s="49">
        <v>555.83734100000004</v>
      </c>
      <c r="Y65" s="49">
        <v>556.27050799999995</v>
      </c>
      <c r="Z65" s="49">
        <v>556.69116199999996</v>
      </c>
      <c r="AA65" s="49">
        <v>557.09832800000004</v>
      </c>
      <c r="AB65" s="49">
        <v>557.49182099999996</v>
      </c>
      <c r="AC65" s="49">
        <v>557.87426800000003</v>
      </c>
      <c r="AD65" s="49">
        <v>558.23791500000004</v>
      </c>
      <c r="AE65" s="49">
        <v>558.589294</v>
      </c>
      <c r="AF65" s="49">
        <v>558.92456100000004</v>
      </c>
      <c r="AG65" s="49">
        <v>559.245361</v>
      </c>
      <c r="AH65" s="49">
        <v>559.550659</v>
      </c>
      <c r="AI65" s="49">
        <v>559.27002000000005</v>
      </c>
      <c r="AJ65" s="49">
        <v>559.03436299999998</v>
      </c>
      <c r="AK65" s="50">
        <v>6.9999999999999994E-5</v>
      </c>
    </row>
    <row r="66" spans="1:37" ht="15" customHeight="1" x14ac:dyDescent="0.45">
      <c r="A66" s="77" t="s">
        <v>266</v>
      </c>
      <c r="B66" s="44" t="s">
        <v>267</v>
      </c>
      <c r="C66" s="78">
        <v>12.67597</v>
      </c>
      <c r="D66" s="78">
        <v>12.596270000000001</v>
      </c>
      <c r="E66" s="78">
        <v>12.528269999999999</v>
      </c>
      <c r="F66" s="78">
        <v>12.509209999999999</v>
      </c>
      <c r="G66" s="78">
        <v>12.49916</v>
      </c>
      <c r="H66" s="78">
        <v>12.51793</v>
      </c>
      <c r="I66" s="78">
        <v>12.547459999999999</v>
      </c>
      <c r="J66" s="78">
        <v>12.576420000000001</v>
      </c>
      <c r="K66" s="78">
        <v>12.60651</v>
      </c>
      <c r="L66" s="78">
        <v>12.63837</v>
      </c>
      <c r="M66" s="78">
        <v>12.72334</v>
      </c>
      <c r="N66" s="78">
        <v>12.86622</v>
      </c>
      <c r="O66" s="78">
        <v>13.014659999999999</v>
      </c>
      <c r="P66" s="78">
        <v>13.16859</v>
      </c>
      <c r="Q66" s="78">
        <v>13.32732</v>
      </c>
      <c r="R66" s="78">
        <v>13.49212</v>
      </c>
      <c r="S66" s="78">
        <v>13.662050000000001</v>
      </c>
      <c r="T66" s="78">
        <v>13.837770000000001</v>
      </c>
      <c r="U66" s="78">
        <v>14.01914</v>
      </c>
      <c r="V66" s="78">
        <v>14.2052</v>
      </c>
      <c r="W66" s="78">
        <v>14.39789</v>
      </c>
      <c r="X66" s="78">
        <v>14.59534</v>
      </c>
      <c r="Y66" s="78">
        <v>14.79748</v>
      </c>
      <c r="Z66" s="78">
        <v>15.00428</v>
      </c>
      <c r="AA66" s="78">
        <v>15.21529</v>
      </c>
      <c r="AB66" s="78">
        <v>15.429790000000001</v>
      </c>
      <c r="AC66" s="78">
        <v>15.647690000000001</v>
      </c>
      <c r="AD66" s="78">
        <v>15.8691</v>
      </c>
      <c r="AE66" s="78">
        <v>16.093589999999999</v>
      </c>
      <c r="AF66" s="78">
        <v>16.319479999999999</v>
      </c>
      <c r="AG66" s="78">
        <v>16.548850000000002</v>
      </c>
      <c r="AH66" s="78">
        <v>16.78199</v>
      </c>
      <c r="AI66" s="78">
        <v>17.017900000000001</v>
      </c>
      <c r="AJ66" s="78">
        <v>17.256540000000001</v>
      </c>
      <c r="AK66" s="46">
        <v>3.0000000000000001E-6</v>
      </c>
    </row>
    <row r="67" spans="1:37" ht="15" customHeight="1" x14ac:dyDescent="0.45">
      <c r="A67" s="77" t="s">
        <v>268</v>
      </c>
      <c r="B67" s="44" t="s">
        <v>240</v>
      </c>
      <c r="C67" s="78">
        <v>0.87078999999999995</v>
      </c>
      <c r="D67" s="78">
        <v>0.85645000000000004</v>
      </c>
      <c r="E67" s="78">
        <v>0.84296000000000004</v>
      </c>
      <c r="F67" s="78">
        <v>0.83362999999999998</v>
      </c>
      <c r="G67" s="78">
        <v>0.83252000000000004</v>
      </c>
      <c r="H67" s="78">
        <v>0.83323000000000003</v>
      </c>
      <c r="I67" s="78">
        <v>0.83484999999999998</v>
      </c>
      <c r="J67" s="78">
        <v>0.83638999999999997</v>
      </c>
      <c r="K67" s="78">
        <v>0.83787999999999996</v>
      </c>
      <c r="L67" s="78">
        <v>0.83984000000000003</v>
      </c>
      <c r="M67" s="78">
        <v>0.84528000000000003</v>
      </c>
      <c r="N67" s="78">
        <v>0.85433000000000003</v>
      </c>
      <c r="O67" s="78">
        <v>0.86368</v>
      </c>
      <c r="P67" s="78">
        <v>0.87358000000000002</v>
      </c>
      <c r="Q67" s="78">
        <v>0.88370000000000004</v>
      </c>
      <c r="R67" s="78">
        <v>0.89427999999999996</v>
      </c>
      <c r="S67" s="78">
        <v>0.90522999999999998</v>
      </c>
      <c r="T67" s="78">
        <v>0.91649999999999998</v>
      </c>
      <c r="U67" s="78">
        <v>0.92818000000000001</v>
      </c>
      <c r="V67" s="78">
        <v>0.94003000000000003</v>
      </c>
      <c r="W67" s="78">
        <v>0.95235999999999998</v>
      </c>
      <c r="X67" s="78">
        <v>0.96494000000000002</v>
      </c>
      <c r="Y67" s="78">
        <v>0.97794000000000003</v>
      </c>
      <c r="Z67" s="78">
        <v>0.99133000000000004</v>
      </c>
      <c r="AA67" s="78">
        <v>1.00488</v>
      </c>
      <c r="AB67" s="78">
        <v>1.0187200000000001</v>
      </c>
      <c r="AC67" s="78">
        <v>1.0327299999999999</v>
      </c>
      <c r="AD67" s="78">
        <v>1.0470299999999999</v>
      </c>
      <c r="AE67" s="78">
        <v>1.06152</v>
      </c>
      <c r="AF67" s="78">
        <v>1.07599</v>
      </c>
      <c r="AG67" s="78">
        <v>1.0907800000000001</v>
      </c>
      <c r="AH67" s="78">
        <v>1.1057999999999999</v>
      </c>
      <c r="AI67" s="78">
        <v>1.1209800000000001</v>
      </c>
      <c r="AJ67" s="78">
        <v>1.13636</v>
      </c>
      <c r="AK67" s="46">
        <v>1.9289999999999999E-3</v>
      </c>
    </row>
    <row r="68" spans="1:37" ht="15" customHeight="1" x14ac:dyDescent="0.45">
      <c r="A68" s="77" t="s">
        <v>269</v>
      </c>
      <c r="B68" s="44" t="s">
        <v>270</v>
      </c>
      <c r="C68" s="78">
        <v>3.3220800000000001</v>
      </c>
      <c r="D68" s="78">
        <v>3.30118</v>
      </c>
      <c r="E68" s="78">
        <v>3.28335</v>
      </c>
      <c r="F68" s="78">
        <v>3.2783500000000001</v>
      </c>
      <c r="G68" s="78">
        <v>3.2757299999999998</v>
      </c>
      <c r="H68" s="78">
        <v>3.2806500000000001</v>
      </c>
      <c r="I68" s="78">
        <v>3.2883800000000001</v>
      </c>
      <c r="J68" s="78">
        <v>3.2959700000000001</v>
      </c>
      <c r="K68" s="78">
        <v>3.3038500000000002</v>
      </c>
      <c r="L68" s="78">
        <v>3.3121999999999998</v>
      </c>
      <c r="M68" s="78">
        <v>3.3344900000000002</v>
      </c>
      <c r="N68" s="78">
        <v>3.3719299999999999</v>
      </c>
      <c r="O68" s="78">
        <v>3.4108399999999999</v>
      </c>
      <c r="P68" s="78">
        <v>3.4511599999999998</v>
      </c>
      <c r="Q68" s="78">
        <v>3.4927700000000002</v>
      </c>
      <c r="R68" s="78">
        <v>3.5359699999999998</v>
      </c>
      <c r="S68" s="78">
        <v>3.5804800000000001</v>
      </c>
      <c r="T68" s="78">
        <v>3.6265399999999999</v>
      </c>
      <c r="U68" s="78">
        <v>3.6740900000000001</v>
      </c>
      <c r="V68" s="78">
        <v>3.7228400000000001</v>
      </c>
      <c r="W68" s="78">
        <v>3.7733500000000002</v>
      </c>
      <c r="X68" s="78">
        <v>3.8250899999999999</v>
      </c>
      <c r="Y68" s="78">
        <v>3.8780600000000001</v>
      </c>
      <c r="Z68" s="78">
        <v>3.9322599999999999</v>
      </c>
      <c r="AA68" s="78">
        <v>3.9875600000000002</v>
      </c>
      <c r="AB68" s="78">
        <v>4.0437799999999999</v>
      </c>
      <c r="AC68" s="78">
        <v>4.1008800000000001</v>
      </c>
      <c r="AD68" s="78">
        <v>4.1589099999999997</v>
      </c>
      <c r="AE68" s="78">
        <v>4.21774</v>
      </c>
      <c r="AF68" s="78">
        <v>4.2769399999999997</v>
      </c>
      <c r="AG68" s="78">
        <v>4.3370600000000001</v>
      </c>
      <c r="AH68" s="78">
        <v>4.3981500000000002</v>
      </c>
      <c r="AI68" s="78">
        <v>4.4599900000000003</v>
      </c>
      <c r="AJ68" s="78">
        <v>4.5225200000000001</v>
      </c>
      <c r="AK68" s="46">
        <v>3.0000000000000001E-6</v>
      </c>
    </row>
    <row r="70" spans="1:37" ht="15" customHeight="1" x14ac:dyDescent="0.45">
      <c r="A70" s="77" t="s">
        <v>271</v>
      </c>
      <c r="B70" s="43" t="s">
        <v>272</v>
      </c>
      <c r="C70" s="49">
        <v>236.25900300000001</v>
      </c>
      <c r="D70" s="49">
        <v>237.060562</v>
      </c>
      <c r="E70" s="49">
        <v>237.76503</v>
      </c>
      <c r="F70" s="49">
        <v>238.43888899999999</v>
      </c>
      <c r="G70" s="49">
        <v>239.09854100000001</v>
      </c>
      <c r="H70" s="49">
        <v>239.711578</v>
      </c>
      <c r="I70" s="49">
        <v>240.24525499999999</v>
      </c>
      <c r="J70" s="49">
        <v>240.77427700000001</v>
      </c>
      <c r="K70" s="49">
        <v>241.35845900000001</v>
      </c>
      <c r="L70" s="49">
        <v>241.871948</v>
      </c>
      <c r="M70" s="49">
        <v>242.303009</v>
      </c>
      <c r="N70" s="49">
        <v>242.66445899999999</v>
      </c>
      <c r="O70" s="49">
        <v>242.87593100000001</v>
      </c>
      <c r="P70" s="49">
        <v>242.82252500000001</v>
      </c>
      <c r="Q70" s="49">
        <v>242.45755</v>
      </c>
      <c r="R70" s="49">
        <v>241.58320599999999</v>
      </c>
      <c r="S70" s="49">
        <v>239.52969400000001</v>
      </c>
      <c r="T70" s="49">
        <v>238.89334099999999</v>
      </c>
      <c r="U70" s="49">
        <v>239.29054300000001</v>
      </c>
      <c r="V70" s="49">
        <v>239.64343299999999</v>
      </c>
      <c r="W70" s="49">
        <v>239.95526100000001</v>
      </c>
      <c r="X70" s="49">
        <v>240.22555500000001</v>
      </c>
      <c r="Y70" s="49">
        <v>240.45410200000001</v>
      </c>
      <c r="Z70" s="49">
        <v>240.64004499999999</v>
      </c>
      <c r="AA70" s="49">
        <v>240.77984599999999</v>
      </c>
      <c r="AB70" s="49">
        <v>240.87922699999999</v>
      </c>
      <c r="AC70" s="49">
        <v>240.942139</v>
      </c>
      <c r="AD70" s="49">
        <v>240.973816</v>
      </c>
      <c r="AE70" s="49">
        <v>240.986816</v>
      </c>
      <c r="AF70" s="49">
        <v>240.99580399999999</v>
      </c>
      <c r="AG70" s="49">
        <v>241.02160599999999</v>
      </c>
      <c r="AH70" s="49">
        <v>241.08538799999999</v>
      </c>
      <c r="AI70" s="49">
        <v>241.20442199999999</v>
      </c>
      <c r="AJ70" s="49">
        <v>241.39595</v>
      </c>
      <c r="AK70" s="50">
        <v>5.6599999999999999E-4</v>
      </c>
    </row>
    <row r="71" spans="1:37" ht="15" customHeight="1" x14ac:dyDescent="0.45">
      <c r="A71" s="77" t="s">
        <v>273</v>
      </c>
      <c r="B71" s="44" t="s">
        <v>274</v>
      </c>
      <c r="C71" s="78">
        <v>99.369827000000001</v>
      </c>
      <c r="D71" s="78">
        <v>99.438713000000007</v>
      </c>
      <c r="E71" s="78">
        <v>99.472228999999999</v>
      </c>
      <c r="F71" s="78">
        <v>99.505584999999996</v>
      </c>
      <c r="G71" s="78">
        <v>99.526343999999995</v>
      </c>
      <c r="H71" s="78">
        <v>99.541695000000004</v>
      </c>
      <c r="I71" s="78">
        <v>99.557747000000006</v>
      </c>
      <c r="J71" s="78">
        <v>99.547966000000002</v>
      </c>
      <c r="K71" s="78">
        <v>99.476646000000002</v>
      </c>
      <c r="L71" s="78">
        <v>99.396361999999996</v>
      </c>
      <c r="M71" s="78">
        <v>99.302657999999994</v>
      </c>
      <c r="N71" s="78">
        <v>99.182693</v>
      </c>
      <c r="O71" s="78">
        <v>99.048500000000004</v>
      </c>
      <c r="P71" s="78">
        <v>98.863533000000004</v>
      </c>
      <c r="Q71" s="78">
        <v>98.658394000000001</v>
      </c>
      <c r="R71" s="78">
        <v>98.430015999999995</v>
      </c>
      <c r="S71" s="78">
        <v>98.194892999999993</v>
      </c>
      <c r="T71" s="78">
        <v>97.939284999999998</v>
      </c>
      <c r="U71" s="78">
        <v>97.662361000000004</v>
      </c>
      <c r="V71" s="78">
        <v>97.363181999999995</v>
      </c>
      <c r="W71" s="78">
        <v>97.038230999999996</v>
      </c>
      <c r="X71" s="78">
        <v>96.680710000000005</v>
      </c>
      <c r="Y71" s="78">
        <v>96.284087999999997</v>
      </c>
      <c r="Z71" s="78">
        <v>95.842406999999994</v>
      </c>
      <c r="AA71" s="78">
        <v>95.347617999999997</v>
      </c>
      <c r="AB71" s="78">
        <v>94.802689000000001</v>
      </c>
      <c r="AC71" s="78">
        <v>94.208138000000005</v>
      </c>
      <c r="AD71" s="78">
        <v>93.565513999999993</v>
      </c>
      <c r="AE71" s="78">
        <v>92.884490999999997</v>
      </c>
      <c r="AF71" s="78">
        <v>92.177802999999997</v>
      </c>
      <c r="AG71" s="78">
        <v>91.466164000000006</v>
      </c>
      <c r="AH71" s="78">
        <v>90.772598000000002</v>
      </c>
      <c r="AI71" s="78">
        <v>90.117621999999997</v>
      </c>
      <c r="AJ71" s="78">
        <v>89.522925999999998</v>
      </c>
      <c r="AK71" s="46">
        <v>-3.277E-3</v>
      </c>
    </row>
    <row r="72" spans="1:37" ht="15" customHeight="1" x14ac:dyDescent="0.45">
      <c r="A72" s="77" t="s">
        <v>275</v>
      </c>
      <c r="B72" s="44" t="s">
        <v>276</v>
      </c>
      <c r="C72" s="78">
        <v>11.445287</v>
      </c>
      <c r="D72" s="78">
        <v>11.466092</v>
      </c>
      <c r="E72" s="78">
        <v>11.482542</v>
      </c>
      <c r="F72" s="78">
        <v>11.498786000000001</v>
      </c>
      <c r="G72" s="78">
        <v>11.513481000000001</v>
      </c>
      <c r="H72" s="78">
        <v>11.527476</v>
      </c>
      <c r="I72" s="78">
        <v>11.541475</v>
      </c>
      <c r="J72" s="78">
        <v>11.552413</v>
      </c>
      <c r="K72" s="78">
        <v>11.556156</v>
      </c>
      <c r="L72" s="78">
        <v>11.558802999999999</v>
      </c>
      <c r="M72" s="78">
        <v>11.55983</v>
      </c>
      <c r="N72" s="78">
        <v>11.557747000000001</v>
      </c>
      <c r="O72" s="78">
        <v>11.553972999999999</v>
      </c>
      <c r="P72" s="78">
        <v>11.544259</v>
      </c>
      <c r="Q72" s="78">
        <v>11.532173999999999</v>
      </c>
      <c r="R72" s="78">
        <v>11.517338000000001</v>
      </c>
      <c r="S72" s="78">
        <v>11.501655</v>
      </c>
      <c r="T72" s="78">
        <v>11.483509</v>
      </c>
      <c r="U72" s="78">
        <v>11.4628</v>
      </c>
      <c r="V72" s="78">
        <v>11.439425999999999</v>
      </c>
      <c r="W72" s="78">
        <v>11.412993999999999</v>
      </c>
      <c r="X72" s="78">
        <v>11.382687000000001</v>
      </c>
      <c r="Y72" s="78">
        <v>11.347727000000001</v>
      </c>
      <c r="Z72" s="78">
        <v>11.307388</v>
      </c>
      <c r="AA72" s="78">
        <v>11.260698</v>
      </c>
      <c r="AB72" s="78">
        <v>11.207986999999999</v>
      </c>
      <c r="AC72" s="78">
        <v>11.149298</v>
      </c>
      <c r="AD72" s="78">
        <v>11.084787</v>
      </c>
      <c r="AE72" s="78">
        <v>11.015580999999999</v>
      </c>
      <c r="AF72" s="78">
        <v>10.943103000000001</v>
      </c>
      <c r="AG72" s="78">
        <v>10.869602</v>
      </c>
      <c r="AH72" s="78">
        <v>10.797935000000001</v>
      </c>
      <c r="AI72" s="78">
        <v>10.730744</v>
      </c>
      <c r="AJ72" s="78">
        <v>10.670596</v>
      </c>
      <c r="AK72" s="46">
        <v>-2.2439999999999999E-3</v>
      </c>
    </row>
    <row r="73" spans="1:37" ht="15" customHeight="1" x14ac:dyDescent="0.45">
      <c r="A73" s="77" t="s">
        <v>277</v>
      </c>
      <c r="B73" s="44" t="s">
        <v>278</v>
      </c>
      <c r="C73" s="78">
        <v>1.4615E-2</v>
      </c>
      <c r="D73" s="78">
        <v>1.4637000000000001E-2</v>
      </c>
      <c r="E73" s="78">
        <v>1.4656000000000001E-2</v>
      </c>
      <c r="F73" s="78">
        <v>1.4678E-2</v>
      </c>
      <c r="G73" s="78">
        <v>1.4699E-2</v>
      </c>
      <c r="H73" s="78">
        <v>1.472E-2</v>
      </c>
      <c r="I73" s="78">
        <v>1.4742E-2</v>
      </c>
      <c r="J73" s="78">
        <v>1.4761E-2</v>
      </c>
      <c r="K73" s="78">
        <v>1.477E-2</v>
      </c>
      <c r="L73" s="78">
        <v>1.4777999999999999E-2</v>
      </c>
      <c r="M73" s="78">
        <v>1.4784E-2</v>
      </c>
      <c r="N73" s="78">
        <v>1.4785E-2</v>
      </c>
      <c r="O73" s="78">
        <v>1.4782999999999999E-2</v>
      </c>
      <c r="P73" s="78">
        <v>1.4774000000000001E-2</v>
      </c>
      <c r="Q73" s="78">
        <v>1.4761E-2</v>
      </c>
      <c r="R73" s="78">
        <v>1.4744E-2</v>
      </c>
      <c r="S73" s="78">
        <v>1.4725E-2</v>
      </c>
      <c r="T73" s="78">
        <v>1.4703000000000001E-2</v>
      </c>
      <c r="U73" s="78">
        <v>1.4677000000000001E-2</v>
      </c>
      <c r="V73" s="78">
        <v>1.4647E-2</v>
      </c>
      <c r="W73" s="78">
        <v>1.4612999999999999E-2</v>
      </c>
      <c r="X73" s="78">
        <v>1.4574E-2</v>
      </c>
      <c r="Y73" s="78">
        <v>1.4527999999999999E-2</v>
      </c>
      <c r="Z73" s="78">
        <v>1.4474000000000001E-2</v>
      </c>
      <c r="AA73" s="78">
        <v>1.4411999999999999E-2</v>
      </c>
      <c r="AB73" s="78">
        <v>1.4341E-2</v>
      </c>
      <c r="AC73" s="78">
        <v>1.4262E-2</v>
      </c>
      <c r="AD73" s="78">
        <v>1.4175E-2</v>
      </c>
      <c r="AE73" s="78">
        <v>1.4081E-2</v>
      </c>
      <c r="AF73" s="78">
        <v>1.3983000000000001E-2</v>
      </c>
      <c r="AG73" s="78">
        <v>1.3886000000000001E-2</v>
      </c>
      <c r="AH73" s="78">
        <v>1.3792E-2</v>
      </c>
      <c r="AI73" s="78">
        <v>1.3705E-2</v>
      </c>
      <c r="AJ73" s="78">
        <v>1.3627999999999999E-2</v>
      </c>
      <c r="AK73" s="46">
        <v>-2.2290000000000001E-3</v>
      </c>
    </row>
    <row r="74" spans="1:37" ht="15" customHeight="1" x14ac:dyDescent="0.45">
      <c r="A74" s="77" t="s">
        <v>279</v>
      </c>
      <c r="B74" s="44" t="s">
        <v>280</v>
      </c>
      <c r="C74" s="78">
        <v>63.032871</v>
      </c>
      <c r="D74" s="78">
        <v>62.981273999999999</v>
      </c>
      <c r="E74" s="78">
        <v>62.897621000000001</v>
      </c>
      <c r="F74" s="78">
        <v>62.801979000000003</v>
      </c>
      <c r="G74" s="78">
        <v>62.683661999999998</v>
      </c>
      <c r="H74" s="78">
        <v>62.542931000000003</v>
      </c>
      <c r="I74" s="78">
        <v>62.378132000000001</v>
      </c>
      <c r="J74" s="78">
        <v>62.165900999999998</v>
      </c>
      <c r="K74" s="78">
        <v>61.875275000000002</v>
      </c>
      <c r="L74" s="78">
        <v>61.527450999999999</v>
      </c>
      <c r="M74" s="78">
        <v>61.103484999999999</v>
      </c>
      <c r="N74" s="78">
        <v>60.572758</v>
      </c>
      <c r="O74" s="78">
        <v>59.908130999999997</v>
      </c>
      <c r="P74" s="78">
        <v>59.032299000000002</v>
      </c>
      <c r="Q74" s="78">
        <v>57.865509000000003</v>
      </c>
      <c r="R74" s="78">
        <v>56.198985999999998</v>
      </c>
      <c r="S74" s="78">
        <v>53.456135000000003</v>
      </c>
      <c r="T74" s="78">
        <v>52.173183000000002</v>
      </c>
      <c r="U74" s="78">
        <v>51.962135000000004</v>
      </c>
      <c r="V74" s="78">
        <v>51.739505999999999</v>
      </c>
      <c r="W74" s="78">
        <v>51.502856999999999</v>
      </c>
      <c r="X74" s="78">
        <v>51.248618999999998</v>
      </c>
      <c r="Y74" s="78">
        <v>50.973309</v>
      </c>
      <c r="Z74" s="78">
        <v>50.673667999999999</v>
      </c>
      <c r="AA74" s="78">
        <v>50.345627</v>
      </c>
      <c r="AB74" s="78">
        <v>49.990929000000001</v>
      </c>
      <c r="AC74" s="78">
        <v>49.610050000000001</v>
      </c>
      <c r="AD74" s="78">
        <v>49.204002000000003</v>
      </c>
      <c r="AE74" s="78">
        <v>48.778145000000002</v>
      </c>
      <c r="AF74" s="78">
        <v>48.340107000000003</v>
      </c>
      <c r="AG74" s="78">
        <v>47.902363000000001</v>
      </c>
      <c r="AH74" s="78">
        <v>47.477080999999998</v>
      </c>
      <c r="AI74" s="78">
        <v>47.073569999999997</v>
      </c>
      <c r="AJ74" s="78">
        <v>46.701732999999997</v>
      </c>
      <c r="AK74" s="46">
        <v>-9.3019999999999995E-3</v>
      </c>
    </row>
    <row r="75" spans="1:37" ht="15" customHeight="1" x14ac:dyDescent="0.45">
      <c r="A75" s="77" t="s">
        <v>281</v>
      </c>
      <c r="B75" s="44" t="s">
        <v>282</v>
      </c>
      <c r="C75" s="78">
        <v>22.909573000000002</v>
      </c>
      <c r="D75" s="78">
        <v>22.948392999999999</v>
      </c>
      <c r="E75" s="78">
        <v>22.977685999999999</v>
      </c>
      <c r="F75" s="78">
        <v>23.005244999999999</v>
      </c>
      <c r="G75" s="78">
        <v>23.027850999999998</v>
      </c>
      <c r="H75" s="78">
        <v>23.047478000000002</v>
      </c>
      <c r="I75" s="78">
        <v>23.065909999999999</v>
      </c>
      <c r="J75" s="78">
        <v>23.077224999999999</v>
      </c>
      <c r="K75" s="78">
        <v>23.073387</v>
      </c>
      <c r="L75" s="78">
        <v>23.066811000000001</v>
      </c>
      <c r="M75" s="78">
        <v>23.056746</v>
      </c>
      <c r="N75" s="78">
        <v>23.040264000000001</v>
      </c>
      <c r="O75" s="78">
        <v>23.020389999999999</v>
      </c>
      <c r="P75" s="78">
        <v>22.988669999999999</v>
      </c>
      <c r="Q75" s="78">
        <v>22.952103000000001</v>
      </c>
      <c r="R75" s="78">
        <v>22.909908000000001</v>
      </c>
      <c r="S75" s="78">
        <v>22.865794999999999</v>
      </c>
      <c r="T75" s="78">
        <v>22.816597000000002</v>
      </c>
      <c r="U75" s="78">
        <v>22.762229999999999</v>
      </c>
      <c r="V75" s="78">
        <v>22.702724</v>
      </c>
      <c r="W75" s="78">
        <v>22.637530999999999</v>
      </c>
      <c r="X75" s="78">
        <v>22.565052000000001</v>
      </c>
      <c r="Y75" s="78">
        <v>22.483809999999998</v>
      </c>
      <c r="Z75" s="78">
        <v>22.392496000000001</v>
      </c>
      <c r="AA75" s="78">
        <v>22.289165000000001</v>
      </c>
      <c r="AB75" s="78">
        <v>22.174461000000001</v>
      </c>
      <c r="AC75" s="78">
        <v>22.048438999999998</v>
      </c>
      <c r="AD75" s="78">
        <v>21.911407000000001</v>
      </c>
      <c r="AE75" s="78">
        <v>21.765518</v>
      </c>
      <c r="AF75" s="78">
        <v>21.613475999999999</v>
      </c>
      <c r="AG75" s="78">
        <v>21.45956</v>
      </c>
      <c r="AH75" s="78">
        <v>21.308823</v>
      </c>
      <c r="AI75" s="78">
        <v>21.166450999999999</v>
      </c>
      <c r="AJ75" s="78">
        <v>21.038235</v>
      </c>
      <c r="AK75" s="46">
        <v>-2.712E-3</v>
      </c>
    </row>
    <row r="76" spans="1:37" ht="15" customHeight="1" x14ac:dyDescent="0.45">
      <c r="A76" s="77" t="s">
        <v>283</v>
      </c>
      <c r="B76" s="44" t="s">
        <v>284</v>
      </c>
      <c r="C76" s="78">
        <v>1.462669</v>
      </c>
      <c r="D76" s="78">
        <v>1.4672320000000001</v>
      </c>
      <c r="E76" s="78">
        <v>1.4711719999999999</v>
      </c>
      <c r="F76" s="78">
        <v>1.474985</v>
      </c>
      <c r="G76" s="78">
        <v>1.478472</v>
      </c>
      <c r="H76" s="78">
        <v>1.481765</v>
      </c>
      <c r="I76" s="78">
        <v>1.484974</v>
      </c>
      <c r="J76" s="78">
        <v>1.4877100000000001</v>
      </c>
      <c r="K76" s="78">
        <v>1.489452</v>
      </c>
      <c r="L76" s="78">
        <v>1.4910000000000001</v>
      </c>
      <c r="M76" s="78">
        <v>1.492302</v>
      </c>
      <c r="N76" s="78">
        <v>1.493169</v>
      </c>
      <c r="O76" s="78">
        <v>1.4937929999999999</v>
      </c>
      <c r="P76" s="78">
        <v>1.4936259999999999</v>
      </c>
      <c r="Q76" s="78">
        <v>1.4931209999999999</v>
      </c>
      <c r="R76" s="78">
        <v>1.4922260000000001</v>
      </c>
      <c r="S76" s="78">
        <v>1.4911779999999999</v>
      </c>
      <c r="T76" s="78">
        <v>1.489771</v>
      </c>
      <c r="U76" s="78">
        <v>1.488</v>
      </c>
      <c r="V76" s="78">
        <v>1.4858659999999999</v>
      </c>
      <c r="W76" s="78">
        <v>1.4833400000000001</v>
      </c>
      <c r="X76" s="78">
        <v>1.4803170000000001</v>
      </c>
      <c r="Y76" s="78">
        <v>1.4766999999999999</v>
      </c>
      <c r="Z76" s="78">
        <v>1.472399</v>
      </c>
      <c r="AA76" s="78">
        <v>1.467285</v>
      </c>
      <c r="AB76" s="78">
        <v>1.4613959999999999</v>
      </c>
      <c r="AC76" s="78">
        <v>1.454731</v>
      </c>
      <c r="AD76" s="78">
        <v>1.4473069999999999</v>
      </c>
      <c r="AE76" s="78">
        <v>1.4392640000000001</v>
      </c>
      <c r="AF76" s="78">
        <v>1.430741</v>
      </c>
      <c r="AG76" s="78">
        <v>1.4219539999999999</v>
      </c>
      <c r="AH76" s="78">
        <v>1.413276</v>
      </c>
      <c r="AI76" s="78">
        <v>1.405116</v>
      </c>
      <c r="AJ76" s="78">
        <v>1.3978870000000001</v>
      </c>
      <c r="AK76" s="46">
        <v>-1.5120000000000001E-3</v>
      </c>
    </row>
    <row r="77" spans="1:37" ht="15" customHeight="1" x14ac:dyDescent="0.45">
      <c r="A77" s="77" t="s">
        <v>285</v>
      </c>
      <c r="B77" s="44" t="s">
        <v>286</v>
      </c>
      <c r="C77" s="78">
        <v>0.49046699999999999</v>
      </c>
      <c r="D77" s="78">
        <v>0.54665799999999998</v>
      </c>
      <c r="E77" s="78">
        <v>0.61404999999999998</v>
      </c>
      <c r="F77" s="78">
        <v>0.69532799999999995</v>
      </c>
      <c r="G77" s="78">
        <v>0.793516</v>
      </c>
      <c r="H77" s="78">
        <v>0.91260799999999997</v>
      </c>
      <c r="I77" s="78">
        <v>1.057723</v>
      </c>
      <c r="J77" s="78">
        <v>1.2351000000000001</v>
      </c>
      <c r="K77" s="78">
        <v>1.4527060000000001</v>
      </c>
      <c r="L77" s="78">
        <v>1.7225729999999999</v>
      </c>
      <c r="M77" s="78">
        <v>2.060505</v>
      </c>
      <c r="N77" s="78">
        <v>2.4889230000000002</v>
      </c>
      <c r="O77" s="78">
        <v>3.0423460000000002</v>
      </c>
      <c r="P77" s="78">
        <v>3.7747869999999999</v>
      </c>
      <c r="Q77" s="78">
        <v>4.7855939999999997</v>
      </c>
      <c r="R77" s="78">
        <v>6.2816559999999999</v>
      </c>
      <c r="S77" s="78">
        <v>8.8502270000000003</v>
      </c>
      <c r="T77" s="78">
        <v>9.9463259999999991</v>
      </c>
      <c r="U77" s="78">
        <v>9.9573160000000005</v>
      </c>
      <c r="V77" s="78">
        <v>9.9657990000000005</v>
      </c>
      <c r="W77" s="78">
        <v>9.9716830000000005</v>
      </c>
      <c r="X77" s="78">
        <v>9.9742409999999992</v>
      </c>
      <c r="Y77" s="78">
        <v>9.9728019999999997</v>
      </c>
      <c r="Z77" s="78">
        <v>9.9667870000000001</v>
      </c>
      <c r="AA77" s="78">
        <v>9.9552619999999994</v>
      </c>
      <c r="AB77" s="78">
        <v>9.9384370000000004</v>
      </c>
      <c r="AC77" s="78">
        <v>9.9162520000000001</v>
      </c>
      <c r="AD77" s="78">
        <v>9.8887789999999995</v>
      </c>
      <c r="AE77" s="78">
        <v>9.8569019999999998</v>
      </c>
      <c r="AF77" s="78">
        <v>9.8214330000000007</v>
      </c>
      <c r="AG77" s="78">
        <v>9.7839189999999991</v>
      </c>
      <c r="AH77" s="78">
        <v>9.7468699999999995</v>
      </c>
      <c r="AI77" s="78">
        <v>9.7132710000000007</v>
      </c>
      <c r="AJ77" s="78">
        <v>9.6861160000000002</v>
      </c>
      <c r="AK77" s="46">
        <v>9.3991000000000005E-2</v>
      </c>
    </row>
    <row r="78" spans="1:37" ht="15" customHeight="1" x14ac:dyDescent="0.45">
      <c r="A78" s="77" t="s">
        <v>287</v>
      </c>
      <c r="B78" s="44" t="s">
        <v>288</v>
      </c>
      <c r="C78" s="78">
        <v>1.4345E-2</v>
      </c>
      <c r="D78" s="78">
        <v>1.4429000000000001E-2</v>
      </c>
      <c r="E78" s="78">
        <v>1.4507000000000001E-2</v>
      </c>
      <c r="F78" s="78">
        <v>1.4583E-2</v>
      </c>
      <c r="G78" s="78">
        <v>1.4655E-2</v>
      </c>
      <c r="H78" s="78">
        <v>1.4723999999999999E-2</v>
      </c>
      <c r="I78" s="78">
        <v>1.4792E-2</v>
      </c>
      <c r="J78" s="78">
        <v>1.4853999999999999E-2</v>
      </c>
      <c r="K78" s="78">
        <v>1.4905E-2</v>
      </c>
      <c r="L78" s="78">
        <v>1.4954E-2</v>
      </c>
      <c r="M78" s="78">
        <v>1.4999999999999999E-2</v>
      </c>
      <c r="N78" s="78">
        <v>1.5041000000000001E-2</v>
      </c>
      <c r="O78" s="78">
        <v>1.508E-2</v>
      </c>
      <c r="P78" s="78">
        <v>1.511E-2</v>
      </c>
      <c r="Q78" s="78">
        <v>1.5136999999999999E-2</v>
      </c>
      <c r="R78" s="78">
        <v>1.516E-2</v>
      </c>
      <c r="S78" s="78">
        <v>1.5180000000000001E-2</v>
      </c>
      <c r="T78" s="78">
        <v>1.5195999999999999E-2</v>
      </c>
      <c r="U78" s="78">
        <v>1.5209E-2</v>
      </c>
      <c r="V78" s="78">
        <v>1.5217E-2</v>
      </c>
      <c r="W78" s="78">
        <v>1.5221E-2</v>
      </c>
      <c r="X78" s="78">
        <v>1.5221E-2</v>
      </c>
      <c r="Y78" s="78">
        <v>1.5214E-2</v>
      </c>
      <c r="Z78" s="78">
        <v>1.52E-2</v>
      </c>
      <c r="AA78" s="78">
        <v>1.5178000000000001E-2</v>
      </c>
      <c r="AB78" s="78">
        <v>1.5148E-2</v>
      </c>
      <c r="AC78" s="78">
        <v>1.5108999999999999E-2</v>
      </c>
      <c r="AD78" s="78">
        <v>1.5063E-2</v>
      </c>
      <c r="AE78" s="78">
        <v>1.5009E-2</v>
      </c>
      <c r="AF78" s="78">
        <v>1.4951000000000001E-2</v>
      </c>
      <c r="AG78" s="78">
        <v>1.4888999999999999E-2</v>
      </c>
      <c r="AH78" s="78">
        <v>1.4827E-2</v>
      </c>
      <c r="AI78" s="78">
        <v>1.4770999999999999E-2</v>
      </c>
      <c r="AJ78" s="78">
        <v>1.4725E-2</v>
      </c>
      <c r="AK78" s="46">
        <v>6.3500000000000004E-4</v>
      </c>
    </row>
    <row r="79" spans="1:37" ht="15" customHeight="1" x14ac:dyDescent="0.45">
      <c r="A79" s="77" t="s">
        <v>289</v>
      </c>
      <c r="B79" s="44" t="s">
        <v>290</v>
      </c>
      <c r="C79" s="78">
        <v>32.039715000000001</v>
      </c>
      <c r="D79" s="78">
        <v>32.314650999999998</v>
      </c>
      <c r="E79" s="78">
        <v>32.579014000000001</v>
      </c>
      <c r="F79" s="78">
        <v>32.846046000000001</v>
      </c>
      <c r="G79" s="78">
        <v>33.110317000000002</v>
      </c>
      <c r="H79" s="78">
        <v>33.374206999999998</v>
      </c>
      <c r="I79" s="78">
        <v>33.639603000000001</v>
      </c>
      <c r="J79" s="78">
        <v>33.897376999999999</v>
      </c>
      <c r="K79" s="78">
        <v>34.139076000000003</v>
      </c>
      <c r="L79" s="78">
        <v>34.378258000000002</v>
      </c>
      <c r="M79" s="78">
        <v>34.613281000000001</v>
      </c>
      <c r="N79" s="78">
        <v>34.839770999999999</v>
      </c>
      <c r="O79" s="78">
        <v>35.061768000000001</v>
      </c>
      <c r="P79" s="78">
        <v>35.280872000000002</v>
      </c>
      <c r="Q79" s="78">
        <v>35.495044999999998</v>
      </c>
      <c r="R79" s="78">
        <v>35.703170999999998</v>
      </c>
      <c r="S79" s="78">
        <v>35.912951999999997</v>
      </c>
      <c r="T79" s="78">
        <v>36.119307999999997</v>
      </c>
      <c r="U79" s="78">
        <v>36.321995000000001</v>
      </c>
      <c r="V79" s="78">
        <v>36.520729000000003</v>
      </c>
      <c r="W79" s="78">
        <v>36.715229000000001</v>
      </c>
      <c r="X79" s="78">
        <v>36.905312000000002</v>
      </c>
      <c r="Y79" s="78">
        <v>37.090851000000001</v>
      </c>
      <c r="Z79" s="78">
        <v>37.271832000000003</v>
      </c>
      <c r="AA79" s="78">
        <v>37.44838</v>
      </c>
      <c r="AB79" s="78">
        <v>37.620724000000003</v>
      </c>
      <c r="AC79" s="78">
        <v>37.789070000000002</v>
      </c>
      <c r="AD79" s="78">
        <v>37.953735000000002</v>
      </c>
      <c r="AE79" s="78">
        <v>38.115043999999997</v>
      </c>
      <c r="AF79" s="78">
        <v>38.273403000000002</v>
      </c>
      <c r="AG79" s="78">
        <v>38.429110999999999</v>
      </c>
      <c r="AH79" s="78">
        <v>38.582664000000001</v>
      </c>
      <c r="AI79" s="78">
        <v>38.734631</v>
      </c>
      <c r="AJ79" s="78">
        <v>38.885581999999999</v>
      </c>
      <c r="AK79" s="46">
        <v>5.8009999999999997E-3</v>
      </c>
    </row>
    <row r="80" spans="1:37" ht="15" customHeight="1" x14ac:dyDescent="0.45">
      <c r="A80" s="77" t="s">
        <v>291</v>
      </c>
      <c r="B80" s="44" t="s">
        <v>276</v>
      </c>
      <c r="C80" s="78">
        <v>0</v>
      </c>
      <c r="D80" s="78">
        <v>0</v>
      </c>
      <c r="E80" s="78">
        <v>0</v>
      </c>
      <c r="F80" s="78">
        <v>0</v>
      </c>
      <c r="G80" s="78">
        <v>0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  <c r="T80" s="78">
        <v>0</v>
      </c>
      <c r="U80" s="78">
        <v>0</v>
      </c>
      <c r="V80" s="78">
        <v>0</v>
      </c>
      <c r="W80" s="78">
        <v>0</v>
      </c>
      <c r="X80" s="78">
        <v>0</v>
      </c>
      <c r="Y80" s="78">
        <v>0</v>
      </c>
      <c r="Z80" s="78">
        <v>0</v>
      </c>
      <c r="AA80" s="78">
        <v>0</v>
      </c>
      <c r="AB80" s="78">
        <v>0</v>
      </c>
      <c r="AC80" s="78">
        <v>0</v>
      </c>
      <c r="AD80" s="78">
        <v>0</v>
      </c>
      <c r="AE80" s="78">
        <v>0</v>
      </c>
      <c r="AF80" s="78">
        <v>0</v>
      </c>
      <c r="AG80" s="78">
        <v>0</v>
      </c>
      <c r="AH80" s="78">
        <v>0</v>
      </c>
      <c r="AI80" s="78">
        <v>0</v>
      </c>
      <c r="AJ80" s="78">
        <v>0</v>
      </c>
      <c r="AK80" s="46" t="s">
        <v>110</v>
      </c>
    </row>
    <row r="81" spans="1:37" ht="15" customHeight="1" x14ac:dyDescent="0.45">
      <c r="A81" s="77" t="s">
        <v>292</v>
      </c>
      <c r="B81" s="44" t="s">
        <v>278</v>
      </c>
      <c r="C81" s="78">
        <v>0</v>
      </c>
      <c r="D81" s="78">
        <v>0</v>
      </c>
      <c r="E81" s="78">
        <v>0</v>
      </c>
      <c r="F81" s="78">
        <v>0</v>
      </c>
      <c r="G81" s="78">
        <v>0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AC81" s="78">
        <v>0</v>
      </c>
      <c r="AD81" s="78">
        <v>0</v>
      </c>
      <c r="AE81" s="78">
        <v>0</v>
      </c>
      <c r="AF81" s="78">
        <v>0</v>
      </c>
      <c r="AG81" s="78">
        <v>0</v>
      </c>
      <c r="AH81" s="78">
        <v>0</v>
      </c>
      <c r="AI81" s="78">
        <v>0</v>
      </c>
      <c r="AJ81" s="78">
        <v>0</v>
      </c>
      <c r="AK81" s="46" t="s">
        <v>110</v>
      </c>
    </row>
    <row r="82" spans="1:37" ht="15" customHeight="1" x14ac:dyDescent="0.45">
      <c r="A82" s="77" t="s">
        <v>293</v>
      </c>
      <c r="B82" s="44" t="s">
        <v>280</v>
      </c>
      <c r="C82" s="78">
        <v>32.039715000000001</v>
      </c>
      <c r="D82" s="78">
        <v>32.314650999999998</v>
      </c>
      <c r="E82" s="78">
        <v>32.579014000000001</v>
      </c>
      <c r="F82" s="78">
        <v>32.846046000000001</v>
      </c>
      <c r="G82" s="78">
        <v>33.110317000000002</v>
      </c>
      <c r="H82" s="78">
        <v>33.374206999999998</v>
      </c>
      <c r="I82" s="78">
        <v>33.639603000000001</v>
      </c>
      <c r="J82" s="78">
        <v>33.897376999999999</v>
      </c>
      <c r="K82" s="78">
        <v>34.139076000000003</v>
      </c>
      <c r="L82" s="78">
        <v>34.378258000000002</v>
      </c>
      <c r="M82" s="78">
        <v>34.613281000000001</v>
      </c>
      <c r="N82" s="78">
        <v>34.839770999999999</v>
      </c>
      <c r="O82" s="78">
        <v>35.061768000000001</v>
      </c>
      <c r="P82" s="78">
        <v>35.280872000000002</v>
      </c>
      <c r="Q82" s="78">
        <v>35.495044999999998</v>
      </c>
      <c r="R82" s="78">
        <v>35.703170999999998</v>
      </c>
      <c r="S82" s="78">
        <v>35.912951999999997</v>
      </c>
      <c r="T82" s="78">
        <v>36.119307999999997</v>
      </c>
      <c r="U82" s="78">
        <v>36.321995000000001</v>
      </c>
      <c r="V82" s="78">
        <v>36.520729000000003</v>
      </c>
      <c r="W82" s="78">
        <v>36.715229000000001</v>
      </c>
      <c r="X82" s="78">
        <v>36.905312000000002</v>
      </c>
      <c r="Y82" s="78">
        <v>37.090851000000001</v>
      </c>
      <c r="Z82" s="78">
        <v>37.271832000000003</v>
      </c>
      <c r="AA82" s="78">
        <v>37.44838</v>
      </c>
      <c r="AB82" s="78">
        <v>37.620724000000003</v>
      </c>
      <c r="AC82" s="78">
        <v>37.789070000000002</v>
      </c>
      <c r="AD82" s="78">
        <v>37.953735000000002</v>
      </c>
      <c r="AE82" s="78">
        <v>38.115043999999997</v>
      </c>
      <c r="AF82" s="78">
        <v>38.273403000000002</v>
      </c>
      <c r="AG82" s="78">
        <v>38.429110999999999</v>
      </c>
      <c r="AH82" s="78">
        <v>38.582664000000001</v>
      </c>
      <c r="AI82" s="78">
        <v>38.734631</v>
      </c>
      <c r="AJ82" s="78">
        <v>38.885581999999999</v>
      </c>
      <c r="AK82" s="46">
        <v>5.8009999999999997E-3</v>
      </c>
    </row>
    <row r="83" spans="1:37" ht="15" customHeight="1" x14ac:dyDescent="0.45">
      <c r="A83" s="77" t="s">
        <v>294</v>
      </c>
      <c r="B83" s="44" t="s">
        <v>282</v>
      </c>
      <c r="C83" s="78">
        <v>0</v>
      </c>
      <c r="D83" s="78">
        <v>0</v>
      </c>
      <c r="E83" s="78">
        <v>0</v>
      </c>
      <c r="F83" s="78">
        <v>0</v>
      </c>
      <c r="G83" s="78">
        <v>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  <c r="U83" s="78">
        <v>0</v>
      </c>
      <c r="V83" s="78">
        <v>0</v>
      </c>
      <c r="W83" s="78">
        <v>0</v>
      </c>
      <c r="X83" s="78">
        <v>0</v>
      </c>
      <c r="Y83" s="78">
        <v>0</v>
      </c>
      <c r="Z83" s="78">
        <v>0</v>
      </c>
      <c r="AA83" s="78">
        <v>0</v>
      </c>
      <c r="AB83" s="78">
        <v>0</v>
      </c>
      <c r="AC83" s="78">
        <v>0</v>
      </c>
      <c r="AD83" s="78">
        <v>0</v>
      </c>
      <c r="AE83" s="78">
        <v>0</v>
      </c>
      <c r="AF83" s="78">
        <v>0</v>
      </c>
      <c r="AG83" s="78">
        <v>0</v>
      </c>
      <c r="AH83" s="78">
        <v>0</v>
      </c>
      <c r="AI83" s="78">
        <v>0</v>
      </c>
      <c r="AJ83" s="78">
        <v>0</v>
      </c>
      <c r="AK83" s="46" t="s">
        <v>110</v>
      </c>
    </row>
    <row r="84" spans="1:37" ht="15" customHeight="1" x14ac:dyDescent="0.45">
      <c r="A84" s="77" t="s">
        <v>295</v>
      </c>
      <c r="B84" s="44" t="s">
        <v>284</v>
      </c>
      <c r="C84" s="78">
        <v>0</v>
      </c>
      <c r="D84" s="78">
        <v>0</v>
      </c>
      <c r="E84" s="78">
        <v>0</v>
      </c>
      <c r="F84" s="78">
        <v>0</v>
      </c>
      <c r="G84" s="78">
        <v>0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  <c r="T84" s="78">
        <v>0</v>
      </c>
      <c r="U84" s="78">
        <v>0</v>
      </c>
      <c r="V84" s="78">
        <v>0</v>
      </c>
      <c r="W84" s="78">
        <v>0</v>
      </c>
      <c r="X84" s="78">
        <v>0</v>
      </c>
      <c r="Y84" s="78">
        <v>0</v>
      </c>
      <c r="Z84" s="78">
        <v>0</v>
      </c>
      <c r="AA84" s="78">
        <v>0</v>
      </c>
      <c r="AB84" s="78">
        <v>0</v>
      </c>
      <c r="AC84" s="78">
        <v>0</v>
      </c>
      <c r="AD84" s="78">
        <v>0</v>
      </c>
      <c r="AE84" s="78">
        <v>0</v>
      </c>
      <c r="AF84" s="78">
        <v>0</v>
      </c>
      <c r="AG84" s="78">
        <v>0</v>
      </c>
      <c r="AH84" s="78">
        <v>0</v>
      </c>
      <c r="AI84" s="78">
        <v>0</v>
      </c>
      <c r="AJ84" s="78">
        <v>0</v>
      </c>
      <c r="AK84" s="46" t="s">
        <v>110</v>
      </c>
    </row>
    <row r="85" spans="1:37" ht="15" customHeight="1" x14ac:dyDescent="0.45">
      <c r="A85" s="77" t="s">
        <v>296</v>
      </c>
      <c r="B85" s="44" t="s">
        <v>286</v>
      </c>
      <c r="C85" s="78">
        <v>0</v>
      </c>
      <c r="D85" s="78">
        <v>0</v>
      </c>
      <c r="E85" s="78">
        <v>0</v>
      </c>
      <c r="F85" s="78">
        <v>0</v>
      </c>
      <c r="G85" s="78">
        <v>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  <c r="T85" s="78">
        <v>0</v>
      </c>
      <c r="U85" s="78">
        <v>0</v>
      </c>
      <c r="V85" s="78">
        <v>0</v>
      </c>
      <c r="W85" s="78">
        <v>0</v>
      </c>
      <c r="X85" s="78">
        <v>0</v>
      </c>
      <c r="Y85" s="78">
        <v>0</v>
      </c>
      <c r="Z85" s="78">
        <v>0</v>
      </c>
      <c r="AA85" s="78">
        <v>0</v>
      </c>
      <c r="AB85" s="78">
        <v>0</v>
      </c>
      <c r="AC85" s="78">
        <v>0</v>
      </c>
      <c r="AD85" s="78">
        <v>0</v>
      </c>
      <c r="AE85" s="78">
        <v>0</v>
      </c>
      <c r="AF85" s="78">
        <v>0</v>
      </c>
      <c r="AG85" s="78">
        <v>0</v>
      </c>
      <c r="AH85" s="78">
        <v>0</v>
      </c>
      <c r="AI85" s="78">
        <v>0</v>
      </c>
      <c r="AJ85" s="78">
        <v>0</v>
      </c>
      <c r="AK85" s="46" t="s">
        <v>110</v>
      </c>
    </row>
    <row r="86" spans="1:37" ht="15" customHeight="1" x14ac:dyDescent="0.45">
      <c r="A86" s="77" t="s">
        <v>297</v>
      </c>
      <c r="B86" s="44" t="s">
        <v>288</v>
      </c>
      <c r="C86" s="78">
        <v>0</v>
      </c>
      <c r="D86" s="78">
        <v>0</v>
      </c>
      <c r="E86" s="78">
        <v>0</v>
      </c>
      <c r="F86" s="78">
        <v>0</v>
      </c>
      <c r="G86" s="78">
        <v>0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78">
        <v>0</v>
      </c>
      <c r="T86" s="78">
        <v>0</v>
      </c>
      <c r="U86" s="78">
        <v>0</v>
      </c>
      <c r="V86" s="78">
        <v>0</v>
      </c>
      <c r="W86" s="78">
        <v>0</v>
      </c>
      <c r="X86" s="78">
        <v>0</v>
      </c>
      <c r="Y86" s="78">
        <v>0</v>
      </c>
      <c r="Z86" s="78">
        <v>0</v>
      </c>
      <c r="AA86" s="78">
        <v>0</v>
      </c>
      <c r="AB86" s="78">
        <v>0</v>
      </c>
      <c r="AC86" s="78">
        <v>0</v>
      </c>
      <c r="AD86" s="78">
        <v>0</v>
      </c>
      <c r="AE86" s="78">
        <v>0</v>
      </c>
      <c r="AF86" s="78">
        <v>0</v>
      </c>
      <c r="AG86" s="78">
        <v>0</v>
      </c>
      <c r="AH86" s="78">
        <v>0</v>
      </c>
      <c r="AI86" s="78">
        <v>0</v>
      </c>
      <c r="AJ86" s="78">
        <v>0</v>
      </c>
      <c r="AK86" s="46" t="s">
        <v>110</v>
      </c>
    </row>
    <row r="87" spans="1:37" ht="15" customHeight="1" x14ac:dyDescent="0.45">
      <c r="A87" s="77" t="s">
        <v>298</v>
      </c>
      <c r="B87" s="44" t="s">
        <v>299</v>
      </c>
      <c r="C87" s="78">
        <v>105.36889600000001</v>
      </c>
      <c r="D87" s="78">
        <v>105.882927</v>
      </c>
      <c r="E87" s="78">
        <v>106.356987</v>
      </c>
      <c r="F87" s="78">
        <v>106.811852</v>
      </c>
      <c r="G87" s="78">
        <v>107.284744</v>
      </c>
      <c r="H87" s="78">
        <v>107.73774</v>
      </c>
      <c r="I87" s="78">
        <v>108.135147</v>
      </c>
      <c r="J87" s="78">
        <v>108.59365099999999</v>
      </c>
      <c r="K87" s="78">
        <v>109.225121</v>
      </c>
      <c r="L87" s="78">
        <v>109.849632</v>
      </c>
      <c r="M87" s="78">
        <v>110.47736399999999</v>
      </c>
      <c r="N87" s="78">
        <v>111.160736</v>
      </c>
      <c r="O87" s="78">
        <v>111.83788300000001</v>
      </c>
      <c r="P87" s="78">
        <v>112.48278000000001</v>
      </c>
      <c r="Q87" s="78">
        <v>113.11958300000001</v>
      </c>
      <c r="R87" s="78">
        <v>113.761589</v>
      </c>
      <c r="S87" s="78">
        <v>114.301987</v>
      </c>
      <c r="T87" s="78">
        <v>114.810982</v>
      </c>
      <c r="U87" s="78">
        <v>115.29338799999999</v>
      </c>
      <c r="V87" s="78">
        <v>115.75518</v>
      </c>
      <c r="W87" s="78">
        <v>116.203316</v>
      </c>
      <c r="X87" s="78">
        <v>116.64357</v>
      </c>
      <c r="Y87" s="78">
        <v>117.081703</v>
      </c>
      <c r="Z87" s="78">
        <v>117.522255</v>
      </c>
      <c r="AA87" s="78">
        <v>117.968689</v>
      </c>
      <c r="AB87" s="78">
        <v>118.42372899999999</v>
      </c>
      <c r="AC87" s="78">
        <v>118.890556</v>
      </c>
      <c r="AD87" s="78">
        <v>119.372574</v>
      </c>
      <c r="AE87" s="78">
        <v>119.87326</v>
      </c>
      <c r="AF87" s="78">
        <v>120.394981</v>
      </c>
      <c r="AG87" s="78">
        <v>120.93901099999999</v>
      </c>
      <c r="AH87" s="78">
        <v>121.5056</v>
      </c>
      <c r="AI87" s="78">
        <v>122.093918</v>
      </c>
      <c r="AJ87" s="78">
        <v>122.70192</v>
      </c>
      <c r="AK87" s="46">
        <v>4.6179999999999997E-3</v>
      </c>
    </row>
    <row r="88" spans="1:37" ht="15" customHeight="1" x14ac:dyDescent="0.45">
      <c r="A88" s="77" t="s">
        <v>300</v>
      </c>
      <c r="B88" s="44" t="s">
        <v>276</v>
      </c>
      <c r="C88" s="78">
        <v>11.694694</v>
      </c>
      <c r="D88" s="78">
        <v>11.751745</v>
      </c>
      <c r="E88" s="78">
        <v>11.804358000000001</v>
      </c>
      <c r="F88" s="78">
        <v>11.854843000000001</v>
      </c>
      <c r="G88" s="78">
        <v>11.90733</v>
      </c>
      <c r="H88" s="78">
        <v>11.957606</v>
      </c>
      <c r="I88" s="78">
        <v>12.001713000000001</v>
      </c>
      <c r="J88" s="78">
        <v>12.052602</v>
      </c>
      <c r="K88" s="78">
        <v>12.122687000000001</v>
      </c>
      <c r="L88" s="78">
        <v>12.192</v>
      </c>
      <c r="M88" s="78">
        <v>12.261673</v>
      </c>
      <c r="N88" s="78">
        <v>12.337517</v>
      </c>
      <c r="O88" s="78">
        <v>12.412673</v>
      </c>
      <c r="P88" s="78">
        <v>12.484251</v>
      </c>
      <c r="Q88" s="78">
        <v>12.554926999999999</v>
      </c>
      <c r="R88" s="78">
        <v>12.626182</v>
      </c>
      <c r="S88" s="78">
        <v>12.686161</v>
      </c>
      <c r="T88" s="78">
        <v>12.742651</v>
      </c>
      <c r="U88" s="78">
        <v>12.796194</v>
      </c>
      <c r="V88" s="78">
        <v>12.847446</v>
      </c>
      <c r="W88" s="78">
        <v>12.897185</v>
      </c>
      <c r="X88" s="78">
        <v>12.946047</v>
      </c>
      <c r="Y88" s="78">
        <v>12.994674</v>
      </c>
      <c r="Z88" s="78">
        <v>13.043573</v>
      </c>
      <c r="AA88" s="78">
        <v>13.093121</v>
      </c>
      <c r="AB88" s="78">
        <v>13.143623</v>
      </c>
      <c r="AC88" s="78">
        <v>13.195437</v>
      </c>
      <c r="AD88" s="78">
        <v>13.248934999999999</v>
      </c>
      <c r="AE88" s="78">
        <v>13.304506</v>
      </c>
      <c r="AF88" s="78">
        <v>13.362410000000001</v>
      </c>
      <c r="AG88" s="78">
        <v>13.422791</v>
      </c>
      <c r="AH88" s="78">
        <v>13.485676</v>
      </c>
      <c r="AI88" s="78">
        <v>13.550972</v>
      </c>
      <c r="AJ88" s="78">
        <v>13.618452</v>
      </c>
      <c r="AK88" s="46">
        <v>4.6179999999999997E-3</v>
      </c>
    </row>
    <row r="89" spans="1:37" ht="15" customHeight="1" x14ac:dyDescent="0.45">
      <c r="A89" s="77" t="s">
        <v>301</v>
      </c>
      <c r="B89" s="44" t="s">
        <v>278</v>
      </c>
      <c r="C89" s="78">
        <v>0</v>
      </c>
      <c r="D89" s="78">
        <v>0</v>
      </c>
      <c r="E89" s="78">
        <v>0</v>
      </c>
      <c r="F89" s="78">
        <v>0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  <c r="N89" s="78">
        <v>0</v>
      </c>
      <c r="O89" s="78">
        <v>0</v>
      </c>
      <c r="P89" s="78">
        <v>0</v>
      </c>
      <c r="Q89" s="78">
        <v>0</v>
      </c>
      <c r="R89" s="78">
        <v>0</v>
      </c>
      <c r="S89" s="78">
        <v>0</v>
      </c>
      <c r="T89" s="78">
        <v>0</v>
      </c>
      <c r="U89" s="78">
        <v>0</v>
      </c>
      <c r="V89" s="78">
        <v>0</v>
      </c>
      <c r="W89" s="78">
        <v>0</v>
      </c>
      <c r="X89" s="78">
        <v>0</v>
      </c>
      <c r="Y89" s="78">
        <v>0</v>
      </c>
      <c r="Z89" s="78">
        <v>0</v>
      </c>
      <c r="AA89" s="78">
        <v>0</v>
      </c>
      <c r="AB89" s="78">
        <v>0</v>
      </c>
      <c r="AC89" s="78">
        <v>0</v>
      </c>
      <c r="AD89" s="78">
        <v>0</v>
      </c>
      <c r="AE89" s="78">
        <v>0</v>
      </c>
      <c r="AF89" s="78">
        <v>0</v>
      </c>
      <c r="AG89" s="78">
        <v>0</v>
      </c>
      <c r="AH89" s="78">
        <v>0</v>
      </c>
      <c r="AI89" s="78">
        <v>0</v>
      </c>
      <c r="AJ89" s="78">
        <v>0</v>
      </c>
      <c r="AK89" s="46" t="s">
        <v>110</v>
      </c>
    </row>
    <row r="90" spans="1:37" ht="15" customHeight="1" x14ac:dyDescent="0.45">
      <c r="A90" s="77" t="s">
        <v>302</v>
      </c>
      <c r="B90" s="44" t="s">
        <v>280</v>
      </c>
      <c r="C90" s="78">
        <v>92.708397000000005</v>
      </c>
      <c r="D90" s="78">
        <v>93.138869999999997</v>
      </c>
      <c r="E90" s="78">
        <v>93.535438999999997</v>
      </c>
      <c r="F90" s="78">
        <v>93.910033999999996</v>
      </c>
      <c r="G90" s="78">
        <v>94.299271000000005</v>
      </c>
      <c r="H90" s="78">
        <v>94.670967000000005</v>
      </c>
      <c r="I90" s="78">
        <v>94.992751999999996</v>
      </c>
      <c r="J90" s="78">
        <v>95.366325000000003</v>
      </c>
      <c r="K90" s="78">
        <v>95.890761999999995</v>
      </c>
      <c r="L90" s="78">
        <v>96.408051</v>
      </c>
      <c r="M90" s="78">
        <v>96.925147999999993</v>
      </c>
      <c r="N90" s="78">
        <v>97.489684999999994</v>
      </c>
      <c r="O90" s="78">
        <v>98.050026000000003</v>
      </c>
      <c r="P90" s="78">
        <v>98.580726999999996</v>
      </c>
      <c r="Q90" s="78">
        <v>99.103240999999997</v>
      </c>
      <c r="R90" s="78">
        <v>99.628829999999994</v>
      </c>
      <c r="S90" s="78">
        <v>100.06416299999999</v>
      </c>
      <c r="T90" s="78">
        <v>100.471107</v>
      </c>
      <c r="U90" s="78">
        <v>100.85348500000001</v>
      </c>
      <c r="V90" s="78">
        <v>101.216263</v>
      </c>
      <c r="W90" s="78">
        <v>101.566948</v>
      </c>
      <c r="X90" s="78">
        <v>101.909584</v>
      </c>
      <c r="Y90" s="78">
        <v>102.24928300000001</v>
      </c>
      <c r="Z90" s="78">
        <v>102.590256</v>
      </c>
      <c r="AA90" s="78">
        <v>102.93573000000001</v>
      </c>
      <c r="AB90" s="78">
        <v>103.28775</v>
      </c>
      <c r="AC90" s="78">
        <v>103.64975</v>
      </c>
      <c r="AD90" s="78">
        <v>104.02514600000001</v>
      </c>
      <c r="AE90" s="78">
        <v>104.416489</v>
      </c>
      <c r="AF90" s="78">
        <v>104.826347</v>
      </c>
      <c r="AG90" s="78">
        <v>105.255989</v>
      </c>
      <c r="AH90" s="78">
        <v>105.704948</v>
      </c>
      <c r="AI90" s="78">
        <v>106.173073</v>
      </c>
      <c r="AJ90" s="78">
        <v>106.658134</v>
      </c>
      <c r="AK90" s="46">
        <v>4.2449999999999996E-3</v>
      </c>
    </row>
    <row r="91" spans="1:37" ht="15" customHeight="1" x14ac:dyDescent="0.45">
      <c r="A91" s="77" t="s">
        <v>303</v>
      </c>
      <c r="B91" s="44" t="s">
        <v>282</v>
      </c>
      <c r="C91" s="78">
        <v>0.875552</v>
      </c>
      <c r="D91" s="78">
        <v>0.90161800000000003</v>
      </c>
      <c r="E91" s="78">
        <v>0.92608699999999999</v>
      </c>
      <c r="F91" s="78">
        <v>0.95548200000000005</v>
      </c>
      <c r="G91" s="78">
        <v>0.98624800000000001</v>
      </c>
      <c r="H91" s="78">
        <v>1.0168809999999999</v>
      </c>
      <c r="I91" s="78">
        <v>1.048062</v>
      </c>
      <c r="J91" s="78">
        <v>1.081704</v>
      </c>
      <c r="K91" s="78">
        <v>1.1181099999999999</v>
      </c>
      <c r="L91" s="78">
        <v>1.1554880000000001</v>
      </c>
      <c r="M91" s="78">
        <v>1.1959169999999999</v>
      </c>
      <c r="N91" s="78">
        <v>1.238321</v>
      </c>
      <c r="O91" s="78">
        <v>1.279385</v>
      </c>
      <c r="P91" s="78">
        <v>1.3214600000000001</v>
      </c>
      <c r="Q91" s="78">
        <v>1.364525</v>
      </c>
      <c r="R91" s="78">
        <v>1.4091359999999999</v>
      </c>
      <c r="S91" s="78">
        <v>1.4537599999999999</v>
      </c>
      <c r="T91" s="78">
        <v>1.498877</v>
      </c>
      <c r="U91" s="78">
        <v>1.5449550000000001</v>
      </c>
      <c r="V91" s="78">
        <v>1.59232</v>
      </c>
      <c r="W91" s="78">
        <v>1.639645</v>
      </c>
      <c r="X91" s="78">
        <v>1.6880310000000001</v>
      </c>
      <c r="Y91" s="78">
        <v>1.7374540000000001</v>
      </c>
      <c r="Z91" s="78">
        <v>1.787768</v>
      </c>
      <c r="AA91" s="78">
        <v>1.838789</v>
      </c>
      <c r="AB91" s="78">
        <v>1.8909260000000001</v>
      </c>
      <c r="AC91" s="78">
        <v>1.943532</v>
      </c>
      <c r="AD91" s="78">
        <v>1.9962500000000001</v>
      </c>
      <c r="AE91" s="78">
        <v>2.0495920000000001</v>
      </c>
      <c r="AF91" s="78">
        <v>2.1030989999999998</v>
      </c>
      <c r="AG91" s="78">
        <v>2.1566429999999999</v>
      </c>
      <c r="AH91" s="78">
        <v>2.2109000000000001</v>
      </c>
      <c r="AI91" s="78">
        <v>2.265298</v>
      </c>
      <c r="AJ91" s="78">
        <v>2.320227</v>
      </c>
      <c r="AK91" s="46">
        <v>2.9978999999999999E-2</v>
      </c>
    </row>
    <row r="92" spans="1:37" ht="15" customHeight="1" x14ac:dyDescent="0.45">
      <c r="A92" s="77" t="s">
        <v>304</v>
      </c>
      <c r="B92" s="44" t="s">
        <v>284</v>
      </c>
      <c r="C92" s="78">
        <v>9.0253E-2</v>
      </c>
      <c r="D92" s="78">
        <v>9.0692999999999996E-2</v>
      </c>
      <c r="E92" s="78">
        <v>9.1098999999999999E-2</v>
      </c>
      <c r="F92" s="78">
        <v>9.1489000000000001E-2</v>
      </c>
      <c r="G92" s="78">
        <v>9.1894000000000003E-2</v>
      </c>
      <c r="H92" s="78">
        <v>9.2282000000000003E-2</v>
      </c>
      <c r="I92" s="78">
        <v>9.2621999999999996E-2</v>
      </c>
      <c r="J92" s="78">
        <v>9.3015E-2</v>
      </c>
      <c r="K92" s="78">
        <v>9.3556E-2</v>
      </c>
      <c r="L92" s="78">
        <v>9.4090999999999994E-2</v>
      </c>
      <c r="M92" s="78">
        <v>9.4629000000000005E-2</v>
      </c>
      <c r="N92" s="78">
        <v>9.5213999999999993E-2</v>
      </c>
      <c r="O92" s="78">
        <v>9.5794000000000004E-2</v>
      </c>
      <c r="P92" s="78">
        <v>9.6346000000000001E-2</v>
      </c>
      <c r="Q92" s="78">
        <v>9.6892000000000006E-2</v>
      </c>
      <c r="R92" s="78">
        <v>9.7442000000000001E-2</v>
      </c>
      <c r="S92" s="78">
        <v>9.7905000000000006E-2</v>
      </c>
      <c r="T92" s="78">
        <v>9.8340999999999998E-2</v>
      </c>
      <c r="U92" s="78">
        <v>9.8753999999999995E-2</v>
      </c>
      <c r="V92" s="78">
        <v>9.9149000000000001E-2</v>
      </c>
      <c r="W92" s="78">
        <v>9.9532999999999996E-2</v>
      </c>
      <c r="X92" s="78">
        <v>9.9909999999999999E-2</v>
      </c>
      <c r="Y92" s="78">
        <v>0.100286</v>
      </c>
      <c r="Z92" s="78">
        <v>0.100663</v>
      </c>
      <c r="AA92" s="78">
        <v>0.101045</v>
      </c>
      <c r="AB92" s="78">
        <v>0.101435</v>
      </c>
      <c r="AC92" s="78">
        <v>0.10183499999999999</v>
      </c>
      <c r="AD92" s="78">
        <v>0.10224800000000001</v>
      </c>
      <c r="AE92" s="78">
        <v>0.102677</v>
      </c>
      <c r="AF92" s="78">
        <v>0.10312399999999999</v>
      </c>
      <c r="AG92" s="78">
        <v>0.10359</v>
      </c>
      <c r="AH92" s="78">
        <v>0.104075</v>
      </c>
      <c r="AI92" s="78">
        <v>0.10457900000000001</v>
      </c>
      <c r="AJ92" s="78">
        <v>0.105099</v>
      </c>
      <c r="AK92" s="46">
        <v>4.6179999999999997E-3</v>
      </c>
    </row>
    <row r="93" spans="1:37" ht="15" customHeight="1" x14ac:dyDescent="0.45">
      <c r="A93" s="77" t="s">
        <v>305</v>
      </c>
      <c r="B93" s="44" t="s">
        <v>286</v>
      </c>
      <c r="C93" s="78">
        <v>0</v>
      </c>
      <c r="D93" s="78">
        <v>0</v>
      </c>
      <c r="E93" s="78">
        <v>0</v>
      </c>
      <c r="F93" s="78">
        <v>0</v>
      </c>
      <c r="G93" s="78">
        <v>0</v>
      </c>
      <c r="H93" s="78">
        <v>0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  <c r="N93" s="78">
        <v>0</v>
      </c>
      <c r="O93" s="78">
        <v>0</v>
      </c>
      <c r="P93" s="78">
        <v>0</v>
      </c>
      <c r="Q93" s="78">
        <v>0</v>
      </c>
      <c r="R93" s="78">
        <v>0</v>
      </c>
      <c r="S93" s="78">
        <v>0</v>
      </c>
      <c r="T93" s="78">
        <v>0</v>
      </c>
      <c r="U93" s="78">
        <v>0</v>
      </c>
      <c r="V93" s="78">
        <v>0</v>
      </c>
      <c r="W93" s="78">
        <v>0</v>
      </c>
      <c r="X93" s="78">
        <v>0</v>
      </c>
      <c r="Y93" s="78">
        <v>0</v>
      </c>
      <c r="Z93" s="78">
        <v>0</v>
      </c>
      <c r="AA93" s="78">
        <v>0</v>
      </c>
      <c r="AB93" s="78">
        <v>0</v>
      </c>
      <c r="AC93" s="78">
        <v>0</v>
      </c>
      <c r="AD93" s="78">
        <v>0</v>
      </c>
      <c r="AE93" s="78">
        <v>0</v>
      </c>
      <c r="AF93" s="78">
        <v>0</v>
      </c>
      <c r="AG93" s="78">
        <v>0</v>
      </c>
      <c r="AH93" s="78">
        <v>0</v>
      </c>
      <c r="AI93" s="78">
        <v>0</v>
      </c>
      <c r="AJ93" s="78">
        <v>0</v>
      </c>
      <c r="AK93" s="46" t="s">
        <v>110</v>
      </c>
    </row>
    <row r="94" spans="1:37" ht="15" customHeight="1" x14ac:dyDescent="0.45">
      <c r="A94" s="77" t="s">
        <v>306</v>
      </c>
      <c r="B94" s="44" t="s">
        <v>288</v>
      </c>
      <c r="C94" s="78">
        <v>0</v>
      </c>
      <c r="D94" s="78">
        <v>0</v>
      </c>
      <c r="E94" s="78">
        <v>0</v>
      </c>
      <c r="F94" s="78">
        <v>0</v>
      </c>
      <c r="G94" s="78">
        <v>0</v>
      </c>
      <c r="H94" s="78">
        <v>0</v>
      </c>
      <c r="I94" s="78">
        <v>0</v>
      </c>
      <c r="J94" s="78">
        <v>0</v>
      </c>
      <c r="K94" s="78">
        <v>0</v>
      </c>
      <c r="L94" s="78">
        <v>0</v>
      </c>
      <c r="M94" s="78">
        <v>0</v>
      </c>
      <c r="N94" s="78">
        <v>0</v>
      </c>
      <c r="O94" s="78">
        <v>0</v>
      </c>
      <c r="P94" s="78">
        <v>0</v>
      </c>
      <c r="Q94" s="78">
        <v>0</v>
      </c>
      <c r="R94" s="78">
        <v>0</v>
      </c>
      <c r="S94" s="78">
        <v>0</v>
      </c>
      <c r="T94" s="78">
        <v>0</v>
      </c>
      <c r="U94" s="78">
        <v>0</v>
      </c>
      <c r="V94" s="78">
        <v>0</v>
      </c>
      <c r="W94" s="78">
        <v>0</v>
      </c>
      <c r="X94" s="78">
        <v>0</v>
      </c>
      <c r="Y94" s="78">
        <v>0</v>
      </c>
      <c r="Z94" s="78">
        <v>0</v>
      </c>
      <c r="AA94" s="78">
        <v>0</v>
      </c>
      <c r="AB94" s="78">
        <v>0</v>
      </c>
      <c r="AC94" s="78">
        <v>0</v>
      </c>
      <c r="AD94" s="78">
        <v>0</v>
      </c>
      <c r="AE94" s="78">
        <v>0</v>
      </c>
      <c r="AF94" s="78">
        <v>0</v>
      </c>
      <c r="AG94" s="78">
        <v>0</v>
      </c>
      <c r="AH94" s="78">
        <v>0</v>
      </c>
      <c r="AI94" s="78">
        <v>0</v>
      </c>
      <c r="AJ94" s="78">
        <v>0</v>
      </c>
      <c r="AK94" s="46" t="s">
        <v>110</v>
      </c>
    </row>
    <row r="95" spans="1:37" ht="15" customHeight="1" x14ac:dyDescent="0.45">
      <c r="A95" s="77" t="s">
        <v>307</v>
      </c>
      <c r="B95" s="43" t="s">
        <v>308</v>
      </c>
      <c r="C95" s="49">
        <v>46.543182000000002</v>
      </c>
      <c r="D95" s="49">
        <v>46.795616000000003</v>
      </c>
      <c r="E95" s="49">
        <v>47.529716000000001</v>
      </c>
      <c r="F95" s="49">
        <v>48.111797000000003</v>
      </c>
      <c r="G95" s="49">
        <v>48.721862999999999</v>
      </c>
      <c r="H95" s="49">
        <v>49.294060000000002</v>
      </c>
      <c r="I95" s="49">
        <v>49.853828</v>
      </c>
      <c r="J95" s="49">
        <v>50.421309999999998</v>
      </c>
      <c r="K95" s="49">
        <v>51.025573999999999</v>
      </c>
      <c r="L95" s="49">
        <v>51.643791</v>
      </c>
      <c r="M95" s="49">
        <v>52.195735999999997</v>
      </c>
      <c r="N95" s="49">
        <v>52.874577000000002</v>
      </c>
      <c r="O95" s="49">
        <v>53.353012</v>
      </c>
      <c r="P95" s="49">
        <v>53.960861000000001</v>
      </c>
      <c r="Q95" s="49">
        <v>54.52364</v>
      </c>
      <c r="R95" s="49">
        <v>55.095329</v>
      </c>
      <c r="S95" s="49">
        <v>55.691116000000001</v>
      </c>
      <c r="T95" s="49">
        <v>56.268394000000001</v>
      </c>
      <c r="U95" s="49">
        <v>56.838782999999999</v>
      </c>
      <c r="V95" s="49">
        <v>57.379852</v>
      </c>
      <c r="W95" s="49">
        <v>57.961891000000001</v>
      </c>
      <c r="X95" s="49">
        <v>58.514735999999999</v>
      </c>
      <c r="Y95" s="49">
        <v>59.055999999999997</v>
      </c>
      <c r="Z95" s="49">
        <v>59.589581000000003</v>
      </c>
      <c r="AA95" s="49">
        <v>60.132506999999997</v>
      </c>
      <c r="AB95" s="49">
        <v>60.652596000000003</v>
      </c>
      <c r="AC95" s="49">
        <v>61.198776000000002</v>
      </c>
      <c r="AD95" s="49">
        <v>61.744979999999998</v>
      </c>
      <c r="AE95" s="49">
        <v>62.277622000000001</v>
      </c>
      <c r="AF95" s="49">
        <v>62.803744999999999</v>
      </c>
      <c r="AG95" s="49">
        <v>63.347011999999999</v>
      </c>
      <c r="AH95" s="49">
        <v>63.862675000000003</v>
      </c>
      <c r="AI95" s="49">
        <v>64.386002000000005</v>
      </c>
      <c r="AJ95" s="49">
        <v>64.878013999999993</v>
      </c>
      <c r="AK95" s="50">
        <v>1.0262E-2</v>
      </c>
    </row>
    <row r="96" spans="1:37" ht="15" customHeight="1" x14ac:dyDescent="0.45">
      <c r="A96" s="77" t="s">
        <v>309</v>
      </c>
      <c r="B96" s="44" t="s">
        <v>310</v>
      </c>
      <c r="C96" s="78">
        <v>10.186204</v>
      </c>
      <c r="D96" s="78">
        <v>10.297212999999999</v>
      </c>
      <c r="E96" s="78">
        <v>10.405301</v>
      </c>
      <c r="F96" s="78">
        <v>10.514687</v>
      </c>
      <c r="G96" s="78">
        <v>10.623635</v>
      </c>
      <c r="H96" s="78">
        <v>10.732908999999999</v>
      </c>
      <c r="I96" s="78">
        <v>10.843113000000001</v>
      </c>
      <c r="J96" s="78">
        <v>10.951307</v>
      </c>
      <c r="K96" s="78">
        <v>11.054736999999999</v>
      </c>
      <c r="L96" s="78">
        <v>11.157768000000001</v>
      </c>
      <c r="M96" s="78">
        <v>11.25986</v>
      </c>
      <c r="N96" s="78">
        <v>11.359583000000001</v>
      </c>
      <c r="O96" s="78">
        <v>11.458235999999999</v>
      </c>
      <c r="P96" s="78">
        <v>11.556338</v>
      </c>
      <c r="Q96" s="78">
        <v>11.653212</v>
      </c>
      <c r="R96" s="78">
        <v>11.748480000000001</v>
      </c>
      <c r="S96" s="78">
        <v>11.844671999999999</v>
      </c>
      <c r="T96" s="78">
        <v>11.940115</v>
      </c>
      <c r="U96" s="78">
        <v>12.034717000000001</v>
      </c>
      <c r="V96" s="78">
        <v>12.128380999999999</v>
      </c>
      <c r="W96" s="78">
        <v>12.221003</v>
      </c>
      <c r="X96" s="78">
        <v>12.312512999999999</v>
      </c>
      <c r="Y96" s="78">
        <v>12.40286</v>
      </c>
      <c r="Z96" s="78">
        <v>12.492032999999999</v>
      </c>
      <c r="AA96" s="78">
        <v>12.580064</v>
      </c>
      <c r="AB96" s="78">
        <v>12.667017</v>
      </c>
      <c r="AC96" s="78">
        <v>12.752957</v>
      </c>
      <c r="AD96" s="78">
        <v>12.837978</v>
      </c>
      <c r="AE96" s="78">
        <v>12.922190000000001</v>
      </c>
      <c r="AF96" s="78">
        <v>13.005718999999999</v>
      </c>
      <c r="AG96" s="78">
        <v>13.088661</v>
      </c>
      <c r="AH96" s="78">
        <v>13.171181000000001</v>
      </c>
      <c r="AI96" s="78">
        <v>13.25347</v>
      </c>
      <c r="AJ96" s="78">
        <v>13.335722000000001</v>
      </c>
      <c r="AK96" s="46">
        <v>8.1130000000000004E-3</v>
      </c>
    </row>
    <row r="97" spans="1:37" ht="15" customHeight="1" x14ac:dyDescent="0.45">
      <c r="A97" s="77" t="s">
        <v>311</v>
      </c>
      <c r="B97" s="44" t="s">
        <v>286</v>
      </c>
      <c r="C97" s="78">
        <v>1.679244</v>
      </c>
      <c r="D97" s="78">
        <v>1.6975439999999999</v>
      </c>
      <c r="E97" s="78">
        <v>1.7153640000000001</v>
      </c>
      <c r="F97" s="78">
        <v>1.7333970000000001</v>
      </c>
      <c r="G97" s="78">
        <v>1.7513570000000001</v>
      </c>
      <c r="H97" s="78">
        <v>1.769371</v>
      </c>
      <c r="I97" s="78">
        <v>1.787539</v>
      </c>
      <c r="J97" s="78">
        <v>1.805375</v>
      </c>
      <c r="K97" s="78">
        <v>1.8224260000000001</v>
      </c>
      <c r="L97" s="78">
        <v>1.839412</v>
      </c>
      <c r="M97" s="78">
        <v>1.856241</v>
      </c>
      <c r="N97" s="78">
        <v>1.872682</v>
      </c>
      <c r="O97" s="78">
        <v>1.8889450000000001</v>
      </c>
      <c r="P97" s="78">
        <v>1.9051169999999999</v>
      </c>
      <c r="Q97" s="78">
        <v>1.921087</v>
      </c>
      <c r="R97" s="78">
        <v>1.936793</v>
      </c>
      <c r="S97" s="78">
        <v>1.9526509999999999</v>
      </c>
      <c r="T97" s="78">
        <v>1.9683850000000001</v>
      </c>
      <c r="U97" s="78">
        <v>1.9839800000000001</v>
      </c>
      <c r="V97" s="78">
        <v>1.9994209999999999</v>
      </c>
      <c r="W97" s="78">
        <v>2.0146899999999999</v>
      </c>
      <c r="X97" s="78">
        <v>2.0297770000000002</v>
      </c>
      <c r="Y97" s="78">
        <v>2.04467</v>
      </c>
      <c r="Z97" s="78">
        <v>2.0593710000000001</v>
      </c>
      <c r="AA97" s="78">
        <v>2.0738829999999999</v>
      </c>
      <c r="AB97" s="78">
        <v>2.0882179999999999</v>
      </c>
      <c r="AC97" s="78">
        <v>2.1023860000000001</v>
      </c>
      <c r="AD97" s="78">
        <v>2.1164019999999999</v>
      </c>
      <c r="AE97" s="78">
        <v>2.1302840000000001</v>
      </c>
      <c r="AF97" s="78">
        <v>2.1440540000000001</v>
      </c>
      <c r="AG97" s="78">
        <v>2.1577280000000001</v>
      </c>
      <c r="AH97" s="78">
        <v>2.171332</v>
      </c>
      <c r="AI97" s="78">
        <v>2.1848969999999999</v>
      </c>
      <c r="AJ97" s="78">
        <v>2.198458</v>
      </c>
      <c r="AK97" s="46">
        <v>8.1130000000000004E-3</v>
      </c>
    </row>
    <row r="98" spans="1:37" ht="15" customHeight="1" x14ac:dyDescent="0.45">
      <c r="A98" s="77" t="s">
        <v>312</v>
      </c>
      <c r="B98" s="44" t="s">
        <v>313</v>
      </c>
      <c r="C98" s="78">
        <v>8.5069599999999994</v>
      </c>
      <c r="D98" s="78">
        <v>8.5996690000000005</v>
      </c>
      <c r="E98" s="78">
        <v>8.6899379999999997</v>
      </c>
      <c r="F98" s="78">
        <v>8.7812900000000003</v>
      </c>
      <c r="G98" s="78">
        <v>8.8722779999999997</v>
      </c>
      <c r="H98" s="78">
        <v>8.9635379999999998</v>
      </c>
      <c r="I98" s="78">
        <v>9.055574</v>
      </c>
      <c r="J98" s="78">
        <v>9.1459320000000002</v>
      </c>
      <c r="K98" s="78">
        <v>9.2323109999999993</v>
      </c>
      <c r="L98" s="78">
        <v>9.3183570000000007</v>
      </c>
      <c r="M98" s="78">
        <v>9.4036190000000008</v>
      </c>
      <c r="N98" s="78">
        <v>9.4869009999999996</v>
      </c>
      <c r="O98" s="78">
        <v>9.5692909999999998</v>
      </c>
      <c r="P98" s="78">
        <v>9.6512209999999996</v>
      </c>
      <c r="Q98" s="78">
        <v>9.7321240000000007</v>
      </c>
      <c r="R98" s="78">
        <v>9.8116869999999992</v>
      </c>
      <c r="S98" s="78">
        <v>9.8920209999999997</v>
      </c>
      <c r="T98" s="78">
        <v>9.9717300000000009</v>
      </c>
      <c r="U98" s="78">
        <v>10.050736000000001</v>
      </c>
      <c r="V98" s="78">
        <v>10.128959999999999</v>
      </c>
      <c r="W98" s="78">
        <v>10.206312</v>
      </c>
      <c r="X98" s="78">
        <v>10.282736999999999</v>
      </c>
      <c r="Y98" s="78">
        <v>10.35819</v>
      </c>
      <c r="Z98" s="78">
        <v>10.432662000000001</v>
      </c>
      <c r="AA98" s="78">
        <v>10.506181</v>
      </c>
      <c r="AB98" s="78">
        <v>10.578799</v>
      </c>
      <c r="AC98" s="78">
        <v>10.650572</v>
      </c>
      <c r="AD98" s="78">
        <v>10.721577</v>
      </c>
      <c r="AE98" s="78">
        <v>10.791905</v>
      </c>
      <c r="AF98" s="78">
        <v>10.861665</v>
      </c>
      <c r="AG98" s="78">
        <v>10.930933</v>
      </c>
      <c r="AH98" s="78">
        <v>10.999848</v>
      </c>
      <c r="AI98" s="78">
        <v>11.068573000000001</v>
      </c>
      <c r="AJ98" s="78">
        <v>11.137264</v>
      </c>
      <c r="AK98" s="46">
        <v>8.1130000000000004E-3</v>
      </c>
    </row>
    <row r="99" spans="1:37" ht="15" customHeight="1" x14ac:dyDescent="0.45">
      <c r="A99" s="77" t="s">
        <v>314</v>
      </c>
      <c r="B99" s="44" t="s">
        <v>315</v>
      </c>
      <c r="C99" s="78">
        <v>0</v>
      </c>
      <c r="D99" s="78">
        <v>0</v>
      </c>
      <c r="E99" s="78">
        <v>0</v>
      </c>
      <c r="F99" s="78">
        <v>0</v>
      </c>
      <c r="G99" s="78">
        <v>0</v>
      </c>
      <c r="H99" s="78">
        <v>0</v>
      </c>
      <c r="I99" s="78">
        <v>0</v>
      </c>
      <c r="J99" s="78">
        <v>0</v>
      </c>
      <c r="K99" s="78">
        <v>0</v>
      </c>
      <c r="L99" s="78">
        <v>0</v>
      </c>
      <c r="M99" s="78">
        <v>0</v>
      </c>
      <c r="N99" s="78">
        <v>0</v>
      </c>
      <c r="O99" s="78">
        <v>0</v>
      </c>
      <c r="P99" s="78">
        <v>0</v>
      </c>
      <c r="Q99" s="78">
        <v>0</v>
      </c>
      <c r="R99" s="78">
        <v>0</v>
      </c>
      <c r="S99" s="78">
        <v>0</v>
      </c>
      <c r="T99" s="78">
        <v>0</v>
      </c>
      <c r="U99" s="78">
        <v>0</v>
      </c>
      <c r="V99" s="78">
        <v>0</v>
      </c>
      <c r="W99" s="78">
        <v>0</v>
      </c>
      <c r="X99" s="78">
        <v>0</v>
      </c>
      <c r="Y99" s="78">
        <v>0</v>
      </c>
      <c r="Z99" s="78">
        <v>0</v>
      </c>
      <c r="AA99" s="78">
        <v>0</v>
      </c>
      <c r="AB99" s="78">
        <v>0</v>
      </c>
      <c r="AC99" s="78">
        <v>0</v>
      </c>
      <c r="AD99" s="78">
        <v>0</v>
      </c>
      <c r="AE99" s="78">
        <v>0</v>
      </c>
      <c r="AF99" s="78">
        <v>0</v>
      </c>
      <c r="AG99" s="78">
        <v>0</v>
      </c>
      <c r="AH99" s="78">
        <v>0</v>
      </c>
      <c r="AI99" s="78">
        <v>0</v>
      </c>
      <c r="AJ99" s="78">
        <v>0</v>
      </c>
      <c r="AK99" s="46" t="s">
        <v>110</v>
      </c>
    </row>
    <row r="100" spans="1:37" ht="15" customHeight="1" x14ac:dyDescent="0.45">
      <c r="A100" s="77" t="s">
        <v>316</v>
      </c>
      <c r="B100" s="44" t="s">
        <v>317</v>
      </c>
      <c r="C100" s="78">
        <v>0</v>
      </c>
      <c r="D100" s="78">
        <v>0</v>
      </c>
      <c r="E100" s="78">
        <v>0</v>
      </c>
      <c r="F100" s="78">
        <v>0</v>
      </c>
      <c r="G100" s="78">
        <v>0</v>
      </c>
      <c r="H100" s="78">
        <v>0</v>
      </c>
      <c r="I100" s="78">
        <v>0</v>
      </c>
      <c r="J100" s="78">
        <v>0</v>
      </c>
      <c r="K100" s="78">
        <v>0</v>
      </c>
      <c r="L100" s="78">
        <v>0</v>
      </c>
      <c r="M100" s="78">
        <v>0</v>
      </c>
      <c r="N100" s="78">
        <v>0</v>
      </c>
      <c r="O100" s="78">
        <v>0</v>
      </c>
      <c r="P100" s="78">
        <v>0</v>
      </c>
      <c r="Q100" s="78">
        <v>0</v>
      </c>
      <c r="R100" s="78">
        <v>0</v>
      </c>
      <c r="S100" s="78">
        <v>0</v>
      </c>
      <c r="T100" s="78">
        <v>0</v>
      </c>
      <c r="U100" s="78">
        <v>0</v>
      </c>
      <c r="V100" s="78">
        <v>0</v>
      </c>
      <c r="W100" s="78">
        <v>0</v>
      </c>
      <c r="X100" s="78">
        <v>0</v>
      </c>
      <c r="Y100" s="78">
        <v>0</v>
      </c>
      <c r="Z100" s="78">
        <v>0</v>
      </c>
      <c r="AA100" s="78">
        <v>0</v>
      </c>
      <c r="AB100" s="78">
        <v>0</v>
      </c>
      <c r="AC100" s="78">
        <v>0</v>
      </c>
      <c r="AD100" s="78">
        <v>0</v>
      </c>
      <c r="AE100" s="78">
        <v>0</v>
      </c>
      <c r="AF100" s="78">
        <v>0</v>
      </c>
      <c r="AG100" s="78">
        <v>0</v>
      </c>
      <c r="AH100" s="78">
        <v>0</v>
      </c>
      <c r="AI100" s="78">
        <v>0</v>
      </c>
      <c r="AJ100" s="78">
        <v>0</v>
      </c>
      <c r="AK100" s="46" t="s">
        <v>110</v>
      </c>
    </row>
    <row r="101" spans="1:37" ht="15" customHeight="1" x14ac:dyDescent="0.45">
      <c r="A101" s="77" t="s">
        <v>318</v>
      </c>
      <c r="B101" s="44" t="s">
        <v>319</v>
      </c>
      <c r="C101" s="78">
        <v>15.999097000000001</v>
      </c>
      <c r="D101" s="78">
        <v>16.130721999999999</v>
      </c>
      <c r="E101" s="78">
        <v>16.316534000000001</v>
      </c>
      <c r="F101" s="78">
        <v>16.481345999999998</v>
      </c>
      <c r="G101" s="78">
        <v>16.641085</v>
      </c>
      <c r="H101" s="78">
        <v>16.795180999999999</v>
      </c>
      <c r="I101" s="78">
        <v>16.949228000000002</v>
      </c>
      <c r="J101" s="78">
        <v>17.103591999999999</v>
      </c>
      <c r="K101" s="78">
        <v>17.257421000000001</v>
      </c>
      <c r="L101" s="78">
        <v>17.411604000000001</v>
      </c>
      <c r="M101" s="78">
        <v>17.557075999999999</v>
      </c>
      <c r="N101" s="78">
        <v>17.719833000000001</v>
      </c>
      <c r="O101" s="78">
        <v>17.849571000000001</v>
      </c>
      <c r="P101" s="78">
        <v>17.987839000000001</v>
      </c>
      <c r="Q101" s="78">
        <v>18.116645999999999</v>
      </c>
      <c r="R101" s="78">
        <v>18.243845</v>
      </c>
      <c r="S101" s="78">
        <v>18.372828999999999</v>
      </c>
      <c r="T101" s="78">
        <v>18.497709</v>
      </c>
      <c r="U101" s="78">
        <v>18.617874</v>
      </c>
      <c r="V101" s="78">
        <v>18.729818000000002</v>
      </c>
      <c r="W101" s="78">
        <v>18.843767</v>
      </c>
      <c r="X101" s="78">
        <v>18.949031999999999</v>
      </c>
      <c r="Y101" s="78">
        <v>19.047654999999999</v>
      </c>
      <c r="Z101" s="78">
        <v>19.140422999999998</v>
      </c>
      <c r="AA101" s="78">
        <v>19.225750000000001</v>
      </c>
      <c r="AB101" s="78">
        <v>19.303459</v>
      </c>
      <c r="AC101" s="78">
        <v>19.379301000000002</v>
      </c>
      <c r="AD101" s="78">
        <v>19.451170000000001</v>
      </c>
      <c r="AE101" s="78">
        <v>19.519166999999999</v>
      </c>
      <c r="AF101" s="78">
        <v>19.590423999999999</v>
      </c>
      <c r="AG101" s="78">
        <v>19.670580000000001</v>
      </c>
      <c r="AH101" s="78">
        <v>19.757104999999999</v>
      </c>
      <c r="AI101" s="78">
        <v>19.856714</v>
      </c>
      <c r="AJ101" s="78">
        <v>19.965975</v>
      </c>
      <c r="AK101" s="46">
        <v>6.6880000000000004E-3</v>
      </c>
    </row>
    <row r="102" spans="1:37" ht="15" customHeight="1" x14ac:dyDescent="0.45">
      <c r="A102" s="77" t="s">
        <v>320</v>
      </c>
      <c r="B102" s="44" t="s">
        <v>286</v>
      </c>
      <c r="C102" s="78">
        <v>15.999097000000001</v>
      </c>
      <c r="D102" s="78">
        <v>16.130721999999999</v>
      </c>
      <c r="E102" s="78">
        <v>16.316534000000001</v>
      </c>
      <c r="F102" s="78">
        <v>16.481345999999998</v>
      </c>
      <c r="G102" s="78">
        <v>16.641085</v>
      </c>
      <c r="H102" s="78">
        <v>16.795180999999999</v>
      </c>
      <c r="I102" s="78">
        <v>16.949228000000002</v>
      </c>
      <c r="J102" s="78">
        <v>17.103591999999999</v>
      </c>
      <c r="K102" s="78">
        <v>17.257421000000001</v>
      </c>
      <c r="L102" s="78">
        <v>17.411604000000001</v>
      </c>
      <c r="M102" s="78">
        <v>17.557075999999999</v>
      </c>
      <c r="N102" s="78">
        <v>17.719833000000001</v>
      </c>
      <c r="O102" s="78">
        <v>17.849571000000001</v>
      </c>
      <c r="P102" s="78">
        <v>17.987839000000001</v>
      </c>
      <c r="Q102" s="78">
        <v>18.116645999999999</v>
      </c>
      <c r="R102" s="78">
        <v>18.243845</v>
      </c>
      <c r="S102" s="78">
        <v>18.372828999999999</v>
      </c>
      <c r="T102" s="78">
        <v>18.497709</v>
      </c>
      <c r="U102" s="78">
        <v>18.617874</v>
      </c>
      <c r="V102" s="78">
        <v>18.729818000000002</v>
      </c>
      <c r="W102" s="78">
        <v>18.843767</v>
      </c>
      <c r="X102" s="78">
        <v>18.949031999999999</v>
      </c>
      <c r="Y102" s="78">
        <v>19.047654999999999</v>
      </c>
      <c r="Z102" s="78">
        <v>19.140422999999998</v>
      </c>
      <c r="AA102" s="78">
        <v>19.225750000000001</v>
      </c>
      <c r="AB102" s="78">
        <v>19.303459</v>
      </c>
      <c r="AC102" s="78">
        <v>19.379301000000002</v>
      </c>
      <c r="AD102" s="78">
        <v>19.451170000000001</v>
      </c>
      <c r="AE102" s="78">
        <v>19.519166999999999</v>
      </c>
      <c r="AF102" s="78">
        <v>19.590423999999999</v>
      </c>
      <c r="AG102" s="78">
        <v>19.670580000000001</v>
      </c>
      <c r="AH102" s="78">
        <v>19.757104999999999</v>
      </c>
      <c r="AI102" s="78">
        <v>19.856714</v>
      </c>
      <c r="AJ102" s="78">
        <v>19.965975</v>
      </c>
      <c r="AK102" s="46">
        <v>6.6880000000000004E-3</v>
      </c>
    </row>
    <row r="103" spans="1:37" ht="15" customHeight="1" x14ac:dyDescent="0.45">
      <c r="A103" s="77" t="s">
        <v>321</v>
      </c>
      <c r="B103" s="44" t="s">
        <v>322</v>
      </c>
      <c r="C103" s="78">
        <v>20.357882</v>
      </c>
      <c r="D103" s="78">
        <v>20.36768</v>
      </c>
      <c r="E103" s="78">
        <v>20.807881999999999</v>
      </c>
      <c r="F103" s="78">
        <v>21.115765</v>
      </c>
      <c r="G103" s="78">
        <v>21.457144</v>
      </c>
      <c r="H103" s="78">
        <v>21.765969999999999</v>
      </c>
      <c r="I103" s="78">
        <v>22.061487</v>
      </c>
      <c r="J103" s="78">
        <v>22.366409000000001</v>
      </c>
      <c r="K103" s="78">
        <v>22.713412999999999</v>
      </c>
      <c r="L103" s="78">
        <v>23.074417</v>
      </c>
      <c r="M103" s="78">
        <v>23.378798</v>
      </c>
      <c r="N103" s="78">
        <v>23.795158000000001</v>
      </c>
      <c r="O103" s="78">
        <v>24.045202</v>
      </c>
      <c r="P103" s="78">
        <v>24.416687</v>
      </c>
      <c r="Q103" s="78">
        <v>24.753779999999999</v>
      </c>
      <c r="R103" s="78">
        <v>25.103003999999999</v>
      </c>
      <c r="S103" s="78">
        <v>25.473616</v>
      </c>
      <c r="T103" s="78">
        <v>25.830566000000001</v>
      </c>
      <c r="U103" s="78">
        <v>26.186191999999998</v>
      </c>
      <c r="V103" s="78">
        <v>26.521656</v>
      </c>
      <c r="W103" s="78">
        <v>26.897117999999999</v>
      </c>
      <c r="X103" s="78">
        <v>27.253191000000001</v>
      </c>
      <c r="Y103" s="78">
        <v>27.605484000000001</v>
      </c>
      <c r="Z103" s="78">
        <v>27.957125000000001</v>
      </c>
      <c r="AA103" s="78">
        <v>28.326695999999998</v>
      </c>
      <c r="AB103" s="78">
        <v>28.682119</v>
      </c>
      <c r="AC103" s="78">
        <v>29.066517000000001</v>
      </c>
      <c r="AD103" s="78">
        <v>29.455832000000001</v>
      </c>
      <c r="AE103" s="78">
        <v>29.836265999999998</v>
      </c>
      <c r="AF103" s="78">
        <v>30.207602999999999</v>
      </c>
      <c r="AG103" s="78">
        <v>30.587774</v>
      </c>
      <c r="AH103" s="78">
        <v>30.934388999999999</v>
      </c>
      <c r="AI103" s="78">
        <v>31.275814</v>
      </c>
      <c r="AJ103" s="78">
        <v>31.576312999999999</v>
      </c>
      <c r="AK103" s="46">
        <v>1.3795999999999999E-2</v>
      </c>
    </row>
    <row r="104" spans="1:37" ht="15" customHeight="1" x14ac:dyDescent="0.45">
      <c r="A104" s="77" t="s">
        <v>323</v>
      </c>
      <c r="B104" s="44" t="s">
        <v>286</v>
      </c>
      <c r="C104" s="78">
        <v>6.1437689999999998</v>
      </c>
      <c r="D104" s="78">
        <v>6.1830299999999996</v>
      </c>
      <c r="E104" s="78">
        <v>6.2875100000000002</v>
      </c>
      <c r="F104" s="78">
        <v>6.3673109999999999</v>
      </c>
      <c r="G104" s="78">
        <v>6.4455299999999998</v>
      </c>
      <c r="H104" s="78">
        <v>6.5159200000000004</v>
      </c>
      <c r="I104" s="78">
        <v>6.58683</v>
      </c>
      <c r="J104" s="78">
        <v>6.6612499999999999</v>
      </c>
      <c r="K104" s="78">
        <v>6.7441789999999999</v>
      </c>
      <c r="L104" s="78">
        <v>6.8294620000000004</v>
      </c>
      <c r="M104" s="78">
        <v>6.9060769999999998</v>
      </c>
      <c r="N104" s="78">
        <v>7.0030939999999999</v>
      </c>
      <c r="O104" s="78">
        <v>7.0842109999999998</v>
      </c>
      <c r="P104" s="78">
        <v>7.1679539999999999</v>
      </c>
      <c r="Q104" s="78">
        <v>7.2483979999999999</v>
      </c>
      <c r="R104" s="78">
        <v>7.3287519999999997</v>
      </c>
      <c r="S104" s="78">
        <v>7.411416</v>
      </c>
      <c r="T104" s="78">
        <v>7.4921049999999996</v>
      </c>
      <c r="U104" s="78">
        <v>7.5701780000000003</v>
      </c>
      <c r="V104" s="78">
        <v>7.6451849999999997</v>
      </c>
      <c r="W104" s="78">
        <v>7.7242959999999998</v>
      </c>
      <c r="X104" s="78">
        <v>7.8019730000000003</v>
      </c>
      <c r="Y104" s="78">
        <v>7.8781879999999997</v>
      </c>
      <c r="Z104" s="78">
        <v>7.9546950000000001</v>
      </c>
      <c r="AA104" s="78">
        <v>8.0337180000000004</v>
      </c>
      <c r="AB104" s="78">
        <v>8.1115209999999998</v>
      </c>
      <c r="AC104" s="78">
        <v>8.1914429999999996</v>
      </c>
      <c r="AD104" s="78">
        <v>8.2707499999999996</v>
      </c>
      <c r="AE104" s="78">
        <v>8.3484610000000004</v>
      </c>
      <c r="AF104" s="78">
        <v>8.424042</v>
      </c>
      <c r="AG104" s="78">
        <v>8.5011919999999996</v>
      </c>
      <c r="AH104" s="78">
        <v>8.5732330000000001</v>
      </c>
      <c r="AI104" s="78">
        <v>8.6404800000000002</v>
      </c>
      <c r="AJ104" s="78">
        <v>8.6977449999999994</v>
      </c>
      <c r="AK104" s="46">
        <v>1.0721E-2</v>
      </c>
    </row>
    <row r="105" spans="1:37" ht="15" customHeight="1" x14ac:dyDescent="0.45">
      <c r="A105" s="77" t="s">
        <v>324</v>
      </c>
      <c r="B105" s="44" t="s">
        <v>313</v>
      </c>
      <c r="C105" s="78">
        <v>14.214112</v>
      </c>
      <c r="D105" s="78">
        <v>14.184649</v>
      </c>
      <c r="E105" s="78">
        <v>14.520372</v>
      </c>
      <c r="F105" s="78">
        <v>14.748454000000001</v>
      </c>
      <c r="G105" s="78">
        <v>15.011614</v>
      </c>
      <c r="H105" s="78">
        <v>15.250050999999999</v>
      </c>
      <c r="I105" s="78">
        <v>15.474657000000001</v>
      </c>
      <c r="J105" s="78">
        <v>15.705159999999999</v>
      </c>
      <c r="K105" s="78">
        <v>15.969234</v>
      </c>
      <c r="L105" s="78">
        <v>16.244955000000001</v>
      </c>
      <c r="M105" s="78">
        <v>16.472721</v>
      </c>
      <c r="N105" s="78">
        <v>16.792065000000001</v>
      </c>
      <c r="O105" s="78">
        <v>16.960991</v>
      </c>
      <c r="P105" s="78">
        <v>17.248732</v>
      </c>
      <c r="Q105" s="78">
        <v>17.505382999999998</v>
      </c>
      <c r="R105" s="78">
        <v>17.774252000000001</v>
      </c>
      <c r="S105" s="78">
        <v>18.062201000000002</v>
      </c>
      <c r="T105" s="78">
        <v>18.338460999999999</v>
      </c>
      <c r="U105" s="78">
        <v>18.616014</v>
      </c>
      <c r="V105" s="78">
        <v>18.876470999999999</v>
      </c>
      <c r="W105" s="78">
        <v>19.172823000000001</v>
      </c>
      <c r="X105" s="78">
        <v>19.451218000000001</v>
      </c>
      <c r="Y105" s="78">
        <v>19.727297</v>
      </c>
      <c r="Z105" s="78">
        <v>20.00243</v>
      </c>
      <c r="AA105" s="78">
        <v>20.292978000000002</v>
      </c>
      <c r="AB105" s="78">
        <v>20.570599000000001</v>
      </c>
      <c r="AC105" s="78">
        <v>20.875071999999999</v>
      </c>
      <c r="AD105" s="78">
        <v>21.185081</v>
      </c>
      <c r="AE105" s="78">
        <v>21.487804000000001</v>
      </c>
      <c r="AF105" s="78">
        <v>21.783562</v>
      </c>
      <c r="AG105" s="78">
        <v>22.086582</v>
      </c>
      <c r="AH105" s="78">
        <v>22.361156000000001</v>
      </c>
      <c r="AI105" s="78">
        <v>22.635334</v>
      </c>
      <c r="AJ105" s="78">
        <v>22.878568999999999</v>
      </c>
      <c r="AK105" s="46">
        <v>1.5051E-2</v>
      </c>
    </row>
    <row r="106" spans="1:37" ht="15" customHeight="1" x14ac:dyDescent="0.45">
      <c r="A106" s="77" t="s">
        <v>325</v>
      </c>
      <c r="B106" s="44" t="s">
        <v>315</v>
      </c>
      <c r="C106" s="78">
        <v>0</v>
      </c>
      <c r="D106" s="78">
        <v>0</v>
      </c>
      <c r="E106" s="78">
        <v>0</v>
      </c>
      <c r="F106" s="78">
        <v>0</v>
      </c>
      <c r="G106" s="78">
        <v>0</v>
      </c>
      <c r="H106" s="78">
        <v>0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8">
        <v>0</v>
      </c>
      <c r="T106" s="78">
        <v>0</v>
      </c>
      <c r="U106" s="78">
        <v>0</v>
      </c>
      <c r="V106" s="78">
        <v>0</v>
      </c>
      <c r="W106" s="78">
        <v>0</v>
      </c>
      <c r="X106" s="78">
        <v>0</v>
      </c>
      <c r="Y106" s="78">
        <v>0</v>
      </c>
      <c r="Z106" s="78">
        <v>0</v>
      </c>
      <c r="AA106" s="78">
        <v>0</v>
      </c>
      <c r="AB106" s="78">
        <v>0</v>
      </c>
      <c r="AC106" s="78">
        <v>0</v>
      </c>
      <c r="AD106" s="78">
        <v>0</v>
      </c>
      <c r="AE106" s="78">
        <v>0</v>
      </c>
      <c r="AF106" s="78">
        <v>0</v>
      </c>
      <c r="AG106" s="78">
        <v>0</v>
      </c>
      <c r="AH106" s="78">
        <v>0</v>
      </c>
      <c r="AI106" s="78">
        <v>0</v>
      </c>
      <c r="AJ106" s="78">
        <v>0</v>
      </c>
      <c r="AK106" s="46" t="s">
        <v>110</v>
      </c>
    </row>
    <row r="107" spans="1:37" ht="15" customHeight="1" x14ac:dyDescent="0.45">
      <c r="A107" s="77" t="s">
        <v>326</v>
      </c>
      <c r="B107" s="44" t="s">
        <v>317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  <c r="H107" s="78">
        <v>0</v>
      </c>
      <c r="I107" s="78">
        <v>0</v>
      </c>
      <c r="J107" s="78">
        <v>0</v>
      </c>
      <c r="K107" s="78">
        <v>0</v>
      </c>
      <c r="L107" s="78">
        <v>0</v>
      </c>
      <c r="M107" s="78">
        <v>0</v>
      </c>
      <c r="N107" s="78">
        <v>0</v>
      </c>
      <c r="O107" s="78">
        <v>0</v>
      </c>
      <c r="P107" s="78">
        <v>0</v>
      </c>
      <c r="Q107" s="78">
        <v>0</v>
      </c>
      <c r="R107" s="78">
        <v>0</v>
      </c>
      <c r="S107" s="78">
        <v>0</v>
      </c>
      <c r="T107" s="78">
        <v>0</v>
      </c>
      <c r="U107" s="78">
        <v>0</v>
      </c>
      <c r="V107" s="78">
        <v>0</v>
      </c>
      <c r="W107" s="78">
        <v>0</v>
      </c>
      <c r="X107" s="78">
        <v>0</v>
      </c>
      <c r="Y107" s="78">
        <v>0</v>
      </c>
      <c r="Z107" s="78">
        <v>0</v>
      </c>
      <c r="AA107" s="78">
        <v>0</v>
      </c>
      <c r="AB107" s="78">
        <v>0</v>
      </c>
      <c r="AC107" s="78">
        <v>0</v>
      </c>
      <c r="AD107" s="78">
        <v>0</v>
      </c>
      <c r="AE107" s="78">
        <v>0</v>
      </c>
      <c r="AF107" s="78">
        <v>0</v>
      </c>
      <c r="AG107" s="78">
        <v>0</v>
      </c>
      <c r="AH107" s="78">
        <v>0</v>
      </c>
      <c r="AI107" s="78">
        <v>0</v>
      </c>
      <c r="AJ107" s="78">
        <v>0</v>
      </c>
      <c r="AK107" s="46" t="s">
        <v>110</v>
      </c>
    </row>
    <row r="109" spans="1:37" ht="15" customHeight="1" x14ac:dyDescent="0.45">
      <c r="A109" s="77" t="s">
        <v>327</v>
      </c>
      <c r="B109" s="43" t="s">
        <v>328</v>
      </c>
      <c r="C109" s="49">
        <v>242.86506700000001</v>
      </c>
      <c r="D109" s="49">
        <v>242.79818700000001</v>
      </c>
      <c r="E109" s="49">
        <v>243.499268</v>
      </c>
      <c r="F109" s="49">
        <v>243.797821</v>
      </c>
      <c r="G109" s="49">
        <v>244.15794399999999</v>
      </c>
      <c r="H109" s="49">
        <v>244.39501999999999</v>
      </c>
      <c r="I109" s="49">
        <v>244.57638499999999</v>
      </c>
      <c r="J109" s="49">
        <v>244.720505</v>
      </c>
      <c r="K109" s="49">
        <v>244.89648399999999</v>
      </c>
      <c r="L109" s="49">
        <v>245.08663899999999</v>
      </c>
      <c r="M109" s="49">
        <v>245.121307</v>
      </c>
      <c r="N109" s="49">
        <v>245.346497</v>
      </c>
      <c r="O109" s="49">
        <v>245.31044</v>
      </c>
      <c r="P109" s="49">
        <v>245.287949</v>
      </c>
      <c r="Q109" s="49">
        <v>245.21646100000001</v>
      </c>
      <c r="R109" s="49">
        <v>245.07678200000001</v>
      </c>
      <c r="S109" s="49">
        <v>244.892517</v>
      </c>
      <c r="T109" s="49">
        <v>244.69248999999999</v>
      </c>
      <c r="U109" s="49">
        <v>244.41064499999999</v>
      </c>
      <c r="V109" s="49">
        <v>244.05093400000001</v>
      </c>
      <c r="W109" s="49">
        <v>243.70379600000001</v>
      </c>
      <c r="X109" s="49">
        <v>243.28808599999999</v>
      </c>
      <c r="Y109" s="49">
        <v>242.82324199999999</v>
      </c>
      <c r="Z109" s="49">
        <v>242.323669</v>
      </c>
      <c r="AA109" s="49">
        <v>241.79251099999999</v>
      </c>
      <c r="AB109" s="49">
        <v>241.21249399999999</v>
      </c>
      <c r="AC109" s="49">
        <v>240.62974500000001</v>
      </c>
      <c r="AD109" s="49">
        <v>240.037994</v>
      </c>
      <c r="AE109" s="49">
        <v>239.40690599999999</v>
      </c>
      <c r="AF109" s="49">
        <v>238.78274500000001</v>
      </c>
      <c r="AG109" s="49">
        <v>238.14810199999999</v>
      </c>
      <c r="AH109" s="49">
        <v>237.453339</v>
      </c>
      <c r="AI109" s="49">
        <v>236.735229</v>
      </c>
      <c r="AJ109" s="49">
        <v>235.958923</v>
      </c>
      <c r="AK109" s="50">
        <v>-8.9300000000000002E-4</v>
      </c>
    </row>
    <row r="110" spans="1:37" ht="15" customHeight="1" x14ac:dyDescent="0.45">
      <c r="A110" s="77" t="s">
        <v>329</v>
      </c>
      <c r="B110" s="44" t="s">
        <v>330</v>
      </c>
      <c r="C110" s="78">
        <v>191.36454800000001</v>
      </c>
      <c r="D110" s="78">
        <v>190.832367</v>
      </c>
      <c r="E110" s="78">
        <v>190.20715300000001</v>
      </c>
      <c r="F110" s="78">
        <v>189.55967699999999</v>
      </c>
      <c r="G110" s="78">
        <v>188.87768600000001</v>
      </c>
      <c r="H110" s="78">
        <v>188.15933200000001</v>
      </c>
      <c r="I110" s="78">
        <v>187.40133700000001</v>
      </c>
      <c r="J110" s="78">
        <v>186.602295</v>
      </c>
      <c r="K110" s="78">
        <v>185.76179500000001</v>
      </c>
      <c r="L110" s="78">
        <v>184.88085899999999</v>
      </c>
      <c r="M110" s="78">
        <v>183.956131</v>
      </c>
      <c r="N110" s="78">
        <v>182.98594700000001</v>
      </c>
      <c r="O110" s="78">
        <v>181.96875</v>
      </c>
      <c r="P110" s="78">
        <v>180.90400700000001</v>
      </c>
      <c r="Q110" s="78">
        <v>179.79145800000001</v>
      </c>
      <c r="R110" s="78">
        <v>178.63125600000001</v>
      </c>
      <c r="S110" s="78">
        <v>177.424194</v>
      </c>
      <c r="T110" s="78">
        <v>176.17131000000001</v>
      </c>
      <c r="U110" s="78">
        <v>174.87384</v>
      </c>
      <c r="V110" s="78">
        <v>173.53327899999999</v>
      </c>
      <c r="W110" s="78">
        <v>172.15123</v>
      </c>
      <c r="X110" s="78">
        <v>170.729401</v>
      </c>
      <c r="Y110" s="78">
        <v>169.26956200000001</v>
      </c>
      <c r="Z110" s="78">
        <v>167.77354399999999</v>
      </c>
      <c r="AA110" s="78">
        <v>166.24323999999999</v>
      </c>
      <c r="AB110" s="78">
        <v>164.68083200000001</v>
      </c>
      <c r="AC110" s="78">
        <v>163.08828700000001</v>
      </c>
      <c r="AD110" s="78">
        <v>161.46795700000001</v>
      </c>
      <c r="AE110" s="78">
        <v>159.82218900000001</v>
      </c>
      <c r="AF110" s="78">
        <v>158.15313699999999</v>
      </c>
      <c r="AG110" s="78">
        <v>156.46227999999999</v>
      </c>
      <c r="AH110" s="78">
        <v>154.75143399999999</v>
      </c>
      <c r="AI110" s="78">
        <v>153.02230800000001</v>
      </c>
      <c r="AJ110" s="78">
        <v>151.27630600000001</v>
      </c>
      <c r="AK110" s="46">
        <v>-7.2329999999999998E-3</v>
      </c>
    </row>
    <row r="111" spans="1:37" ht="15" customHeight="1" x14ac:dyDescent="0.45">
      <c r="A111" s="77" t="s">
        <v>331</v>
      </c>
      <c r="B111" s="44" t="s">
        <v>208</v>
      </c>
      <c r="C111" s="78">
        <v>51.500518999999997</v>
      </c>
      <c r="D111" s="78">
        <v>51.965815999999997</v>
      </c>
      <c r="E111" s="78">
        <v>53.292121999999999</v>
      </c>
      <c r="F111" s="78">
        <v>54.238151999999999</v>
      </c>
      <c r="G111" s="78">
        <v>55.280253999999999</v>
      </c>
      <c r="H111" s="78">
        <v>56.235686999999999</v>
      </c>
      <c r="I111" s="78">
        <v>57.175052999999998</v>
      </c>
      <c r="J111" s="78">
        <v>58.118209999999998</v>
      </c>
      <c r="K111" s="78">
        <v>59.134692999999999</v>
      </c>
      <c r="L111" s="78">
        <v>60.205787999999998</v>
      </c>
      <c r="M111" s="78">
        <v>61.165173000000003</v>
      </c>
      <c r="N111" s="78">
        <v>62.360554</v>
      </c>
      <c r="O111" s="78">
        <v>63.341693999999997</v>
      </c>
      <c r="P111" s="78">
        <v>64.383942000000005</v>
      </c>
      <c r="Q111" s="78">
        <v>65.425003000000004</v>
      </c>
      <c r="R111" s="78">
        <v>66.445526000000001</v>
      </c>
      <c r="S111" s="78">
        <v>67.468329999999995</v>
      </c>
      <c r="T111" s="78">
        <v>68.521179000000004</v>
      </c>
      <c r="U111" s="78">
        <v>69.536811999999998</v>
      </c>
      <c r="V111" s="78">
        <v>70.517662000000001</v>
      </c>
      <c r="W111" s="78">
        <v>71.552566999999996</v>
      </c>
      <c r="X111" s="78">
        <v>72.558678</v>
      </c>
      <c r="Y111" s="78">
        <v>73.55368</v>
      </c>
      <c r="Z111" s="78">
        <v>74.550117</v>
      </c>
      <c r="AA111" s="78">
        <v>75.549271000000005</v>
      </c>
      <c r="AB111" s="78">
        <v>76.531661999999997</v>
      </c>
      <c r="AC111" s="78">
        <v>77.541458000000006</v>
      </c>
      <c r="AD111" s="78">
        <v>78.570044999999993</v>
      </c>
      <c r="AE111" s="78">
        <v>79.584716999999998</v>
      </c>
      <c r="AF111" s="78">
        <v>80.629600999999994</v>
      </c>
      <c r="AG111" s="78">
        <v>81.685828999999998</v>
      </c>
      <c r="AH111" s="78">
        <v>82.701911999999993</v>
      </c>
      <c r="AI111" s="78">
        <v>83.712913999999998</v>
      </c>
      <c r="AJ111" s="78">
        <v>84.682616999999993</v>
      </c>
      <c r="AK111" s="46">
        <v>1.5377E-2</v>
      </c>
    </row>
    <row r="113" spans="1:37" ht="15" customHeight="1" x14ac:dyDescent="0.45">
      <c r="A113" s="77" t="s">
        <v>332</v>
      </c>
      <c r="B113" s="44" t="s">
        <v>333</v>
      </c>
      <c r="C113" s="78">
        <v>135.31770299999999</v>
      </c>
      <c r="D113" s="78">
        <v>134.27882399999999</v>
      </c>
      <c r="E113" s="78">
        <v>133.616714</v>
      </c>
      <c r="F113" s="78">
        <v>133.108994</v>
      </c>
      <c r="G113" s="78">
        <v>132.632172</v>
      </c>
      <c r="H113" s="78">
        <v>131.97607400000001</v>
      </c>
      <c r="I113" s="78">
        <v>131.40249600000001</v>
      </c>
      <c r="J113" s="78">
        <v>130.875092</v>
      </c>
      <c r="K113" s="78">
        <v>130.32766699999999</v>
      </c>
      <c r="L113" s="78">
        <v>129.819489</v>
      </c>
      <c r="M113" s="78">
        <v>129.33656300000001</v>
      </c>
      <c r="N113" s="78">
        <v>128.91828899999999</v>
      </c>
      <c r="O113" s="78">
        <v>128.549362</v>
      </c>
      <c r="P113" s="78">
        <v>128.27327</v>
      </c>
      <c r="Q113" s="78">
        <v>128.137878</v>
      </c>
      <c r="R113" s="78">
        <v>127.990532</v>
      </c>
      <c r="S113" s="78">
        <v>127.88732899999999</v>
      </c>
      <c r="T113" s="78">
        <v>127.90370900000001</v>
      </c>
      <c r="U113" s="78">
        <v>127.907028</v>
      </c>
      <c r="V113" s="78">
        <v>127.89865899999999</v>
      </c>
      <c r="W113" s="78">
        <v>127.921967</v>
      </c>
      <c r="X113" s="78">
        <v>127.96122</v>
      </c>
      <c r="Y113" s="78">
        <v>127.98297100000001</v>
      </c>
      <c r="Z113" s="78">
        <v>128.01707500000001</v>
      </c>
      <c r="AA113" s="78">
        <v>128.05204800000001</v>
      </c>
      <c r="AB113" s="78">
        <v>128.12657200000001</v>
      </c>
      <c r="AC113" s="78">
        <v>128.19894400000001</v>
      </c>
      <c r="AD113" s="78">
        <v>128.31225599999999</v>
      </c>
      <c r="AE113" s="78">
        <v>128.43161000000001</v>
      </c>
      <c r="AF113" s="78">
        <v>128.538681</v>
      </c>
      <c r="AG113" s="78">
        <v>128.60691800000001</v>
      </c>
      <c r="AH113" s="78">
        <v>128.635727</v>
      </c>
      <c r="AI113" s="78">
        <v>128.67669699999999</v>
      </c>
      <c r="AJ113" s="78">
        <v>128.71118200000001</v>
      </c>
      <c r="AK113" s="46">
        <v>-1.323E-3</v>
      </c>
    </row>
    <row r="114" spans="1:37" ht="15" customHeight="1" x14ac:dyDescent="0.45">
      <c r="A114" s="77" t="s">
        <v>334</v>
      </c>
      <c r="B114" s="44" t="s">
        <v>335</v>
      </c>
      <c r="C114" s="78">
        <v>679.153503</v>
      </c>
      <c r="D114" s="78">
        <v>704.263733</v>
      </c>
      <c r="E114" s="78">
        <v>690.70654300000001</v>
      </c>
      <c r="F114" s="78">
        <v>673.19164999999998</v>
      </c>
      <c r="G114" s="78">
        <v>660.01245100000006</v>
      </c>
      <c r="H114" s="78">
        <v>647.85308799999996</v>
      </c>
      <c r="I114" s="78">
        <v>640.444885</v>
      </c>
      <c r="J114" s="78">
        <v>641.46557600000006</v>
      </c>
      <c r="K114" s="78">
        <v>653.29547100000002</v>
      </c>
      <c r="L114" s="78">
        <v>657.33300799999995</v>
      </c>
      <c r="M114" s="78">
        <v>664.64691200000004</v>
      </c>
      <c r="N114" s="78">
        <v>673.61926300000005</v>
      </c>
      <c r="O114" s="78">
        <v>680.86157200000002</v>
      </c>
      <c r="P114" s="78">
        <v>682.96490500000004</v>
      </c>
      <c r="Q114" s="78">
        <v>685.36377000000005</v>
      </c>
      <c r="R114" s="78">
        <v>692.49523899999997</v>
      </c>
      <c r="S114" s="78">
        <v>693.11206100000004</v>
      </c>
      <c r="T114" s="78">
        <v>696.35351600000001</v>
      </c>
      <c r="U114" s="78">
        <v>697.71765100000005</v>
      </c>
      <c r="V114" s="78">
        <v>700.13562000000002</v>
      </c>
      <c r="W114" s="78">
        <v>700.378784</v>
      </c>
      <c r="X114" s="78">
        <v>703.28393600000004</v>
      </c>
      <c r="Y114" s="78">
        <v>706.42126499999995</v>
      </c>
      <c r="Z114" s="78">
        <v>711.11010699999997</v>
      </c>
      <c r="AA114" s="78">
        <v>715.57800299999997</v>
      </c>
      <c r="AB114" s="78">
        <v>721.45178199999998</v>
      </c>
      <c r="AC114" s="78">
        <v>725.307861</v>
      </c>
      <c r="AD114" s="78">
        <v>731.30902100000003</v>
      </c>
      <c r="AE114" s="78">
        <v>736.50280799999996</v>
      </c>
      <c r="AF114" s="78">
        <v>740.35290499999996</v>
      </c>
      <c r="AG114" s="78">
        <v>745.32843000000003</v>
      </c>
      <c r="AH114" s="78">
        <v>751.28027299999997</v>
      </c>
      <c r="AI114" s="78">
        <v>757.93084699999997</v>
      </c>
      <c r="AJ114" s="78">
        <v>764.31817599999999</v>
      </c>
      <c r="AK114" s="46">
        <v>2.5600000000000002E-3</v>
      </c>
    </row>
    <row r="115" spans="1:37" x14ac:dyDescent="0.45">
      <c r="B115" s="92"/>
    </row>
    <row r="116" spans="1:37" ht="15" customHeight="1" x14ac:dyDescent="0.45">
      <c r="A116" s="77" t="s">
        <v>336</v>
      </c>
      <c r="B116" s="43" t="s">
        <v>337</v>
      </c>
      <c r="C116" s="49">
        <v>27942.273438</v>
      </c>
      <c r="D116" s="49">
        <v>28028.386718999998</v>
      </c>
      <c r="E116" s="49">
        <v>28231.378906000002</v>
      </c>
      <c r="F116" s="49">
        <v>27907.550781000002</v>
      </c>
      <c r="G116" s="49">
        <v>27649.613281000002</v>
      </c>
      <c r="H116" s="49">
        <v>27413.679688</v>
      </c>
      <c r="I116" s="49">
        <v>27081.539062</v>
      </c>
      <c r="J116" s="49">
        <v>26737.728515999999</v>
      </c>
      <c r="K116" s="49">
        <v>26403.916015999999</v>
      </c>
      <c r="L116" s="49">
        <v>26130.222656000002</v>
      </c>
      <c r="M116" s="49">
        <v>25866.310547000001</v>
      </c>
      <c r="N116" s="49">
        <v>25650.449218999998</v>
      </c>
      <c r="O116" s="49">
        <v>25419.376952999999</v>
      </c>
      <c r="P116" s="49">
        <v>25192.322265999999</v>
      </c>
      <c r="Q116" s="49">
        <v>24995.238281000002</v>
      </c>
      <c r="R116" s="49">
        <v>24816.873047000001</v>
      </c>
      <c r="S116" s="49">
        <v>24656.070312</v>
      </c>
      <c r="T116" s="49">
        <v>24529.458984000001</v>
      </c>
      <c r="U116" s="49">
        <v>24422.037109000001</v>
      </c>
      <c r="V116" s="49">
        <v>24372.001952999999</v>
      </c>
      <c r="W116" s="49">
        <v>24351.914062</v>
      </c>
      <c r="X116" s="49">
        <v>24362.824218999998</v>
      </c>
      <c r="Y116" s="49">
        <v>24386.867188</v>
      </c>
      <c r="Z116" s="49">
        <v>24422.039062</v>
      </c>
      <c r="AA116" s="49">
        <v>24479.832031000002</v>
      </c>
      <c r="AB116" s="49">
        <v>24551.398438</v>
      </c>
      <c r="AC116" s="49">
        <v>24650.125</v>
      </c>
      <c r="AD116" s="49">
        <v>24759.980468999998</v>
      </c>
      <c r="AE116" s="49">
        <v>24889.339843999998</v>
      </c>
      <c r="AF116" s="49">
        <v>25021.359375</v>
      </c>
      <c r="AG116" s="49">
        <v>25169.119140999999</v>
      </c>
      <c r="AH116" s="49">
        <v>25320.494140999999</v>
      </c>
      <c r="AI116" s="49">
        <v>25468.285156000002</v>
      </c>
      <c r="AJ116" s="49">
        <v>25620.25</v>
      </c>
      <c r="AK116" s="50">
        <v>-2.8029999999999999E-3</v>
      </c>
    </row>
    <row r="117" spans="1:37" ht="15" customHeight="1" thickBot="1" x14ac:dyDescent="0.5"/>
    <row r="118" spans="1:37" ht="15" customHeight="1" x14ac:dyDescent="0.45">
      <c r="B118" s="128" t="s">
        <v>338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</row>
    <row r="119" spans="1:37" ht="15" customHeight="1" x14ac:dyDescent="0.45">
      <c r="B119" s="35" t="s">
        <v>339</v>
      </c>
    </row>
    <row r="120" spans="1:37" ht="15" customHeight="1" x14ac:dyDescent="0.45">
      <c r="B120" s="35" t="s">
        <v>340</v>
      </c>
    </row>
    <row r="121" spans="1:37" ht="15" customHeight="1" x14ac:dyDescent="0.45">
      <c r="B121" s="35" t="s">
        <v>341</v>
      </c>
    </row>
    <row r="122" spans="1:37" ht="15" customHeight="1" x14ac:dyDescent="0.45">
      <c r="B122" s="35" t="s">
        <v>342</v>
      </c>
    </row>
    <row r="123" spans="1:37" ht="15" customHeight="1" x14ac:dyDescent="0.45">
      <c r="B123" s="35" t="s">
        <v>343</v>
      </c>
    </row>
    <row r="124" spans="1:37" ht="15" customHeight="1" x14ac:dyDescent="0.45">
      <c r="B124" s="35" t="s">
        <v>344</v>
      </c>
    </row>
    <row r="125" spans="1:37" ht="15" customHeight="1" x14ac:dyDescent="0.45">
      <c r="B125" s="35" t="s">
        <v>345</v>
      </c>
    </row>
    <row r="126" spans="1:37" ht="15" customHeight="1" x14ac:dyDescent="0.45">
      <c r="B126" s="35" t="s">
        <v>346</v>
      </c>
    </row>
    <row r="127" spans="1:37" ht="15" customHeight="1" x14ac:dyDescent="0.45">
      <c r="B127" s="35" t="s">
        <v>347</v>
      </c>
    </row>
    <row r="128" spans="1:37" ht="15" customHeight="1" x14ac:dyDescent="0.45">
      <c r="B128" s="35" t="s">
        <v>348</v>
      </c>
    </row>
    <row r="129" spans="2:2" ht="15" customHeight="1" x14ac:dyDescent="0.45">
      <c r="B129" s="35" t="s">
        <v>349</v>
      </c>
    </row>
    <row r="130" spans="2:2" ht="15" customHeight="1" x14ac:dyDescent="0.45">
      <c r="B130" s="35" t="s">
        <v>350</v>
      </c>
    </row>
    <row r="131" spans="2:2" ht="15" customHeight="1" x14ac:dyDescent="0.45">
      <c r="B131" s="35" t="s">
        <v>351</v>
      </c>
    </row>
    <row r="132" spans="2:2" ht="15" customHeight="1" x14ac:dyDescent="0.45">
      <c r="B132" s="35" t="s">
        <v>352</v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defaultColWidth="9.1328125" defaultRowHeight="15" customHeight="1" x14ac:dyDescent="0.35"/>
  <cols>
    <col min="1" max="1" width="20.796875" style="36" hidden="1" customWidth="1"/>
    <col min="2" max="2" width="45.6640625" style="36" customWidth="1"/>
    <col min="3" max="9" width="9.1328125" style="36" customWidth="1"/>
    <col min="10" max="16384" width="9.1328125" style="36"/>
  </cols>
  <sheetData>
    <row r="1" spans="1:37" ht="15" customHeight="1" thickBot="1" x14ac:dyDescent="0.4">
      <c r="B1" s="37" t="s">
        <v>189</v>
      </c>
      <c r="C1" s="38">
        <v>2017</v>
      </c>
      <c r="D1" s="38">
        <v>2018</v>
      </c>
      <c r="E1" s="38">
        <v>2019</v>
      </c>
      <c r="F1" s="38">
        <v>2020</v>
      </c>
      <c r="G1" s="38">
        <v>2021</v>
      </c>
      <c r="H1" s="38">
        <v>2022</v>
      </c>
      <c r="I1" s="38">
        <v>2023</v>
      </c>
      <c r="J1" s="38">
        <v>2024</v>
      </c>
      <c r="K1" s="38">
        <v>2025</v>
      </c>
      <c r="L1" s="38">
        <v>2026</v>
      </c>
      <c r="M1" s="38">
        <v>2027</v>
      </c>
      <c r="N1" s="38">
        <v>2028</v>
      </c>
      <c r="O1" s="38">
        <v>2029</v>
      </c>
      <c r="P1" s="38">
        <v>2030</v>
      </c>
      <c r="Q1" s="38">
        <v>2031</v>
      </c>
      <c r="R1" s="38">
        <v>2032</v>
      </c>
      <c r="S1" s="38">
        <v>2033</v>
      </c>
      <c r="T1" s="38">
        <v>2034</v>
      </c>
      <c r="U1" s="38">
        <v>2035</v>
      </c>
      <c r="V1" s="38">
        <v>2036</v>
      </c>
      <c r="W1" s="38">
        <v>2037</v>
      </c>
      <c r="X1" s="38">
        <v>2038</v>
      </c>
      <c r="Y1" s="38">
        <v>2039</v>
      </c>
      <c r="Z1" s="38">
        <v>2040</v>
      </c>
      <c r="AA1" s="38">
        <v>2041</v>
      </c>
      <c r="AB1" s="38">
        <v>2042</v>
      </c>
      <c r="AC1" s="38">
        <v>2043</v>
      </c>
      <c r="AD1" s="38">
        <v>2044</v>
      </c>
      <c r="AE1" s="38">
        <v>2045</v>
      </c>
      <c r="AF1" s="38">
        <v>2046</v>
      </c>
      <c r="AG1" s="38">
        <v>2047</v>
      </c>
      <c r="AH1" s="38">
        <v>2048</v>
      </c>
      <c r="AI1" s="38">
        <v>2049</v>
      </c>
      <c r="AJ1" s="38">
        <v>2050</v>
      </c>
    </row>
    <row r="2" spans="1:37" ht="15" customHeight="1" thickTop="1" x14ac:dyDescent="0.35"/>
    <row r="3" spans="1:37" ht="15" customHeight="1" x14ac:dyDescent="0.35">
      <c r="C3" s="39" t="s">
        <v>190</v>
      </c>
      <c r="D3" s="39" t="s">
        <v>6</v>
      </c>
      <c r="E3" s="39"/>
      <c r="F3" s="39"/>
      <c r="G3" s="39"/>
    </row>
    <row r="4" spans="1:37" ht="15" customHeight="1" x14ac:dyDescent="0.35">
      <c r="C4" s="39" t="s">
        <v>191</v>
      </c>
      <c r="D4" s="39" t="s">
        <v>192</v>
      </c>
      <c r="E4" s="39"/>
      <c r="F4" s="39"/>
      <c r="G4" s="39" t="s">
        <v>193</v>
      </c>
    </row>
    <row r="5" spans="1:37" ht="15" customHeight="1" x14ac:dyDescent="0.35">
      <c r="C5" s="39" t="s">
        <v>194</v>
      </c>
      <c r="D5" s="39" t="s">
        <v>195</v>
      </c>
      <c r="E5" s="39"/>
      <c r="F5" s="39"/>
      <c r="G5" s="39"/>
    </row>
    <row r="6" spans="1:37" ht="15" customHeight="1" x14ac:dyDescent="0.35">
      <c r="C6" s="39" t="s">
        <v>196</v>
      </c>
      <c r="D6" s="39"/>
      <c r="E6" s="39" t="s">
        <v>197</v>
      </c>
      <c r="F6" s="39"/>
      <c r="G6" s="39"/>
    </row>
    <row r="10" spans="1:37" ht="15" customHeight="1" x14ac:dyDescent="0.5">
      <c r="A10" s="40" t="s">
        <v>353</v>
      </c>
      <c r="B10" s="41" t="s">
        <v>354</v>
      </c>
    </row>
    <row r="11" spans="1:37" ht="15" customHeight="1" x14ac:dyDescent="0.35">
      <c r="B11" s="37" t="s">
        <v>355</v>
      </c>
    </row>
    <row r="12" spans="1:37" ht="15" customHeight="1" x14ac:dyDescent="0.35">
      <c r="B12" s="37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 t="s">
        <v>103</v>
      </c>
    </row>
    <row r="13" spans="1:37" ht="15" customHeight="1" thickBot="1" x14ac:dyDescent="0.4">
      <c r="B13" s="38"/>
      <c r="C13" s="38">
        <v>2017</v>
      </c>
      <c r="D13" s="38">
        <v>2018</v>
      </c>
      <c r="E13" s="38">
        <v>2019</v>
      </c>
      <c r="F13" s="38">
        <v>2020</v>
      </c>
      <c r="G13" s="38">
        <v>2021</v>
      </c>
      <c r="H13" s="38">
        <v>2022</v>
      </c>
      <c r="I13" s="38">
        <v>2023</v>
      </c>
      <c r="J13" s="38">
        <v>2024</v>
      </c>
      <c r="K13" s="38">
        <v>2025</v>
      </c>
      <c r="L13" s="38">
        <v>2026</v>
      </c>
      <c r="M13" s="38">
        <v>2027</v>
      </c>
      <c r="N13" s="38">
        <v>2028</v>
      </c>
      <c r="O13" s="38">
        <v>2029</v>
      </c>
      <c r="P13" s="38">
        <v>2030</v>
      </c>
      <c r="Q13" s="38">
        <v>2031</v>
      </c>
      <c r="R13" s="38">
        <v>2032</v>
      </c>
      <c r="S13" s="38">
        <v>2033</v>
      </c>
      <c r="T13" s="38">
        <v>2034</v>
      </c>
      <c r="U13" s="38">
        <v>2035</v>
      </c>
      <c r="V13" s="38">
        <v>2036</v>
      </c>
      <c r="W13" s="38">
        <v>2037</v>
      </c>
      <c r="X13" s="38">
        <v>2038</v>
      </c>
      <c r="Y13" s="38">
        <v>2039</v>
      </c>
      <c r="Z13" s="38">
        <v>2040</v>
      </c>
      <c r="AA13" s="38">
        <v>2041</v>
      </c>
      <c r="AB13" s="38">
        <v>2042</v>
      </c>
      <c r="AC13" s="38">
        <v>2043</v>
      </c>
      <c r="AD13" s="38">
        <v>2044</v>
      </c>
      <c r="AE13" s="38">
        <v>2045</v>
      </c>
      <c r="AF13" s="38">
        <v>2046</v>
      </c>
      <c r="AG13" s="38">
        <v>2047</v>
      </c>
      <c r="AH13" s="38">
        <v>2048</v>
      </c>
      <c r="AI13" s="38">
        <v>2049</v>
      </c>
      <c r="AJ13" s="38">
        <v>2050</v>
      </c>
      <c r="AK13" s="38">
        <v>2050</v>
      </c>
    </row>
    <row r="14" spans="1:37" ht="15" customHeight="1" thickTop="1" x14ac:dyDescent="0.35">
      <c r="B14" s="43" t="s">
        <v>356</v>
      </c>
    </row>
    <row r="15" spans="1:37" ht="15" customHeight="1" x14ac:dyDescent="0.35">
      <c r="B15" s="43" t="s">
        <v>357</v>
      </c>
    </row>
    <row r="16" spans="1:37" ht="15" customHeight="1" x14ac:dyDescent="0.45">
      <c r="A16" s="40" t="s">
        <v>358</v>
      </c>
      <c r="B16" s="44" t="s">
        <v>359</v>
      </c>
      <c r="C16" s="45">
        <v>6.6360000000000001</v>
      </c>
      <c r="D16" s="45">
        <v>6.6360000000000001</v>
      </c>
      <c r="E16" s="45">
        <v>6.6360000000000001</v>
      </c>
      <c r="F16" s="45">
        <v>6.6360000000000001</v>
      </c>
      <c r="G16" s="45">
        <v>6.6360000000000001</v>
      </c>
      <c r="H16" s="45">
        <v>6.6360000000000001</v>
      </c>
      <c r="I16" s="45">
        <v>6.6360000000000001</v>
      </c>
      <c r="J16" s="45">
        <v>6.6360000000000001</v>
      </c>
      <c r="K16" s="45">
        <v>6.6360000000000001</v>
      </c>
      <c r="L16" s="45">
        <v>6.6360000000000001</v>
      </c>
      <c r="M16" s="45">
        <v>6.6360000000000001</v>
      </c>
      <c r="N16" s="45">
        <v>6.6360000000000001</v>
      </c>
      <c r="O16" s="45">
        <v>6.6360000000000001</v>
      </c>
      <c r="P16" s="45">
        <v>6.6360000000000001</v>
      </c>
      <c r="Q16" s="45">
        <v>6.6360000000000001</v>
      </c>
      <c r="R16" s="45">
        <v>6.6360000000000001</v>
      </c>
      <c r="S16" s="45">
        <v>6.6360000000000001</v>
      </c>
      <c r="T16" s="45">
        <v>6.6360000000000001</v>
      </c>
      <c r="U16" s="45">
        <v>6.6360000000000001</v>
      </c>
      <c r="V16" s="45">
        <v>6.6360000000000001</v>
      </c>
      <c r="W16" s="45">
        <v>6.6360000000000001</v>
      </c>
      <c r="X16" s="45">
        <v>6.6360000000000001</v>
      </c>
      <c r="Y16" s="45">
        <v>6.6360000000000001</v>
      </c>
      <c r="Z16" s="45">
        <v>6.6360000000000001</v>
      </c>
      <c r="AA16" s="45">
        <v>6.6360000000000001</v>
      </c>
      <c r="AB16" s="45">
        <v>6.6360000000000001</v>
      </c>
      <c r="AC16" s="45">
        <v>6.6360000000000001</v>
      </c>
      <c r="AD16" s="45">
        <v>6.6360000000000001</v>
      </c>
      <c r="AE16" s="45">
        <v>6.6360000000000001</v>
      </c>
      <c r="AF16" s="45">
        <v>6.6360000000000001</v>
      </c>
      <c r="AG16" s="45">
        <v>6.6360000000000001</v>
      </c>
      <c r="AH16" s="45">
        <v>6.6360000000000001</v>
      </c>
      <c r="AI16" s="45">
        <v>6.6360000000000001</v>
      </c>
      <c r="AJ16" s="45">
        <v>6.6360000000000001</v>
      </c>
      <c r="AK16" s="46">
        <v>0</v>
      </c>
    </row>
    <row r="17" spans="1:37" ht="15" customHeight="1" x14ac:dyDescent="0.45">
      <c r="A17" s="40" t="s">
        <v>360</v>
      </c>
      <c r="B17" s="44" t="s">
        <v>263</v>
      </c>
      <c r="C17" s="45">
        <v>5.048</v>
      </c>
      <c r="D17" s="45">
        <v>5.048</v>
      </c>
      <c r="E17" s="45">
        <v>5.048</v>
      </c>
      <c r="F17" s="45">
        <v>5.048</v>
      </c>
      <c r="G17" s="45">
        <v>5.048</v>
      </c>
      <c r="H17" s="45">
        <v>5.048</v>
      </c>
      <c r="I17" s="45">
        <v>5.048</v>
      </c>
      <c r="J17" s="45">
        <v>5.048</v>
      </c>
      <c r="K17" s="45">
        <v>5.048</v>
      </c>
      <c r="L17" s="45">
        <v>5.048</v>
      </c>
      <c r="M17" s="45">
        <v>5.048</v>
      </c>
      <c r="N17" s="45">
        <v>5.048</v>
      </c>
      <c r="O17" s="45">
        <v>5.048</v>
      </c>
      <c r="P17" s="45">
        <v>5.048</v>
      </c>
      <c r="Q17" s="45">
        <v>5.048</v>
      </c>
      <c r="R17" s="45">
        <v>5.048</v>
      </c>
      <c r="S17" s="45">
        <v>5.048</v>
      </c>
      <c r="T17" s="45">
        <v>5.048</v>
      </c>
      <c r="U17" s="45">
        <v>5.048</v>
      </c>
      <c r="V17" s="45">
        <v>5.048</v>
      </c>
      <c r="W17" s="45">
        <v>5.048</v>
      </c>
      <c r="X17" s="45">
        <v>5.048</v>
      </c>
      <c r="Y17" s="45">
        <v>5.048</v>
      </c>
      <c r="Z17" s="45">
        <v>5.048</v>
      </c>
      <c r="AA17" s="45">
        <v>5.048</v>
      </c>
      <c r="AB17" s="45">
        <v>5.048</v>
      </c>
      <c r="AC17" s="45">
        <v>5.048</v>
      </c>
      <c r="AD17" s="45">
        <v>5.048</v>
      </c>
      <c r="AE17" s="45">
        <v>5.048</v>
      </c>
      <c r="AF17" s="45">
        <v>5.048</v>
      </c>
      <c r="AG17" s="45">
        <v>5.048</v>
      </c>
      <c r="AH17" s="45">
        <v>5.048</v>
      </c>
      <c r="AI17" s="45">
        <v>5.048</v>
      </c>
      <c r="AJ17" s="45">
        <v>5.048</v>
      </c>
      <c r="AK17" s="46">
        <v>0</v>
      </c>
    </row>
    <row r="18" spans="1:37" ht="15" customHeight="1" x14ac:dyDescent="0.45">
      <c r="A18" s="40" t="s">
        <v>361</v>
      </c>
      <c r="B18" s="44" t="s">
        <v>362</v>
      </c>
      <c r="C18" s="45">
        <v>5.359</v>
      </c>
      <c r="D18" s="45">
        <v>5.359</v>
      </c>
      <c r="E18" s="45">
        <v>5.359</v>
      </c>
      <c r="F18" s="45">
        <v>5.359</v>
      </c>
      <c r="G18" s="45">
        <v>5.359</v>
      </c>
      <c r="H18" s="45">
        <v>5.359</v>
      </c>
      <c r="I18" s="45">
        <v>5.359</v>
      </c>
      <c r="J18" s="45">
        <v>5.359</v>
      </c>
      <c r="K18" s="45">
        <v>5.359</v>
      </c>
      <c r="L18" s="45">
        <v>5.359</v>
      </c>
      <c r="M18" s="45">
        <v>5.359</v>
      </c>
      <c r="N18" s="45">
        <v>5.359</v>
      </c>
      <c r="O18" s="45">
        <v>5.359</v>
      </c>
      <c r="P18" s="45">
        <v>5.359</v>
      </c>
      <c r="Q18" s="45">
        <v>5.359</v>
      </c>
      <c r="R18" s="45">
        <v>5.359</v>
      </c>
      <c r="S18" s="45">
        <v>5.359</v>
      </c>
      <c r="T18" s="45">
        <v>5.359</v>
      </c>
      <c r="U18" s="45">
        <v>5.359</v>
      </c>
      <c r="V18" s="45">
        <v>5.359</v>
      </c>
      <c r="W18" s="45">
        <v>5.359</v>
      </c>
      <c r="X18" s="45">
        <v>5.359</v>
      </c>
      <c r="Y18" s="45">
        <v>5.359</v>
      </c>
      <c r="Z18" s="45">
        <v>5.359</v>
      </c>
      <c r="AA18" s="45">
        <v>5.359</v>
      </c>
      <c r="AB18" s="45">
        <v>5.359</v>
      </c>
      <c r="AC18" s="45">
        <v>5.359</v>
      </c>
      <c r="AD18" s="45">
        <v>5.359</v>
      </c>
      <c r="AE18" s="45">
        <v>5.359</v>
      </c>
      <c r="AF18" s="45">
        <v>5.359</v>
      </c>
      <c r="AG18" s="45">
        <v>5.359</v>
      </c>
      <c r="AH18" s="45">
        <v>5.359</v>
      </c>
      <c r="AI18" s="45">
        <v>5.359</v>
      </c>
      <c r="AJ18" s="45">
        <v>5.359</v>
      </c>
      <c r="AK18" s="46">
        <v>0</v>
      </c>
    </row>
    <row r="19" spans="1:37" s="71" customFormat="1" ht="15" customHeight="1" x14ac:dyDescent="0.45">
      <c r="A19" s="67" t="s">
        <v>363</v>
      </c>
      <c r="B19" s="68" t="s">
        <v>364</v>
      </c>
      <c r="C19" s="69">
        <v>5.8250000000000002</v>
      </c>
      <c r="D19" s="69">
        <v>5.8250000000000002</v>
      </c>
      <c r="E19" s="69">
        <v>5.8250000000000002</v>
      </c>
      <c r="F19" s="69">
        <v>5.8250000000000002</v>
      </c>
      <c r="G19" s="69">
        <v>5.8250000000000002</v>
      </c>
      <c r="H19" s="69">
        <v>5.8250000000000002</v>
      </c>
      <c r="I19" s="69">
        <v>5.8250000000000002</v>
      </c>
      <c r="J19" s="69">
        <v>5.8250000000000002</v>
      </c>
      <c r="K19" s="69">
        <v>5.8250000000000002</v>
      </c>
      <c r="L19" s="69">
        <v>5.8250000000000002</v>
      </c>
      <c r="M19" s="69">
        <v>5.8250000000000002</v>
      </c>
      <c r="N19" s="69">
        <v>5.8250000000000002</v>
      </c>
      <c r="O19" s="69">
        <v>5.8250000000000002</v>
      </c>
      <c r="P19" s="69">
        <v>5.8250000000000002</v>
      </c>
      <c r="Q19" s="69">
        <v>5.8250000000000002</v>
      </c>
      <c r="R19" s="69">
        <v>5.8250000000000002</v>
      </c>
      <c r="S19" s="69">
        <v>5.8250000000000002</v>
      </c>
      <c r="T19" s="69">
        <v>5.8250000000000002</v>
      </c>
      <c r="U19" s="69">
        <v>5.8250000000000002</v>
      </c>
      <c r="V19" s="69">
        <v>5.8250000000000002</v>
      </c>
      <c r="W19" s="69">
        <v>5.8250000000000002</v>
      </c>
      <c r="X19" s="69">
        <v>5.8250000000000002</v>
      </c>
      <c r="Y19" s="69">
        <v>5.8250000000000002</v>
      </c>
      <c r="Z19" s="69">
        <v>5.8250000000000002</v>
      </c>
      <c r="AA19" s="69">
        <v>5.8250000000000002</v>
      </c>
      <c r="AB19" s="69">
        <v>5.8250000000000002</v>
      </c>
      <c r="AC19" s="69">
        <v>5.8250000000000002</v>
      </c>
      <c r="AD19" s="69">
        <v>5.8250000000000002</v>
      </c>
      <c r="AE19" s="69">
        <v>5.8250000000000002</v>
      </c>
      <c r="AF19" s="69">
        <v>5.8250000000000002</v>
      </c>
      <c r="AG19" s="69">
        <v>5.8250000000000002</v>
      </c>
      <c r="AH19" s="69">
        <v>5.8250000000000002</v>
      </c>
      <c r="AI19" s="69">
        <v>5.8250000000000002</v>
      </c>
      <c r="AJ19" s="69">
        <v>5.8250000000000002</v>
      </c>
      <c r="AK19" s="70">
        <v>0</v>
      </c>
    </row>
    <row r="20" spans="1:37" ht="15" customHeight="1" x14ac:dyDescent="0.45">
      <c r="A20" s="40" t="s">
        <v>365</v>
      </c>
      <c r="B20" s="44" t="s">
        <v>366</v>
      </c>
      <c r="C20" s="45">
        <v>5.7746510000000004</v>
      </c>
      <c r="D20" s="45">
        <v>5.7738240000000003</v>
      </c>
      <c r="E20" s="45">
        <v>5.7736289999999997</v>
      </c>
      <c r="F20" s="45">
        <v>5.7729280000000003</v>
      </c>
      <c r="G20" s="45">
        <v>5.7731190000000003</v>
      </c>
      <c r="H20" s="45">
        <v>5.7737270000000001</v>
      </c>
      <c r="I20" s="45">
        <v>5.7724289999999998</v>
      </c>
      <c r="J20" s="45">
        <v>5.773784</v>
      </c>
      <c r="K20" s="45">
        <v>5.7726059999999997</v>
      </c>
      <c r="L20" s="45">
        <v>5.7733230000000004</v>
      </c>
      <c r="M20" s="45">
        <v>5.7745470000000001</v>
      </c>
      <c r="N20" s="45">
        <v>5.7747440000000001</v>
      </c>
      <c r="O20" s="45">
        <v>5.7735219999999998</v>
      </c>
      <c r="P20" s="45">
        <v>5.7736159999999996</v>
      </c>
      <c r="Q20" s="45">
        <v>5.7735810000000001</v>
      </c>
      <c r="R20" s="45">
        <v>5.7734930000000002</v>
      </c>
      <c r="S20" s="45">
        <v>5.7744850000000003</v>
      </c>
      <c r="T20" s="45">
        <v>5.7733730000000003</v>
      </c>
      <c r="U20" s="45">
        <v>5.7733169999999996</v>
      </c>
      <c r="V20" s="45">
        <v>5.7729939999999997</v>
      </c>
      <c r="W20" s="45">
        <v>5.7732359999999998</v>
      </c>
      <c r="X20" s="45">
        <v>5.7731630000000003</v>
      </c>
      <c r="Y20" s="45">
        <v>5.7730449999999998</v>
      </c>
      <c r="Z20" s="45">
        <v>5.773002</v>
      </c>
      <c r="AA20" s="45">
        <v>5.7729929999999996</v>
      </c>
      <c r="AB20" s="45">
        <v>5.7727380000000004</v>
      </c>
      <c r="AC20" s="45">
        <v>5.772945</v>
      </c>
      <c r="AD20" s="45">
        <v>5.7726160000000002</v>
      </c>
      <c r="AE20" s="45">
        <v>5.7726569999999997</v>
      </c>
      <c r="AF20" s="45">
        <v>5.7725039999999996</v>
      </c>
      <c r="AG20" s="45">
        <v>5.7722730000000002</v>
      </c>
      <c r="AH20" s="45">
        <v>5.7721470000000004</v>
      </c>
      <c r="AI20" s="45">
        <v>5.7719480000000001</v>
      </c>
      <c r="AJ20" s="45">
        <v>5.7717749999999999</v>
      </c>
      <c r="AK20" s="46">
        <v>-1.1E-5</v>
      </c>
    </row>
    <row r="21" spans="1:37" ht="15" customHeight="1" x14ac:dyDescent="0.45">
      <c r="A21" s="40" t="s">
        <v>367</v>
      </c>
      <c r="B21" s="44" t="s">
        <v>368</v>
      </c>
      <c r="C21" s="45">
        <v>5.7746510000000004</v>
      </c>
      <c r="D21" s="45">
        <v>5.7738240000000003</v>
      </c>
      <c r="E21" s="45">
        <v>5.7736289999999997</v>
      </c>
      <c r="F21" s="45">
        <v>5.7729280000000003</v>
      </c>
      <c r="G21" s="45">
        <v>5.7731190000000003</v>
      </c>
      <c r="H21" s="45">
        <v>5.7737270000000001</v>
      </c>
      <c r="I21" s="45">
        <v>5.7724289999999998</v>
      </c>
      <c r="J21" s="45">
        <v>5.773784</v>
      </c>
      <c r="K21" s="45">
        <v>5.7726059999999997</v>
      </c>
      <c r="L21" s="45">
        <v>5.7733230000000004</v>
      </c>
      <c r="M21" s="45">
        <v>5.7745470000000001</v>
      </c>
      <c r="N21" s="45">
        <v>5.7747440000000001</v>
      </c>
      <c r="O21" s="45">
        <v>5.7735219999999998</v>
      </c>
      <c r="P21" s="45">
        <v>5.7736159999999996</v>
      </c>
      <c r="Q21" s="45">
        <v>5.7735810000000001</v>
      </c>
      <c r="R21" s="45">
        <v>5.7734930000000002</v>
      </c>
      <c r="S21" s="45">
        <v>5.7744850000000003</v>
      </c>
      <c r="T21" s="45">
        <v>5.7733730000000003</v>
      </c>
      <c r="U21" s="45">
        <v>5.7733169999999996</v>
      </c>
      <c r="V21" s="45">
        <v>5.7729939999999997</v>
      </c>
      <c r="W21" s="45">
        <v>5.7732359999999998</v>
      </c>
      <c r="X21" s="45">
        <v>5.7731630000000003</v>
      </c>
      <c r="Y21" s="45">
        <v>5.7730449999999998</v>
      </c>
      <c r="Z21" s="45">
        <v>5.773002</v>
      </c>
      <c r="AA21" s="45">
        <v>5.7729929999999996</v>
      </c>
      <c r="AB21" s="45">
        <v>5.7727380000000004</v>
      </c>
      <c r="AC21" s="45">
        <v>5.772945</v>
      </c>
      <c r="AD21" s="45">
        <v>5.7726160000000002</v>
      </c>
      <c r="AE21" s="45">
        <v>5.7726569999999997</v>
      </c>
      <c r="AF21" s="45">
        <v>5.7725039999999996</v>
      </c>
      <c r="AG21" s="45">
        <v>5.7722730000000002</v>
      </c>
      <c r="AH21" s="45">
        <v>5.7721470000000004</v>
      </c>
      <c r="AI21" s="45">
        <v>5.7719480000000001</v>
      </c>
      <c r="AJ21" s="45">
        <v>5.7717749999999999</v>
      </c>
      <c r="AK21" s="46">
        <v>-1.1E-5</v>
      </c>
    </row>
    <row r="22" spans="1:37" ht="15" customHeight="1" x14ac:dyDescent="0.45">
      <c r="A22" s="40" t="s">
        <v>369</v>
      </c>
      <c r="B22" s="44" t="s">
        <v>370</v>
      </c>
      <c r="C22" s="45">
        <v>5.7746510000000004</v>
      </c>
      <c r="D22" s="45">
        <v>5.7738240000000003</v>
      </c>
      <c r="E22" s="45">
        <v>5.7736289999999997</v>
      </c>
      <c r="F22" s="45">
        <v>5.7729280000000003</v>
      </c>
      <c r="G22" s="45">
        <v>5.7731190000000003</v>
      </c>
      <c r="H22" s="45">
        <v>5.7737270000000001</v>
      </c>
      <c r="I22" s="45">
        <v>5.7724289999999998</v>
      </c>
      <c r="J22" s="45">
        <v>5.773784</v>
      </c>
      <c r="K22" s="45">
        <v>5.7726059999999997</v>
      </c>
      <c r="L22" s="45">
        <v>5.7733230000000004</v>
      </c>
      <c r="M22" s="45">
        <v>5.7745470000000001</v>
      </c>
      <c r="N22" s="45">
        <v>5.7747440000000001</v>
      </c>
      <c r="O22" s="45">
        <v>5.7735219999999998</v>
      </c>
      <c r="P22" s="45">
        <v>5.7736159999999996</v>
      </c>
      <c r="Q22" s="45">
        <v>5.7735810000000001</v>
      </c>
      <c r="R22" s="45">
        <v>5.7734930000000002</v>
      </c>
      <c r="S22" s="45">
        <v>5.7744850000000003</v>
      </c>
      <c r="T22" s="45">
        <v>5.7733730000000003</v>
      </c>
      <c r="U22" s="45">
        <v>5.7733169999999996</v>
      </c>
      <c r="V22" s="45">
        <v>5.7729939999999997</v>
      </c>
      <c r="W22" s="45">
        <v>5.7732359999999998</v>
      </c>
      <c r="X22" s="45">
        <v>5.7731630000000003</v>
      </c>
      <c r="Y22" s="45">
        <v>5.7730449999999998</v>
      </c>
      <c r="Z22" s="45">
        <v>5.773002</v>
      </c>
      <c r="AA22" s="45">
        <v>5.7729929999999996</v>
      </c>
      <c r="AB22" s="45">
        <v>5.7727380000000004</v>
      </c>
      <c r="AC22" s="45">
        <v>5.772945</v>
      </c>
      <c r="AD22" s="45">
        <v>5.7726160000000002</v>
      </c>
      <c r="AE22" s="45">
        <v>5.7726569999999997</v>
      </c>
      <c r="AF22" s="45">
        <v>5.7725039999999996</v>
      </c>
      <c r="AG22" s="45">
        <v>5.7722730000000002</v>
      </c>
      <c r="AH22" s="45">
        <v>5.7721470000000004</v>
      </c>
      <c r="AI22" s="45">
        <v>5.7719480000000001</v>
      </c>
      <c r="AJ22" s="45">
        <v>5.7717749999999999</v>
      </c>
      <c r="AK22" s="46">
        <v>-1.1E-5</v>
      </c>
    </row>
    <row r="23" spans="1:37" ht="15" customHeight="1" x14ac:dyDescent="0.45">
      <c r="A23" s="40" t="s">
        <v>371</v>
      </c>
      <c r="B23" s="44" t="s">
        <v>372</v>
      </c>
      <c r="C23" s="45">
        <v>5.7746510000000004</v>
      </c>
      <c r="D23" s="45">
        <v>5.7738240000000003</v>
      </c>
      <c r="E23" s="45">
        <v>5.7736289999999997</v>
      </c>
      <c r="F23" s="45">
        <v>5.7729280000000003</v>
      </c>
      <c r="G23" s="45">
        <v>5.7731190000000003</v>
      </c>
      <c r="H23" s="45">
        <v>5.7737270000000001</v>
      </c>
      <c r="I23" s="45">
        <v>5.7724289999999998</v>
      </c>
      <c r="J23" s="45">
        <v>5.773784</v>
      </c>
      <c r="K23" s="45">
        <v>5.7726059999999997</v>
      </c>
      <c r="L23" s="45">
        <v>5.7733230000000004</v>
      </c>
      <c r="M23" s="45">
        <v>5.7745470000000001</v>
      </c>
      <c r="N23" s="45">
        <v>5.7747440000000001</v>
      </c>
      <c r="O23" s="45">
        <v>5.7735219999999998</v>
      </c>
      <c r="P23" s="45">
        <v>5.7736159999999996</v>
      </c>
      <c r="Q23" s="45">
        <v>5.7735810000000001</v>
      </c>
      <c r="R23" s="45">
        <v>5.7734930000000002</v>
      </c>
      <c r="S23" s="45">
        <v>5.7744850000000003</v>
      </c>
      <c r="T23" s="45">
        <v>5.7733730000000003</v>
      </c>
      <c r="U23" s="45">
        <v>5.7733169999999996</v>
      </c>
      <c r="V23" s="45">
        <v>5.7729939999999997</v>
      </c>
      <c r="W23" s="45">
        <v>5.7732359999999998</v>
      </c>
      <c r="X23" s="45">
        <v>5.7731630000000003</v>
      </c>
      <c r="Y23" s="45">
        <v>5.7730449999999998</v>
      </c>
      <c r="Z23" s="45">
        <v>5.773002</v>
      </c>
      <c r="AA23" s="45">
        <v>5.7729929999999996</v>
      </c>
      <c r="AB23" s="45">
        <v>5.7727380000000004</v>
      </c>
      <c r="AC23" s="45">
        <v>5.772945</v>
      </c>
      <c r="AD23" s="45">
        <v>5.7726160000000002</v>
      </c>
      <c r="AE23" s="45">
        <v>5.7726569999999997</v>
      </c>
      <c r="AF23" s="45">
        <v>5.7725039999999996</v>
      </c>
      <c r="AG23" s="45">
        <v>5.7722730000000002</v>
      </c>
      <c r="AH23" s="45">
        <v>5.7721470000000004</v>
      </c>
      <c r="AI23" s="45">
        <v>5.7719480000000001</v>
      </c>
      <c r="AJ23" s="45">
        <v>5.7717749999999999</v>
      </c>
      <c r="AK23" s="46">
        <v>-1.1E-5</v>
      </c>
    </row>
    <row r="24" spans="1:37" ht="15" customHeight="1" x14ac:dyDescent="0.45">
      <c r="A24" s="40" t="s">
        <v>373</v>
      </c>
      <c r="B24" s="44" t="s">
        <v>374</v>
      </c>
      <c r="C24" s="45">
        <v>5.7746510000000004</v>
      </c>
      <c r="D24" s="45">
        <v>5.7738240000000003</v>
      </c>
      <c r="E24" s="45">
        <v>5.7736289999999997</v>
      </c>
      <c r="F24" s="45">
        <v>5.7729280000000003</v>
      </c>
      <c r="G24" s="45">
        <v>5.7731190000000003</v>
      </c>
      <c r="H24" s="45">
        <v>5.7737270000000001</v>
      </c>
      <c r="I24" s="45">
        <v>5.7724289999999998</v>
      </c>
      <c r="J24" s="45">
        <v>5.773784</v>
      </c>
      <c r="K24" s="45">
        <v>5.7726059999999997</v>
      </c>
      <c r="L24" s="45">
        <v>5.7733230000000004</v>
      </c>
      <c r="M24" s="45">
        <v>5.7745470000000001</v>
      </c>
      <c r="N24" s="45">
        <v>5.7747440000000001</v>
      </c>
      <c r="O24" s="45">
        <v>5.7735219999999998</v>
      </c>
      <c r="P24" s="45">
        <v>5.7736159999999996</v>
      </c>
      <c r="Q24" s="45">
        <v>5.7735810000000001</v>
      </c>
      <c r="R24" s="45">
        <v>5.7734930000000002</v>
      </c>
      <c r="S24" s="45">
        <v>5.7744850000000003</v>
      </c>
      <c r="T24" s="45">
        <v>5.7733730000000003</v>
      </c>
      <c r="U24" s="45">
        <v>5.7733169999999996</v>
      </c>
      <c r="V24" s="45">
        <v>5.7729939999999997</v>
      </c>
      <c r="W24" s="45">
        <v>5.7732359999999998</v>
      </c>
      <c r="X24" s="45">
        <v>5.7731630000000003</v>
      </c>
      <c r="Y24" s="45">
        <v>5.7730449999999998</v>
      </c>
      <c r="Z24" s="45">
        <v>5.773002</v>
      </c>
      <c r="AA24" s="45">
        <v>5.7729929999999996</v>
      </c>
      <c r="AB24" s="45">
        <v>5.7727380000000004</v>
      </c>
      <c r="AC24" s="45">
        <v>5.772945</v>
      </c>
      <c r="AD24" s="45">
        <v>5.7726160000000002</v>
      </c>
      <c r="AE24" s="45">
        <v>5.7726569999999997</v>
      </c>
      <c r="AF24" s="45">
        <v>5.7725039999999996</v>
      </c>
      <c r="AG24" s="45">
        <v>5.7722730000000002</v>
      </c>
      <c r="AH24" s="45">
        <v>5.7721470000000004</v>
      </c>
      <c r="AI24" s="45">
        <v>5.7719480000000001</v>
      </c>
      <c r="AJ24" s="45">
        <v>5.7717749999999999</v>
      </c>
      <c r="AK24" s="46">
        <v>-1.1E-5</v>
      </c>
    </row>
    <row r="25" spans="1:37" ht="15" customHeight="1" x14ac:dyDescent="0.45">
      <c r="A25" s="40" t="s">
        <v>375</v>
      </c>
      <c r="B25" s="44" t="s">
        <v>376</v>
      </c>
      <c r="C25" s="45">
        <v>5.7746510000000004</v>
      </c>
      <c r="D25" s="45">
        <v>5.7738240000000003</v>
      </c>
      <c r="E25" s="45">
        <v>5.7736280000000004</v>
      </c>
      <c r="F25" s="45">
        <v>5.7729270000000001</v>
      </c>
      <c r="G25" s="45">
        <v>5.7731190000000003</v>
      </c>
      <c r="H25" s="45">
        <v>5.7737270000000001</v>
      </c>
      <c r="I25" s="45">
        <v>5.7724289999999998</v>
      </c>
      <c r="J25" s="45">
        <v>5.773784</v>
      </c>
      <c r="K25" s="45">
        <v>5.7726059999999997</v>
      </c>
      <c r="L25" s="45">
        <v>5.7733220000000003</v>
      </c>
      <c r="M25" s="45">
        <v>5.7745480000000002</v>
      </c>
      <c r="N25" s="45">
        <v>5.7747440000000001</v>
      </c>
      <c r="O25" s="45">
        <v>5.7735219999999998</v>
      </c>
      <c r="P25" s="45">
        <v>5.7736159999999996</v>
      </c>
      <c r="Q25" s="45">
        <v>5.7735799999999999</v>
      </c>
      <c r="R25" s="45">
        <v>5.7734930000000002</v>
      </c>
      <c r="S25" s="45">
        <v>5.7744850000000003</v>
      </c>
      <c r="T25" s="45">
        <v>5.7733730000000003</v>
      </c>
      <c r="U25" s="45">
        <v>5.7733169999999996</v>
      </c>
      <c r="V25" s="45">
        <v>5.7729939999999997</v>
      </c>
      <c r="W25" s="45">
        <v>5.7732359999999998</v>
      </c>
      <c r="X25" s="45">
        <v>5.7731620000000001</v>
      </c>
      <c r="Y25" s="45">
        <v>5.7730439999999996</v>
      </c>
      <c r="Z25" s="45">
        <v>5.773002</v>
      </c>
      <c r="AA25" s="45">
        <v>5.7729929999999996</v>
      </c>
      <c r="AB25" s="45">
        <v>5.7727380000000004</v>
      </c>
      <c r="AC25" s="45">
        <v>5.772945</v>
      </c>
      <c r="AD25" s="45">
        <v>5.7726170000000003</v>
      </c>
      <c r="AE25" s="45">
        <v>5.7726559999999996</v>
      </c>
      <c r="AF25" s="45">
        <v>5.7725039999999996</v>
      </c>
      <c r="AG25" s="45">
        <v>5.7722740000000003</v>
      </c>
      <c r="AH25" s="45">
        <v>5.7721470000000004</v>
      </c>
      <c r="AI25" s="45">
        <v>5.7719480000000001</v>
      </c>
      <c r="AJ25" s="45">
        <v>5.7717749999999999</v>
      </c>
      <c r="AK25" s="46">
        <v>-1.1E-5</v>
      </c>
    </row>
    <row r="26" spans="1:37" ht="15" customHeight="1" x14ac:dyDescent="0.45">
      <c r="A26" s="40" t="s">
        <v>377</v>
      </c>
      <c r="B26" s="44" t="s">
        <v>378</v>
      </c>
      <c r="C26" s="45">
        <v>5.8170000000000002</v>
      </c>
      <c r="D26" s="45">
        <v>5.8170000000000002</v>
      </c>
      <c r="E26" s="45">
        <v>5.8170000000000002</v>
      </c>
      <c r="F26" s="45">
        <v>5.8170000000000002</v>
      </c>
      <c r="G26" s="45">
        <v>5.8170000000000002</v>
      </c>
      <c r="H26" s="45">
        <v>5.8170000000000002</v>
      </c>
      <c r="I26" s="45">
        <v>5.8170000000000002</v>
      </c>
      <c r="J26" s="45">
        <v>5.8170000000000002</v>
      </c>
      <c r="K26" s="45">
        <v>5.8170000000000002</v>
      </c>
      <c r="L26" s="45">
        <v>5.8170000000000002</v>
      </c>
      <c r="M26" s="45">
        <v>5.8170000000000002</v>
      </c>
      <c r="N26" s="45">
        <v>5.8170000000000002</v>
      </c>
      <c r="O26" s="45">
        <v>5.8170000000000002</v>
      </c>
      <c r="P26" s="45">
        <v>5.8170000000000002</v>
      </c>
      <c r="Q26" s="45">
        <v>5.8170000000000002</v>
      </c>
      <c r="R26" s="45">
        <v>5.8170000000000002</v>
      </c>
      <c r="S26" s="45">
        <v>5.8170000000000002</v>
      </c>
      <c r="T26" s="45">
        <v>5.8170000000000002</v>
      </c>
      <c r="U26" s="45">
        <v>5.8170000000000002</v>
      </c>
      <c r="V26" s="45">
        <v>5.8170000000000002</v>
      </c>
      <c r="W26" s="45">
        <v>5.8170000000000002</v>
      </c>
      <c r="X26" s="45">
        <v>5.8170000000000002</v>
      </c>
      <c r="Y26" s="45">
        <v>5.8170000000000002</v>
      </c>
      <c r="Z26" s="45">
        <v>5.8170000000000002</v>
      </c>
      <c r="AA26" s="45">
        <v>5.8170000000000002</v>
      </c>
      <c r="AB26" s="45">
        <v>5.8170000000000002</v>
      </c>
      <c r="AC26" s="45">
        <v>5.8170000000000002</v>
      </c>
      <c r="AD26" s="45">
        <v>5.8170000000000002</v>
      </c>
      <c r="AE26" s="45">
        <v>5.8170000000000002</v>
      </c>
      <c r="AF26" s="45">
        <v>5.8170000000000002</v>
      </c>
      <c r="AG26" s="45">
        <v>5.8170000000000002</v>
      </c>
      <c r="AH26" s="45">
        <v>5.8170000000000002</v>
      </c>
      <c r="AI26" s="45">
        <v>5.8170000000000002</v>
      </c>
      <c r="AJ26" s="45">
        <v>5.8170000000000002</v>
      </c>
      <c r="AK26" s="46">
        <v>0</v>
      </c>
    </row>
    <row r="27" spans="1:37" ht="15" customHeight="1" x14ac:dyDescent="0.45">
      <c r="A27" s="40" t="s">
        <v>379</v>
      </c>
      <c r="B27" s="44" t="s">
        <v>380</v>
      </c>
      <c r="C27" s="45">
        <v>5.77</v>
      </c>
      <c r="D27" s="45">
        <v>5.77</v>
      </c>
      <c r="E27" s="45">
        <v>5.77</v>
      </c>
      <c r="F27" s="45">
        <v>5.77</v>
      </c>
      <c r="G27" s="45">
        <v>5.77</v>
      </c>
      <c r="H27" s="45">
        <v>5.77</v>
      </c>
      <c r="I27" s="45">
        <v>5.77</v>
      </c>
      <c r="J27" s="45">
        <v>5.77</v>
      </c>
      <c r="K27" s="45">
        <v>5.77</v>
      </c>
      <c r="L27" s="45">
        <v>5.77</v>
      </c>
      <c r="M27" s="45">
        <v>5.77</v>
      </c>
      <c r="N27" s="45">
        <v>5.77</v>
      </c>
      <c r="O27" s="45">
        <v>5.77</v>
      </c>
      <c r="P27" s="45">
        <v>5.77</v>
      </c>
      <c r="Q27" s="45">
        <v>5.77</v>
      </c>
      <c r="R27" s="45">
        <v>5.77</v>
      </c>
      <c r="S27" s="45">
        <v>5.77</v>
      </c>
      <c r="T27" s="45">
        <v>5.77</v>
      </c>
      <c r="U27" s="45">
        <v>5.77</v>
      </c>
      <c r="V27" s="45">
        <v>5.77</v>
      </c>
      <c r="W27" s="45">
        <v>5.77</v>
      </c>
      <c r="X27" s="45">
        <v>5.77</v>
      </c>
      <c r="Y27" s="45">
        <v>5.77</v>
      </c>
      <c r="Z27" s="45">
        <v>5.77</v>
      </c>
      <c r="AA27" s="45">
        <v>5.77</v>
      </c>
      <c r="AB27" s="45">
        <v>5.77</v>
      </c>
      <c r="AC27" s="45">
        <v>5.77</v>
      </c>
      <c r="AD27" s="45">
        <v>5.77</v>
      </c>
      <c r="AE27" s="45">
        <v>5.77</v>
      </c>
      <c r="AF27" s="45">
        <v>5.77</v>
      </c>
      <c r="AG27" s="45">
        <v>5.77</v>
      </c>
      <c r="AH27" s="45">
        <v>5.77</v>
      </c>
      <c r="AI27" s="45">
        <v>5.77</v>
      </c>
      <c r="AJ27" s="45">
        <v>5.77</v>
      </c>
      <c r="AK27" s="46">
        <v>0</v>
      </c>
    </row>
    <row r="28" spans="1:37" ht="15" customHeight="1" x14ac:dyDescent="0.45">
      <c r="A28" s="40" t="s">
        <v>381</v>
      </c>
      <c r="B28" s="44" t="s">
        <v>382</v>
      </c>
      <c r="C28" s="45">
        <v>3.556</v>
      </c>
      <c r="D28" s="45">
        <v>3.556</v>
      </c>
      <c r="E28" s="45">
        <v>3.556</v>
      </c>
      <c r="F28" s="45">
        <v>3.556</v>
      </c>
      <c r="G28" s="45">
        <v>3.556</v>
      </c>
      <c r="H28" s="45">
        <v>3.556</v>
      </c>
      <c r="I28" s="45">
        <v>3.556</v>
      </c>
      <c r="J28" s="45">
        <v>3.556</v>
      </c>
      <c r="K28" s="45">
        <v>3.556</v>
      </c>
      <c r="L28" s="45">
        <v>3.556</v>
      </c>
      <c r="M28" s="45">
        <v>3.556</v>
      </c>
      <c r="N28" s="45">
        <v>3.556</v>
      </c>
      <c r="O28" s="45">
        <v>3.556</v>
      </c>
      <c r="P28" s="45">
        <v>3.556</v>
      </c>
      <c r="Q28" s="45">
        <v>3.556</v>
      </c>
      <c r="R28" s="45">
        <v>3.556</v>
      </c>
      <c r="S28" s="45">
        <v>3.556</v>
      </c>
      <c r="T28" s="45">
        <v>3.556</v>
      </c>
      <c r="U28" s="45">
        <v>3.556</v>
      </c>
      <c r="V28" s="45">
        <v>3.556</v>
      </c>
      <c r="W28" s="45">
        <v>3.556</v>
      </c>
      <c r="X28" s="45">
        <v>3.556</v>
      </c>
      <c r="Y28" s="45">
        <v>3.556</v>
      </c>
      <c r="Z28" s="45">
        <v>3.556</v>
      </c>
      <c r="AA28" s="45">
        <v>3.556</v>
      </c>
      <c r="AB28" s="45">
        <v>3.556</v>
      </c>
      <c r="AC28" s="45">
        <v>3.556</v>
      </c>
      <c r="AD28" s="45">
        <v>3.556</v>
      </c>
      <c r="AE28" s="45">
        <v>3.556</v>
      </c>
      <c r="AF28" s="45">
        <v>3.556</v>
      </c>
      <c r="AG28" s="45">
        <v>3.556</v>
      </c>
      <c r="AH28" s="45">
        <v>3.556</v>
      </c>
      <c r="AI28" s="45">
        <v>3.556</v>
      </c>
      <c r="AJ28" s="45">
        <v>3.556</v>
      </c>
      <c r="AK28" s="46">
        <v>0</v>
      </c>
    </row>
    <row r="29" spans="1:37" ht="15" customHeight="1" x14ac:dyDescent="0.45">
      <c r="A29" s="40" t="s">
        <v>383</v>
      </c>
      <c r="B29" s="44" t="s">
        <v>233</v>
      </c>
      <c r="C29" s="45">
        <v>3.99722</v>
      </c>
      <c r="D29" s="45">
        <v>3.989233</v>
      </c>
      <c r="E29" s="45">
        <v>3.989233</v>
      </c>
      <c r="F29" s="45">
        <v>3.989233</v>
      </c>
      <c r="G29" s="45">
        <v>3.989233</v>
      </c>
      <c r="H29" s="45">
        <v>3.989233</v>
      </c>
      <c r="I29" s="45">
        <v>3.989233</v>
      </c>
      <c r="J29" s="45">
        <v>3.989233</v>
      </c>
      <c r="K29" s="45">
        <v>3.989233</v>
      </c>
      <c r="L29" s="45">
        <v>3.989233</v>
      </c>
      <c r="M29" s="45">
        <v>3.989233</v>
      </c>
      <c r="N29" s="45">
        <v>3.989233</v>
      </c>
      <c r="O29" s="45">
        <v>3.989233</v>
      </c>
      <c r="P29" s="45">
        <v>3.989233</v>
      </c>
      <c r="Q29" s="45">
        <v>3.989233</v>
      </c>
      <c r="R29" s="45">
        <v>3.989233</v>
      </c>
      <c r="S29" s="45">
        <v>3.989233</v>
      </c>
      <c r="T29" s="45">
        <v>3.989233</v>
      </c>
      <c r="U29" s="45">
        <v>3.989233</v>
      </c>
      <c r="V29" s="45">
        <v>3.989233</v>
      </c>
      <c r="W29" s="45">
        <v>3.989233</v>
      </c>
      <c r="X29" s="45">
        <v>3.989233</v>
      </c>
      <c r="Y29" s="45">
        <v>3.989233</v>
      </c>
      <c r="Z29" s="45">
        <v>3.989233</v>
      </c>
      <c r="AA29" s="45">
        <v>3.989233</v>
      </c>
      <c r="AB29" s="45">
        <v>3.989233</v>
      </c>
      <c r="AC29" s="45">
        <v>3.989233</v>
      </c>
      <c r="AD29" s="45">
        <v>3.989233</v>
      </c>
      <c r="AE29" s="45">
        <v>3.989233</v>
      </c>
      <c r="AF29" s="45">
        <v>3.989233</v>
      </c>
      <c r="AG29" s="45">
        <v>3.989233</v>
      </c>
      <c r="AH29" s="45">
        <v>3.989233</v>
      </c>
      <c r="AI29" s="45">
        <v>3.989233</v>
      </c>
      <c r="AJ29" s="45">
        <v>3.989233</v>
      </c>
      <c r="AK29" s="46">
        <v>0</v>
      </c>
    </row>
    <row r="30" spans="1:37" ht="15" customHeight="1" x14ac:dyDescent="0.45">
      <c r="A30" s="40" t="s">
        <v>384</v>
      </c>
      <c r="B30" s="44" t="s">
        <v>385</v>
      </c>
      <c r="C30" s="45">
        <v>5.67</v>
      </c>
      <c r="D30" s="45">
        <v>5.67</v>
      </c>
      <c r="E30" s="45">
        <v>5.67</v>
      </c>
      <c r="F30" s="45">
        <v>5.67</v>
      </c>
      <c r="G30" s="45">
        <v>5.67</v>
      </c>
      <c r="H30" s="45">
        <v>5.67</v>
      </c>
      <c r="I30" s="45">
        <v>5.67</v>
      </c>
      <c r="J30" s="45">
        <v>5.67</v>
      </c>
      <c r="K30" s="45">
        <v>5.67</v>
      </c>
      <c r="L30" s="45">
        <v>5.67</v>
      </c>
      <c r="M30" s="45">
        <v>5.67</v>
      </c>
      <c r="N30" s="45">
        <v>5.67</v>
      </c>
      <c r="O30" s="45">
        <v>5.67</v>
      </c>
      <c r="P30" s="45">
        <v>5.67</v>
      </c>
      <c r="Q30" s="45">
        <v>5.67</v>
      </c>
      <c r="R30" s="45">
        <v>5.67</v>
      </c>
      <c r="S30" s="45">
        <v>5.67</v>
      </c>
      <c r="T30" s="45">
        <v>5.67</v>
      </c>
      <c r="U30" s="45">
        <v>5.67</v>
      </c>
      <c r="V30" s="45">
        <v>5.67</v>
      </c>
      <c r="W30" s="45">
        <v>5.67</v>
      </c>
      <c r="X30" s="45">
        <v>5.67</v>
      </c>
      <c r="Y30" s="45">
        <v>5.67</v>
      </c>
      <c r="Z30" s="45">
        <v>5.67</v>
      </c>
      <c r="AA30" s="45">
        <v>5.67</v>
      </c>
      <c r="AB30" s="45">
        <v>5.67</v>
      </c>
      <c r="AC30" s="45">
        <v>5.67</v>
      </c>
      <c r="AD30" s="45">
        <v>5.67</v>
      </c>
      <c r="AE30" s="45">
        <v>5.67</v>
      </c>
      <c r="AF30" s="45">
        <v>5.67</v>
      </c>
      <c r="AG30" s="45">
        <v>5.67</v>
      </c>
      <c r="AH30" s="45">
        <v>5.67</v>
      </c>
      <c r="AI30" s="45">
        <v>5.67</v>
      </c>
      <c r="AJ30" s="45">
        <v>5.67</v>
      </c>
      <c r="AK30" s="46">
        <v>0</v>
      </c>
    </row>
    <row r="31" spans="1:37" ht="15" customHeight="1" x14ac:dyDescent="0.45">
      <c r="A31" s="40" t="s">
        <v>386</v>
      </c>
      <c r="B31" s="44" t="s">
        <v>387</v>
      </c>
      <c r="C31" s="45">
        <v>6.0650000000000004</v>
      </c>
      <c r="D31" s="45">
        <v>6.0650000000000004</v>
      </c>
      <c r="E31" s="45">
        <v>6.0650000000000004</v>
      </c>
      <c r="F31" s="45">
        <v>6.0650000000000004</v>
      </c>
      <c r="G31" s="45">
        <v>6.0650000000000004</v>
      </c>
      <c r="H31" s="45">
        <v>6.0650000000000004</v>
      </c>
      <c r="I31" s="45">
        <v>6.0650000000000004</v>
      </c>
      <c r="J31" s="45">
        <v>6.0650000000000004</v>
      </c>
      <c r="K31" s="45">
        <v>6.0650000000000004</v>
      </c>
      <c r="L31" s="45">
        <v>6.0650000000000004</v>
      </c>
      <c r="M31" s="45">
        <v>6.0650000000000004</v>
      </c>
      <c r="N31" s="45">
        <v>6.0650000000000004</v>
      </c>
      <c r="O31" s="45">
        <v>6.0650000000000004</v>
      </c>
      <c r="P31" s="45">
        <v>6.0650000000000004</v>
      </c>
      <c r="Q31" s="45">
        <v>6.0650000000000004</v>
      </c>
      <c r="R31" s="45">
        <v>6.0650000000000004</v>
      </c>
      <c r="S31" s="45">
        <v>6.0650000000000004</v>
      </c>
      <c r="T31" s="45">
        <v>6.0650000000000004</v>
      </c>
      <c r="U31" s="45">
        <v>6.0650000000000004</v>
      </c>
      <c r="V31" s="45">
        <v>6.0650000000000004</v>
      </c>
      <c r="W31" s="45">
        <v>6.0650000000000004</v>
      </c>
      <c r="X31" s="45">
        <v>6.0650000000000004</v>
      </c>
      <c r="Y31" s="45">
        <v>6.0650000000000004</v>
      </c>
      <c r="Z31" s="45">
        <v>6.0650000000000004</v>
      </c>
      <c r="AA31" s="45">
        <v>6.0650000000000004</v>
      </c>
      <c r="AB31" s="45">
        <v>6.0650000000000004</v>
      </c>
      <c r="AC31" s="45">
        <v>6.0650000000000004</v>
      </c>
      <c r="AD31" s="45">
        <v>6.0650000000000004</v>
      </c>
      <c r="AE31" s="45">
        <v>6.0650000000000004</v>
      </c>
      <c r="AF31" s="45">
        <v>6.0650000000000004</v>
      </c>
      <c r="AG31" s="45">
        <v>6.0650000000000004</v>
      </c>
      <c r="AH31" s="45">
        <v>6.0650000000000004</v>
      </c>
      <c r="AI31" s="45">
        <v>6.0650000000000004</v>
      </c>
      <c r="AJ31" s="45">
        <v>6.0650000000000004</v>
      </c>
      <c r="AK31" s="46">
        <v>0</v>
      </c>
    </row>
    <row r="32" spans="1:37" ht="15" customHeight="1" x14ac:dyDescent="0.45">
      <c r="A32" s="40" t="s">
        <v>388</v>
      </c>
      <c r="B32" s="44" t="s">
        <v>389</v>
      </c>
      <c r="C32" s="45">
        <v>5.0566430000000002</v>
      </c>
      <c r="D32" s="45">
        <v>5.0552599999999996</v>
      </c>
      <c r="E32" s="45">
        <v>5.0559250000000002</v>
      </c>
      <c r="F32" s="45">
        <v>5.0562699999999996</v>
      </c>
      <c r="G32" s="45">
        <v>5.0553610000000004</v>
      </c>
      <c r="H32" s="45">
        <v>5.0533359999999998</v>
      </c>
      <c r="I32" s="45">
        <v>5.0508160000000002</v>
      </c>
      <c r="J32" s="45">
        <v>5.0500020000000001</v>
      </c>
      <c r="K32" s="45">
        <v>5.0494789999999998</v>
      </c>
      <c r="L32" s="45">
        <v>5.049067</v>
      </c>
      <c r="M32" s="45">
        <v>5.0486199999999997</v>
      </c>
      <c r="N32" s="45">
        <v>5.0481860000000003</v>
      </c>
      <c r="O32" s="45">
        <v>5.047752</v>
      </c>
      <c r="P32" s="45">
        <v>5.0478269999999998</v>
      </c>
      <c r="Q32" s="45">
        <v>5.0471120000000003</v>
      </c>
      <c r="R32" s="45">
        <v>5.0467120000000003</v>
      </c>
      <c r="S32" s="45">
        <v>5.0464640000000003</v>
      </c>
      <c r="T32" s="45">
        <v>5.0458769999999999</v>
      </c>
      <c r="U32" s="45">
        <v>5.0451860000000002</v>
      </c>
      <c r="V32" s="45">
        <v>5.0444300000000002</v>
      </c>
      <c r="W32" s="45">
        <v>5.0435809999999996</v>
      </c>
      <c r="X32" s="45">
        <v>5.0427549999999997</v>
      </c>
      <c r="Y32" s="45">
        <v>5.0416879999999997</v>
      </c>
      <c r="Z32" s="45">
        <v>5.0404980000000004</v>
      </c>
      <c r="AA32" s="45">
        <v>5.0391599999999999</v>
      </c>
      <c r="AB32" s="45">
        <v>5.0378670000000003</v>
      </c>
      <c r="AC32" s="45">
        <v>5.0362239999999998</v>
      </c>
      <c r="AD32" s="45">
        <v>5.0346019999999996</v>
      </c>
      <c r="AE32" s="45">
        <v>5.0328730000000004</v>
      </c>
      <c r="AF32" s="45">
        <v>5.030945</v>
      </c>
      <c r="AG32" s="45">
        <v>5.0285479999999998</v>
      </c>
      <c r="AH32" s="45">
        <v>5.0259179999999999</v>
      </c>
      <c r="AI32" s="45">
        <v>5.0230379999999997</v>
      </c>
      <c r="AJ32" s="45">
        <v>5.0230360000000003</v>
      </c>
      <c r="AK32" s="46">
        <v>-2.0000000000000001E-4</v>
      </c>
    </row>
    <row r="33" spans="1:37" ht="15" customHeight="1" x14ac:dyDescent="0.45">
      <c r="A33" s="40" t="s">
        <v>390</v>
      </c>
      <c r="B33" s="44" t="s">
        <v>391</v>
      </c>
      <c r="C33" s="45">
        <v>5.0566430000000002</v>
      </c>
      <c r="D33" s="45">
        <v>5.0551199999999996</v>
      </c>
      <c r="E33" s="45">
        <v>5.0557509999999999</v>
      </c>
      <c r="F33" s="45">
        <v>5.0561759999999998</v>
      </c>
      <c r="G33" s="45">
        <v>5.0552270000000004</v>
      </c>
      <c r="H33" s="45">
        <v>5.0532529999999998</v>
      </c>
      <c r="I33" s="45">
        <v>5.0502339999999997</v>
      </c>
      <c r="J33" s="45">
        <v>5.0493699999999997</v>
      </c>
      <c r="K33" s="45">
        <v>5.0488210000000002</v>
      </c>
      <c r="L33" s="45">
        <v>5.0483820000000001</v>
      </c>
      <c r="M33" s="45">
        <v>5.0479039999999999</v>
      </c>
      <c r="N33" s="45">
        <v>5.0474410000000001</v>
      </c>
      <c r="O33" s="45">
        <v>5.046983</v>
      </c>
      <c r="P33" s="45">
        <v>5.0470750000000004</v>
      </c>
      <c r="Q33" s="45">
        <v>5.0462990000000003</v>
      </c>
      <c r="R33" s="45">
        <v>5.0458439999999998</v>
      </c>
      <c r="S33" s="45">
        <v>5.0455509999999997</v>
      </c>
      <c r="T33" s="45">
        <v>5.044918</v>
      </c>
      <c r="U33" s="45">
        <v>5.0441839999999996</v>
      </c>
      <c r="V33" s="45">
        <v>5.0433690000000002</v>
      </c>
      <c r="W33" s="45">
        <v>5.0424530000000001</v>
      </c>
      <c r="X33" s="45">
        <v>5.041563</v>
      </c>
      <c r="Y33" s="45">
        <v>5.0404109999999998</v>
      </c>
      <c r="Z33" s="45">
        <v>5.0391269999999997</v>
      </c>
      <c r="AA33" s="45">
        <v>5.0376839999999996</v>
      </c>
      <c r="AB33" s="45">
        <v>5.0362900000000002</v>
      </c>
      <c r="AC33" s="45">
        <v>5.0345170000000001</v>
      </c>
      <c r="AD33" s="45">
        <v>5.0328030000000004</v>
      </c>
      <c r="AE33" s="45">
        <v>5.0309910000000002</v>
      </c>
      <c r="AF33" s="45">
        <v>5.0289089999999996</v>
      </c>
      <c r="AG33" s="45">
        <v>5.0263140000000002</v>
      </c>
      <c r="AH33" s="45">
        <v>5.0234719999999999</v>
      </c>
      <c r="AI33" s="45">
        <v>5.020365</v>
      </c>
      <c r="AJ33" s="45">
        <v>5.0203639999999998</v>
      </c>
      <c r="AK33" s="46">
        <v>-2.1599999999999999E-4</v>
      </c>
    </row>
    <row r="34" spans="1:37" ht="15" customHeight="1" x14ac:dyDescent="0.45">
      <c r="A34" s="40" t="s">
        <v>392</v>
      </c>
      <c r="B34" s="44" t="s">
        <v>393</v>
      </c>
      <c r="C34" s="45">
        <v>5.0566430000000002</v>
      </c>
      <c r="D34" s="45">
        <v>5.0550290000000002</v>
      </c>
      <c r="E34" s="45">
        <v>5.0560859999999996</v>
      </c>
      <c r="F34" s="45">
        <v>5.0563630000000002</v>
      </c>
      <c r="G34" s="45">
        <v>5.0551620000000002</v>
      </c>
      <c r="H34" s="45">
        <v>5.0521120000000002</v>
      </c>
      <c r="I34" s="45">
        <v>5.0499099999999997</v>
      </c>
      <c r="J34" s="45">
        <v>5.0489660000000001</v>
      </c>
      <c r="K34" s="45">
        <v>5.0484030000000004</v>
      </c>
      <c r="L34" s="45">
        <v>5.0479479999999999</v>
      </c>
      <c r="M34" s="45">
        <v>5.0474509999999997</v>
      </c>
      <c r="N34" s="45">
        <v>5.04697</v>
      </c>
      <c r="O34" s="45">
        <v>5.0464979999999997</v>
      </c>
      <c r="P34" s="45">
        <v>5.046602</v>
      </c>
      <c r="Q34" s="45">
        <v>5.0458410000000002</v>
      </c>
      <c r="R34" s="45">
        <v>5.0454929999999996</v>
      </c>
      <c r="S34" s="45">
        <v>5.0453320000000001</v>
      </c>
      <c r="T34" s="45">
        <v>5.0447139999999999</v>
      </c>
      <c r="U34" s="45">
        <v>5.0439569999999998</v>
      </c>
      <c r="V34" s="45">
        <v>5.0431090000000003</v>
      </c>
      <c r="W34" s="45">
        <v>5.0421550000000002</v>
      </c>
      <c r="X34" s="45">
        <v>5.041226</v>
      </c>
      <c r="Y34" s="45">
        <v>5.0400229999999997</v>
      </c>
      <c r="Z34" s="45">
        <v>5.0386810000000004</v>
      </c>
      <c r="AA34" s="45">
        <v>5.0371740000000003</v>
      </c>
      <c r="AB34" s="45">
        <v>5.035717</v>
      </c>
      <c r="AC34" s="45">
        <v>5.0338620000000001</v>
      </c>
      <c r="AD34" s="45">
        <v>5.0319269999999996</v>
      </c>
      <c r="AE34" s="45">
        <v>5.029827</v>
      </c>
      <c r="AF34" s="45">
        <v>5.0276490000000003</v>
      </c>
      <c r="AG34" s="45">
        <v>5.0249329999999999</v>
      </c>
      <c r="AH34" s="45">
        <v>5.0219589999999998</v>
      </c>
      <c r="AI34" s="45">
        <v>5.018713</v>
      </c>
      <c r="AJ34" s="45">
        <v>5.018713</v>
      </c>
      <c r="AK34" s="46">
        <v>-2.2499999999999999E-4</v>
      </c>
    </row>
    <row r="35" spans="1:37" ht="15" customHeight="1" x14ac:dyDescent="0.45">
      <c r="A35" s="40" t="s">
        <v>394</v>
      </c>
      <c r="B35" s="44" t="s">
        <v>395</v>
      </c>
      <c r="C35" s="45">
        <v>5.2222799999999996</v>
      </c>
      <c r="D35" s="45">
        <v>5.2222799999999996</v>
      </c>
      <c r="E35" s="45">
        <v>5.2222799999999996</v>
      </c>
      <c r="F35" s="45">
        <v>5.2222799999999996</v>
      </c>
      <c r="G35" s="45">
        <v>5.2222799999999996</v>
      </c>
      <c r="H35" s="45">
        <v>5.2222799999999996</v>
      </c>
      <c r="I35" s="45">
        <v>5.2222799999999996</v>
      </c>
      <c r="J35" s="45">
        <v>5.2222799999999996</v>
      </c>
      <c r="K35" s="45">
        <v>5.2222799999999996</v>
      </c>
      <c r="L35" s="45">
        <v>5.2222799999999996</v>
      </c>
      <c r="M35" s="45">
        <v>5.2222799999999996</v>
      </c>
      <c r="N35" s="45">
        <v>5.2222799999999996</v>
      </c>
      <c r="O35" s="45">
        <v>5.2222799999999996</v>
      </c>
      <c r="P35" s="45">
        <v>5.2222799999999996</v>
      </c>
      <c r="Q35" s="45">
        <v>5.2222799999999996</v>
      </c>
      <c r="R35" s="45">
        <v>5.2222799999999996</v>
      </c>
      <c r="S35" s="45">
        <v>5.2222799999999996</v>
      </c>
      <c r="T35" s="45">
        <v>5.2222799999999996</v>
      </c>
      <c r="U35" s="45">
        <v>5.2222799999999996</v>
      </c>
      <c r="V35" s="45">
        <v>5.2222799999999996</v>
      </c>
      <c r="W35" s="45">
        <v>5.2222799999999996</v>
      </c>
      <c r="X35" s="45">
        <v>5.2222799999999996</v>
      </c>
      <c r="Y35" s="45">
        <v>5.2222799999999996</v>
      </c>
      <c r="Z35" s="45">
        <v>5.2222799999999996</v>
      </c>
      <c r="AA35" s="45">
        <v>5.2222799999999996</v>
      </c>
      <c r="AB35" s="45">
        <v>5.2222799999999996</v>
      </c>
      <c r="AC35" s="45">
        <v>5.2222799999999996</v>
      </c>
      <c r="AD35" s="45">
        <v>5.2222799999999996</v>
      </c>
      <c r="AE35" s="45">
        <v>5.2222799999999996</v>
      </c>
      <c r="AF35" s="45">
        <v>5.2222799999999996</v>
      </c>
      <c r="AG35" s="45">
        <v>5.2222799999999996</v>
      </c>
      <c r="AH35" s="45">
        <v>5.2222799999999996</v>
      </c>
      <c r="AI35" s="45">
        <v>5.2222799999999996</v>
      </c>
      <c r="AJ35" s="45">
        <v>5.2222799999999996</v>
      </c>
      <c r="AK35" s="46">
        <v>0</v>
      </c>
    </row>
    <row r="36" spans="1:37" ht="15" customHeight="1" x14ac:dyDescent="0.45">
      <c r="A36" s="40" t="s">
        <v>396</v>
      </c>
      <c r="B36" s="44" t="s">
        <v>397</v>
      </c>
      <c r="C36" s="45">
        <v>5.2222799999999996</v>
      </c>
      <c r="D36" s="45">
        <v>5.2222799999999996</v>
      </c>
      <c r="E36" s="45">
        <v>5.2222799999999996</v>
      </c>
      <c r="F36" s="45">
        <v>5.2222799999999996</v>
      </c>
      <c r="G36" s="45">
        <v>5.2222799999999996</v>
      </c>
      <c r="H36" s="45">
        <v>5.2222799999999996</v>
      </c>
      <c r="I36" s="45">
        <v>5.2222799999999996</v>
      </c>
      <c r="J36" s="45">
        <v>5.2222799999999996</v>
      </c>
      <c r="K36" s="45">
        <v>5.2222799999999996</v>
      </c>
      <c r="L36" s="45">
        <v>5.2222799999999996</v>
      </c>
      <c r="M36" s="45">
        <v>5.2222799999999996</v>
      </c>
      <c r="N36" s="45">
        <v>5.2222799999999996</v>
      </c>
      <c r="O36" s="45">
        <v>5.2222799999999996</v>
      </c>
      <c r="P36" s="45">
        <v>5.2222799999999996</v>
      </c>
      <c r="Q36" s="45">
        <v>5.2222799999999996</v>
      </c>
      <c r="R36" s="45">
        <v>5.2222799999999996</v>
      </c>
      <c r="S36" s="45">
        <v>5.2222799999999996</v>
      </c>
      <c r="T36" s="45">
        <v>5.2222799999999996</v>
      </c>
      <c r="U36" s="45">
        <v>5.2222799999999996</v>
      </c>
      <c r="V36" s="45">
        <v>5.2222799999999996</v>
      </c>
      <c r="W36" s="45">
        <v>5.2222799999999996</v>
      </c>
      <c r="X36" s="45">
        <v>5.2222799999999996</v>
      </c>
      <c r="Y36" s="45">
        <v>5.2222799999999996</v>
      </c>
      <c r="Z36" s="45">
        <v>5.2222799999999996</v>
      </c>
      <c r="AA36" s="45">
        <v>5.2222799999999996</v>
      </c>
      <c r="AB36" s="45">
        <v>5.2222799999999996</v>
      </c>
      <c r="AC36" s="45">
        <v>5.2222799999999996</v>
      </c>
      <c r="AD36" s="45">
        <v>5.2222799999999996</v>
      </c>
      <c r="AE36" s="45">
        <v>5.2222799999999996</v>
      </c>
      <c r="AF36" s="45">
        <v>5.2222799999999996</v>
      </c>
      <c r="AG36" s="45">
        <v>5.2222799999999996</v>
      </c>
      <c r="AH36" s="45">
        <v>5.2222799999999996</v>
      </c>
      <c r="AI36" s="45">
        <v>5.2222799999999996</v>
      </c>
      <c r="AJ36" s="45">
        <v>5.2222799999999996</v>
      </c>
      <c r="AK36" s="46">
        <v>0</v>
      </c>
    </row>
    <row r="37" spans="1:37" ht="15" customHeight="1" x14ac:dyDescent="0.45">
      <c r="A37" s="40" t="s">
        <v>398</v>
      </c>
      <c r="B37" s="44" t="s">
        <v>399</v>
      </c>
      <c r="C37" s="45">
        <v>4.62</v>
      </c>
      <c r="D37" s="45">
        <v>4.62</v>
      </c>
      <c r="E37" s="45">
        <v>4.62</v>
      </c>
      <c r="F37" s="45">
        <v>4.62</v>
      </c>
      <c r="G37" s="45">
        <v>4.62</v>
      </c>
      <c r="H37" s="45">
        <v>4.62</v>
      </c>
      <c r="I37" s="45">
        <v>4.62</v>
      </c>
      <c r="J37" s="45">
        <v>4.62</v>
      </c>
      <c r="K37" s="45">
        <v>4.62</v>
      </c>
      <c r="L37" s="45">
        <v>4.62</v>
      </c>
      <c r="M37" s="45">
        <v>4.62</v>
      </c>
      <c r="N37" s="45">
        <v>4.62</v>
      </c>
      <c r="O37" s="45">
        <v>4.62</v>
      </c>
      <c r="P37" s="45">
        <v>4.62</v>
      </c>
      <c r="Q37" s="45">
        <v>4.62</v>
      </c>
      <c r="R37" s="45">
        <v>4.62</v>
      </c>
      <c r="S37" s="45">
        <v>4.62</v>
      </c>
      <c r="T37" s="45">
        <v>4.62</v>
      </c>
      <c r="U37" s="45">
        <v>4.62</v>
      </c>
      <c r="V37" s="45">
        <v>4.62</v>
      </c>
      <c r="W37" s="45">
        <v>4.62</v>
      </c>
      <c r="X37" s="45">
        <v>4.62</v>
      </c>
      <c r="Y37" s="45">
        <v>4.62</v>
      </c>
      <c r="Z37" s="45">
        <v>4.62</v>
      </c>
      <c r="AA37" s="45">
        <v>4.62</v>
      </c>
      <c r="AB37" s="45">
        <v>4.62</v>
      </c>
      <c r="AC37" s="45">
        <v>4.62</v>
      </c>
      <c r="AD37" s="45">
        <v>4.62</v>
      </c>
      <c r="AE37" s="45">
        <v>4.62</v>
      </c>
      <c r="AF37" s="45">
        <v>4.62</v>
      </c>
      <c r="AG37" s="45">
        <v>4.62</v>
      </c>
      <c r="AH37" s="45">
        <v>4.62</v>
      </c>
      <c r="AI37" s="45">
        <v>4.62</v>
      </c>
      <c r="AJ37" s="45">
        <v>4.62</v>
      </c>
      <c r="AK37" s="46">
        <v>0</v>
      </c>
    </row>
    <row r="38" spans="1:37" ht="15" customHeight="1" x14ac:dyDescent="0.45">
      <c r="A38" s="40" t="s">
        <v>400</v>
      </c>
      <c r="B38" s="44" t="s">
        <v>401</v>
      </c>
      <c r="C38" s="45">
        <v>5.8</v>
      </c>
      <c r="D38" s="45">
        <v>5.8</v>
      </c>
      <c r="E38" s="45">
        <v>5.8</v>
      </c>
      <c r="F38" s="45">
        <v>5.8</v>
      </c>
      <c r="G38" s="45">
        <v>5.8</v>
      </c>
      <c r="H38" s="45">
        <v>5.8</v>
      </c>
      <c r="I38" s="45">
        <v>5.8</v>
      </c>
      <c r="J38" s="45">
        <v>5.8</v>
      </c>
      <c r="K38" s="45">
        <v>5.8</v>
      </c>
      <c r="L38" s="45">
        <v>5.8</v>
      </c>
      <c r="M38" s="45">
        <v>5.8</v>
      </c>
      <c r="N38" s="45">
        <v>5.8</v>
      </c>
      <c r="O38" s="45">
        <v>5.8</v>
      </c>
      <c r="P38" s="45">
        <v>5.8</v>
      </c>
      <c r="Q38" s="45">
        <v>5.8</v>
      </c>
      <c r="R38" s="45">
        <v>5.8</v>
      </c>
      <c r="S38" s="45">
        <v>5.8</v>
      </c>
      <c r="T38" s="45">
        <v>5.8</v>
      </c>
      <c r="U38" s="45">
        <v>5.8</v>
      </c>
      <c r="V38" s="45">
        <v>5.8</v>
      </c>
      <c r="W38" s="45">
        <v>5.8</v>
      </c>
      <c r="X38" s="45">
        <v>5.8</v>
      </c>
      <c r="Y38" s="45">
        <v>5.8</v>
      </c>
      <c r="Z38" s="45">
        <v>5.8</v>
      </c>
      <c r="AA38" s="45">
        <v>5.8</v>
      </c>
      <c r="AB38" s="45">
        <v>5.8</v>
      </c>
      <c r="AC38" s="45">
        <v>5.8</v>
      </c>
      <c r="AD38" s="45">
        <v>5.8</v>
      </c>
      <c r="AE38" s="45">
        <v>5.8</v>
      </c>
      <c r="AF38" s="45">
        <v>5.8</v>
      </c>
      <c r="AG38" s="45">
        <v>5.8</v>
      </c>
      <c r="AH38" s="45">
        <v>5.8</v>
      </c>
      <c r="AI38" s="45">
        <v>5.8</v>
      </c>
      <c r="AJ38" s="45">
        <v>5.8</v>
      </c>
      <c r="AK38" s="46">
        <v>0</v>
      </c>
    </row>
    <row r="39" spans="1:37" ht="15" customHeight="1" x14ac:dyDescent="0.45">
      <c r="A39" s="40" t="s">
        <v>402</v>
      </c>
      <c r="B39" s="44" t="s">
        <v>403</v>
      </c>
      <c r="C39" s="45">
        <v>5.4510759999999996</v>
      </c>
      <c r="D39" s="45">
        <v>5.4510759999999996</v>
      </c>
      <c r="E39" s="45">
        <v>5.4510759999999996</v>
      </c>
      <c r="F39" s="45">
        <v>5.4510759999999996</v>
      </c>
      <c r="G39" s="45">
        <v>5.4510759999999996</v>
      </c>
      <c r="H39" s="45">
        <v>5.4510759999999996</v>
      </c>
      <c r="I39" s="45">
        <v>5.4510759999999996</v>
      </c>
      <c r="J39" s="45">
        <v>5.4510759999999996</v>
      </c>
      <c r="K39" s="45">
        <v>5.4510759999999996</v>
      </c>
      <c r="L39" s="45">
        <v>5.4510759999999996</v>
      </c>
      <c r="M39" s="45">
        <v>5.4510759999999996</v>
      </c>
      <c r="N39" s="45">
        <v>5.4510759999999996</v>
      </c>
      <c r="O39" s="45">
        <v>5.4510759999999996</v>
      </c>
      <c r="P39" s="45">
        <v>5.4510759999999996</v>
      </c>
      <c r="Q39" s="45">
        <v>5.4510759999999996</v>
      </c>
      <c r="R39" s="45">
        <v>5.4510759999999996</v>
      </c>
      <c r="S39" s="45">
        <v>5.4510759999999996</v>
      </c>
      <c r="T39" s="45">
        <v>5.4510759999999996</v>
      </c>
      <c r="U39" s="45">
        <v>5.4510759999999996</v>
      </c>
      <c r="V39" s="45">
        <v>5.4510759999999996</v>
      </c>
      <c r="W39" s="45">
        <v>5.4510759999999996</v>
      </c>
      <c r="X39" s="45">
        <v>5.4510759999999996</v>
      </c>
      <c r="Y39" s="45">
        <v>5.4510759999999996</v>
      </c>
      <c r="Z39" s="45">
        <v>5.4510759999999996</v>
      </c>
      <c r="AA39" s="45">
        <v>5.4510759999999996</v>
      </c>
      <c r="AB39" s="45">
        <v>5.4510759999999996</v>
      </c>
      <c r="AC39" s="45">
        <v>5.4510759999999996</v>
      </c>
      <c r="AD39" s="45">
        <v>5.4510759999999996</v>
      </c>
      <c r="AE39" s="45">
        <v>5.4510759999999996</v>
      </c>
      <c r="AF39" s="45">
        <v>5.4510759999999996</v>
      </c>
      <c r="AG39" s="45">
        <v>5.4510759999999996</v>
      </c>
      <c r="AH39" s="45">
        <v>5.4510759999999996</v>
      </c>
      <c r="AI39" s="45">
        <v>5.4510759999999996</v>
      </c>
      <c r="AJ39" s="45">
        <v>5.4510759999999996</v>
      </c>
      <c r="AK39" s="46">
        <v>0</v>
      </c>
    </row>
    <row r="40" spans="1:37" ht="15" customHeight="1" x14ac:dyDescent="0.45">
      <c r="A40" s="40" t="s">
        <v>404</v>
      </c>
      <c r="B40" s="44" t="s">
        <v>405</v>
      </c>
      <c r="C40" s="45">
        <v>6.2869999999999999</v>
      </c>
      <c r="D40" s="45">
        <v>6.2869999999999999</v>
      </c>
      <c r="E40" s="45">
        <v>6.2869999999999999</v>
      </c>
      <c r="F40" s="45">
        <v>6.2869999999999999</v>
      </c>
      <c r="G40" s="45">
        <v>6.2869999999999999</v>
      </c>
      <c r="H40" s="45">
        <v>6.2869999999999999</v>
      </c>
      <c r="I40" s="45">
        <v>6.2869999999999999</v>
      </c>
      <c r="J40" s="45">
        <v>6.2869999999999999</v>
      </c>
      <c r="K40" s="45">
        <v>6.2869999999999999</v>
      </c>
      <c r="L40" s="45">
        <v>6.2869999999999999</v>
      </c>
      <c r="M40" s="45">
        <v>6.2869999999999999</v>
      </c>
      <c r="N40" s="45">
        <v>6.2869999999999999</v>
      </c>
      <c r="O40" s="45">
        <v>6.2869999999999999</v>
      </c>
      <c r="P40" s="45">
        <v>6.2869999999999999</v>
      </c>
      <c r="Q40" s="45">
        <v>6.2869999999999999</v>
      </c>
      <c r="R40" s="45">
        <v>6.2869999999999999</v>
      </c>
      <c r="S40" s="45">
        <v>6.2869999999999999</v>
      </c>
      <c r="T40" s="45">
        <v>6.2869999999999999</v>
      </c>
      <c r="U40" s="45">
        <v>6.2869999999999999</v>
      </c>
      <c r="V40" s="45">
        <v>6.2869999999999999</v>
      </c>
      <c r="W40" s="45">
        <v>6.2869999999999999</v>
      </c>
      <c r="X40" s="45">
        <v>6.2869999999999999</v>
      </c>
      <c r="Y40" s="45">
        <v>6.2869999999999999</v>
      </c>
      <c r="Z40" s="45">
        <v>6.2869999999999999</v>
      </c>
      <c r="AA40" s="45">
        <v>6.2869999999999999</v>
      </c>
      <c r="AB40" s="45">
        <v>6.2869999999999999</v>
      </c>
      <c r="AC40" s="45">
        <v>6.2869999999999999</v>
      </c>
      <c r="AD40" s="45">
        <v>6.2869999999999999</v>
      </c>
      <c r="AE40" s="45">
        <v>6.2869999999999999</v>
      </c>
      <c r="AF40" s="45">
        <v>6.2869999999999999</v>
      </c>
      <c r="AG40" s="45">
        <v>6.2869999999999999</v>
      </c>
      <c r="AH40" s="45">
        <v>6.2869999999999999</v>
      </c>
      <c r="AI40" s="45">
        <v>6.2869999999999999</v>
      </c>
      <c r="AJ40" s="45">
        <v>6.2869999999999999</v>
      </c>
      <c r="AK40" s="46">
        <v>0</v>
      </c>
    </row>
    <row r="41" spans="1:37" ht="15" customHeight="1" x14ac:dyDescent="0.45">
      <c r="A41" s="40" t="s">
        <v>406</v>
      </c>
      <c r="B41" s="44" t="s">
        <v>407</v>
      </c>
      <c r="C41" s="45">
        <v>6.2869999999999999</v>
      </c>
      <c r="D41" s="45">
        <v>6.2869999999999999</v>
      </c>
      <c r="E41" s="45">
        <v>6.2869999999999999</v>
      </c>
      <c r="F41" s="45">
        <v>6.2869999999999999</v>
      </c>
      <c r="G41" s="45">
        <v>6.2869999999999999</v>
      </c>
      <c r="H41" s="45">
        <v>6.2869999999999999</v>
      </c>
      <c r="I41" s="45">
        <v>6.2869999999999999</v>
      </c>
      <c r="J41" s="45">
        <v>6.2869999999999999</v>
      </c>
      <c r="K41" s="45">
        <v>6.2869999999999999</v>
      </c>
      <c r="L41" s="45">
        <v>6.2869999999999999</v>
      </c>
      <c r="M41" s="45">
        <v>6.2869999999999999</v>
      </c>
      <c r="N41" s="45">
        <v>6.2869999999999999</v>
      </c>
      <c r="O41" s="45">
        <v>6.2869999999999999</v>
      </c>
      <c r="P41" s="45">
        <v>6.2869999999999999</v>
      </c>
      <c r="Q41" s="45">
        <v>6.2869999999999999</v>
      </c>
      <c r="R41" s="45">
        <v>6.2869999999999999</v>
      </c>
      <c r="S41" s="45">
        <v>6.2869999999999999</v>
      </c>
      <c r="T41" s="45">
        <v>6.2869999999999999</v>
      </c>
      <c r="U41" s="45">
        <v>6.2869999999999999</v>
      </c>
      <c r="V41" s="45">
        <v>6.2869999999999999</v>
      </c>
      <c r="W41" s="45">
        <v>6.2869999999999999</v>
      </c>
      <c r="X41" s="45">
        <v>6.2869999999999999</v>
      </c>
      <c r="Y41" s="45">
        <v>6.2869999999999999</v>
      </c>
      <c r="Z41" s="45">
        <v>6.2869999999999999</v>
      </c>
      <c r="AA41" s="45">
        <v>6.2869999999999999</v>
      </c>
      <c r="AB41" s="45">
        <v>6.2869999999999999</v>
      </c>
      <c r="AC41" s="45">
        <v>6.2869999999999999</v>
      </c>
      <c r="AD41" s="45">
        <v>6.2869999999999999</v>
      </c>
      <c r="AE41" s="45">
        <v>6.2869999999999999</v>
      </c>
      <c r="AF41" s="45">
        <v>6.2869999999999999</v>
      </c>
      <c r="AG41" s="45">
        <v>6.2869999999999999</v>
      </c>
      <c r="AH41" s="45">
        <v>6.2869999999999999</v>
      </c>
      <c r="AI41" s="45">
        <v>6.2869999999999999</v>
      </c>
      <c r="AJ41" s="45">
        <v>6.2869999999999999</v>
      </c>
      <c r="AK41" s="46">
        <v>0</v>
      </c>
    </row>
    <row r="42" spans="1:37" ht="15" customHeight="1" x14ac:dyDescent="0.45">
      <c r="A42" s="40" t="s">
        <v>408</v>
      </c>
      <c r="B42" s="44" t="s">
        <v>409</v>
      </c>
      <c r="C42" s="45">
        <v>6.2869999999999999</v>
      </c>
      <c r="D42" s="45">
        <v>6.2869999999999999</v>
      </c>
      <c r="E42" s="45">
        <v>6.2869999999999999</v>
      </c>
      <c r="F42" s="45">
        <v>6.2869999999999999</v>
      </c>
      <c r="G42" s="45">
        <v>6.2869999999999999</v>
      </c>
      <c r="H42" s="45">
        <v>6.2869999999999999</v>
      </c>
      <c r="I42" s="45">
        <v>6.2869999999999999</v>
      </c>
      <c r="J42" s="45">
        <v>6.2869999999999999</v>
      </c>
      <c r="K42" s="45">
        <v>6.2869999999999999</v>
      </c>
      <c r="L42" s="45">
        <v>6.2869999999999999</v>
      </c>
      <c r="M42" s="45">
        <v>6.2869999999999999</v>
      </c>
      <c r="N42" s="45">
        <v>6.2869999999999999</v>
      </c>
      <c r="O42" s="45">
        <v>6.2869999999999999</v>
      </c>
      <c r="P42" s="45">
        <v>6.2869999999999999</v>
      </c>
      <c r="Q42" s="45">
        <v>6.2869999999999999</v>
      </c>
      <c r="R42" s="45">
        <v>6.2869999999999999</v>
      </c>
      <c r="S42" s="45">
        <v>6.2869999999999999</v>
      </c>
      <c r="T42" s="45">
        <v>6.2869999999999999</v>
      </c>
      <c r="U42" s="45">
        <v>6.2869999999999999</v>
      </c>
      <c r="V42" s="45">
        <v>6.2869999999999999</v>
      </c>
      <c r="W42" s="45">
        <v>6.2869999999999999</v>
      </c>
      <c r="X42" s="45">
        <v>6.2869999999999999</v>
      </c>
      <c r="Y42" s="45">
        <v>6.2869999999999999</v>
      </c>
      <c r="Z42" s="45">
        <v>6.2869999999999999</v>
      </c>
      <c r="AA42" s="45">
        <v>6.2869999999999999</v>
      </c>
      <c r="AB42" s="45">
        <v>6.2869999999999999</v>
      </c>
      <c r="AC42" s="45">
        <v>6.2869999999999999</v>
      </c>
      <c r="AD42" s="45">
        <v>6.2869999999999999</v>
      </c>
      <c r="AE42" s="45">
        <v>6.2869999999999999</v>
      </c>
      <c r="AF42" s="45">
        <v>6.2869999999999999</v>
      </c>
      <c r="AG42" s="45">
        <v>6.2869999999999999</v>
      </c>
      <c r="AH42" s="45">
        <v>6.2869999999999999</v>
      </c>
      <c r="AI42" s="45">
        <v>6.2869999999999999</v>
      </c>
      <c r="AJ42" s="45">
        <v>6.2869999999999999</v>
      </c>
      <c r="AK42" s="46">
        <v>0</v>
      </c>
    </row>
    <row r="43" spans="1:37" ht="15" customHeight="1" x14ac:dyDescent="0.45">
      <c r="A43" s="40" t="s">
        <v>410</v>
      </c>
      <c r="B43" s="44" t="s">
        <v>411</v>
      </c>
      <c r="C43" s="45">
        <v>6.1473459999999998</v>
      </c>
      <c r="D43" s="45">
        <v>6.1452260000000001</v>
      </c>
      <c r="E43" s="45">
        <v>6.1456169999999997</v>
      </c>
      <c r="F43" s="45">
        <v>6.192609</v>
      </c>
      <c r="G43" s="45">
        <v>6.1871369999999999</v>
      </c>
      <c r="H43" s="45">
        <v>6.1839120000000003</v>
      </c>
      <c r="I43" s="45">
        <v>6.177295</v>
      </c>
      <c r="J43" s="45">
        <v>6.1706190000000003</v>
      </c>
      <c r="K43" s="45">
        <v>6.1645000000000003</v>
      </c>
      <c r="L43" s="45">
        <v>6.1563090000000003</v>
      </c>
      <c r="M43" s="45">
        <v>6.1576269999999997</v>
      </c>
      <c r="N43" s="45">
        <v>6.157673</v>
      </c>
      <c r="O43" s="45">
        <v>6.1597790000000003</v>
      </c>
      <c r="P43" s="45">
        <v>6.159592</v>
      </c>
      <c r="Q43" s="45">
        <v>6.1617009999999999</v>
      </c>
      <c r="R43" s="45">
        <v>6.162801</v>
      </c>
      <c r="S43" s="45">
        <v>6.1631689999999999</v>
      </c>
      <c r="T43" s="45">
        <v>6.1640280000000001</v>
      </c>
      <c r="U43" s="45">
        <v>6.1661429999999999</v>
      </c>
      <c r="V43" s="45">
        <v>6.1675360000000001</v>
      </c>
      <c r="W43" s="45">
        <v>6.1674319999999998</v>
      </c>
      <c r="X43" s="45">
        <v>6.1685819999999998</v>
      </c>
      <c r="Y43" s="45">
        <v>6.1709719999999999</v>
      </c>
      <c r="Z43" s="45">
        <v>6.171176</v>
      </c>
      <c r="AA43" s="45">
        <v>6.1722760000000001</v>
      </c>
      <c r="AB43" s="45">
        <v>6.1744009999999996</v>
      </c>
      <c r="AC43" s="45">
        <v>6.175586</v>
      </c>
      <c r="AD43" s="45">
        <v>6.1767789999999998</v>
      </c>
      <c r="AE43" s="45">
        <v>6.1779799999999998</v>
      </c>
      <c r="AF43" s="45">
        <v>6.179189</v>
      </c>
      <c r="AG43" s="45">
        <v>6.1804069999999998</v>
      </c>
      <c r="AH43" s="45">
        <v>6.1816329999999997</v>
      </c>
      <c r="AI43" s="45">
        <v>6.182868</v>
      </c>
      <c r="AJ43" s="45">
        <v>6.1841100000000004</v>
      </c>
      <c r="AK43" s="46">
        <v>1.9699999999999999E-4</v>
      </c>
    </row>
    <row r="44" spans="1:37" ht="15" customHeight="1" x14ac:dyDescent="0.45">
      <c r="A44" s="40" t="s">
        <v>412</v>
      </c>
      <c r="B44" s="44" t="s">
        <v>413</v>
      </c>
      <c r="C44" s="45">
        <v>5.1759979999999999</v>
      </c>
      <c r="D44" s="45">
        <v>5.1493409999999997</v>
      </c>
      <c r="E44" s="45">
        <v>5.1485440000000002</v>
      </c>
      <c r="F44" s="45">
        <v>5.1351180000000003</v>
      </c>
      <c r="G44" s="45">
        <v>5.1214979999999999</v>
      </c>
      <c r="H44" s="45">
        <v>5.1131700000000002</v>
      </c>
      <c r="I44" s="45">
        <v>5.1068749999999996</v>
      </c>
      <c r="J44" s="45">
        <v>5.1001250000000002</v>
      </c>
      <c r="K44" s="45">
        <v>5.0954069999999998</v>
      </c>
      <c r="L44" s="45">
        <v>5.0923059999999998</v>
      </c>
      <c r="M44" s="45">
        <v>5.0851800000000003</v>
      </c>
      <c r="N44" s="45">
        <v>5.0822000000000003</v>
      </c>
      <c r="O44" s="45">
        <v>5.0765289999999998</v>
      </c>
      <c r="P44" s="45">
        <v>5.0746789999999997</v>
      </c>
      <c r="Q44" s="45">
        <v>5.072298</v>
      </c>
      <c r="R44" s="45">
        <v>5.0691280000000001</v>
      </c>
      <c r="S44" s="45">
        <v>5.0666989999999998</v>
      </c>
      <c r="T44" s="45">
        <v>5.0689719999999996</v>
      </c>
      <c r="U44" s="45">
        <v>5.067164</v>
      </c>
      <c r="V44" s="45">
        <v>5.064692</v>
      </c>
      <c r="W44" s="45">
        <v>5.0671790000000003</v>
      </c>
      <c r="X44" s="45">
        <v>5.0644499999999999</v>
      </c>
      <c r="Y44" s="45">
        <v>5.0636330000000003</v>
      </c>
      <c r="Z44" s="45">
        <v>5.0643700000000003</v>
      </c>
      <c r="AA44" s="45">
        <v>5.0640780000000003</v>
      </c>
      <c r="AB44" s="45">
        <v>5.0626110000000004</v>
      </c>
      <c r="AC44" s="45">
        <v>5.0658269999999996</v>
      </c>
      <c r="AD44" s="45">
        <v>5.0664360000000004</v>
      </c>
      <c r="AE44" s="45">
        <v>5.0678429999999999</v>
      </c>
      <c r="AF44" s="45">
        <v>5.0690910000000002</v>
      </c>
      <c r="AG44" s="45">
        <v>5.0703579999999997</v>
      </c>
      <c r="AH44" s="45">
        <v>5.0693210000000004</v>
      </c>
      <c r="AI44" s="45">
        <v>5.0696510000000004</v>
      </c>
      <c r="AJ44" s="45">
        <v>5.0702829999999999</v>
      </c>
      <c r="AK44" s="46">
        <v>-4.8299999999999998E-4</v>
      </c>
    </row>
    <row r="45" spans="1:37" ht="15" customHeight="1" x14ac:dyDescent="0.45">
      <c r="A45" s="40" t="s">
        <v>414</v>
      </c>
      <c r="B45" s="44" t="s">
        <v>415</v>
      </c>
      <c r="C45" s="45">
        <v>5.5967529999999996</v>
      </c>
      <c r="D45" s="45">
        <v>5.6771430000000001</v>
      </c>
      <c r="E45" s="45">
        <v>5.6840089999999996</v>
      </c>
      <c r="F45" s="45">
        <v>5.7170959999999997</v>
      </c>
      <c r="G45" s="45">
        <v>5.6661299999999999</v>
      </c>
      <c r="H45" s="45">
        <v>5.6535770000000003</v>
      </c>
      <c r="I45" s="45">
        <v>5.6441179999999997</v>
      </c>
      <c r="J45" s="45">
        <v>5.6398200000000003</v>
      </c>
      <c r="K45" s="45">
        <v>5.6309760000000004</v>
      </c>
      <c r="L45" s="45">
        <v>5.6472470000000001</v>
      </c>
      <c r="M45" s="45">
        <v>5.6488060000000004</v>
      </c>
      <c r="N45" s="45">
        <v>5.6772070000000001</v>
      </c>
      <c r="O45" s="45">
        <v>5.6554729999999998</v>
      </c>
      <c r="P45" s="45">
        <v>5.6398169999999999</v>
      </c>
      <c r="Q45" s="45">
        <v>5.655303</v>
      </c>
      <c r="R45" s="45">
        <v>5.6159470000000002</v>
      </c>
      <c r="S45" s="45">
        <v>5.5804359999999997</v>
      </c>
      <c r="T45" s="45">
        <v>5.601731</v>
      </c>
      <c r="U45" s="45">
        <v>5.5999040000000004</v>
      </c>
      <c r="V45" s="45">
        <v>5.5448909999999998</v>
      </c>
      <c r="W45" s="45">
        <v>5.5638050000000003</v>
      </c>
      <c r="X45" s="45">
        <v>5.5047459999999999</v>
      </c>
      <c r="Y45" s="45">
        <v>5.4706440000000001</v>
      </c>
      <c r="Z45" s="45">
        <v>5.4392110000000002</v>
      </c>
      <c r="AA45" s="45">
        <v>5.4146479999999997</v>
      </c>
      <c r="AB45" s="45">
        <v>5.3607440000000004</v>
      </c>
      <c r="AC45" s="45">
        <v>5.3546440000000004</v>
      </c>
      <c r="AD45" s="45">
        <v>5.3370649999999999</v>
      </c>
      <c r="AE45" s="45">
        <v>5.3099679999999996</v>
      </c>
      <c r="AF45" s="45">
        <v>5.2794489999999996</v>
      </c>
      <c r="AG45" s="45">
        <v>5.249695</v>
      </c>
      <c r="AH45" s="45">
        <v>5.2043689999999998</v>
      </c>
      <c r="AI45" s="45">
        <v>5.1639299999999997</v>
      </c>
      <c r="AJ45" s="45">
        <v>5.1378079999999997</v>
      </c>
      <c r="AK45" s="46">
        <v>-3.1150000000000001E-3</v>
      </c>
    </row>
    <row r="46" spans="1:37" ht="15" customHeight="1" x14ac:dyDescent="0.45">
      <c r="A46" s="40" t="s">
        <v>416</v>
      </c>
      <c r="B46" s="44" t="s">
        <v>417</v>
      </c>
      <c r="C46" s="45">
        <v>5.1509999999999998</v>
      </c>
      <c r="D46" s="45">
        <v>5.2744179999999998</v>
      </c>
      <c r="E46" s="45">
        <v>5.2506209999999998</v>
      </c>
      <c r="F46" s="45">
        <v>5.2757480000000001</v>
      </c>
      <c r="G46" s="45">
        <v>5.2430519999999996</v>
      </c>
      <c r="H46" s="45">
        <v>5.2341490000000004</v>
      </c>
      <c r="I46" s="45">
        <v>5.2313539999999996</v>
      </c>
      <c r="J46" s="45">
        <v>5.2458450000000001</v>
      </c>
      <c r="K46" s="45">
        <v>5.2317590000000003</v>
      </c>
      <c r="L46" s="45">
        <v>5.1954609999999999</v>
      </c>
      <c r="M46" s="45">
        <v>5.1871260000000001</v>
      </c>
      <c r="N46" s="45">
        <v>5.1891119999999997</v>
      </c>
      <c r="O46" s="45">
        <v>5.1797279999999999</v>
      </c>
      <c r="P46" s="45">
        <v>5.1827779999999999</v>
      </c>
      <c r="Q46" s="45">
        <v>5.1716069999999998</v>
      </c>
      <c r="R46" s="45">
        <v>5.1720730000000001</v>
      </c>
      <c r="S46" s="45">
        <v>5.1663009999999998</v>
      </c>
      <c r="T46" s="45">
        <v>5.1594030000000002</v>
      </c>
      <c r="U46" s="45">
        <v>5.1539609999999998</v>
      </c>
      <c r="V46" s="45">
        <v>5.1569050000000001</v>
      </c>
      <c r="W46" s="45">
        <v>5.1471669999999996</v>
      </c>
      <c r="X46" s="45">
        <v>5.1453899999999999</v>
      </c>
      <c r="Y46" s="45">
        <v>5.1359450000000004</v>
      </c>
      <c r="Z46" s="45">
        <v>5.1392990000000003</v>
      </c>
      <c r="AA46" s="45">
        <v>5.1376179999999998</v>
      </c>
      <c r="AB46" s="45">
        <v>5.1223150000000004</v>
      </c>
      <c r="AC46" s="45">
        <v>5.131875</v>
      </c>
      <c r="AD46" s="45">
        <v>5.1306099999999999</v>
      </c>
      <c r="AE46" s="45">
        <v>5.1394690000000001</v>
      </c>
      <c r="AF46" s="45">
        <v>5.1280320000000001</v>
      </c>
      <c r="AG46" s="45">
        <v>5.124009</v>
      </c>
      <c r="AH46" s="45">
        <v>5.1212489999999997</v>
      </c>
      <c r="AI46" s="45">
        <v>5.1119820000000002</v>
      </c>
      <c r="AJ46" s="45">
        <v>5.1060999999999996</v>
      </c>
      <c r="AK46" s="46">
        <v>-1.013E-3</v>
      </c>
    </row>
    <row r="47" spans="1:37" ht="15" customHeight="1" x14ac:dyDescent="0.35">
      <c r="B47" s="47" t="s">
        <v>418</v>
      </c>
    </row>
    <row r="48" spans="1:37" ht="15" customHeight="1" x14ac:dyDescent="0.45">
      <c r="A48" s="40" t="s">
        <v>419</v>
      </c>
      <c r="B48" s="44" t="s">
        <v>420</v>
      </c>
      <c r="C48" s="45">
        <v>5.7229999999999999</v>
      </c>
      <c r="D48" s="45">
        <v>5.7199359999999997</v>
      </c>
      <c r="E48" s="45">
        <v>5.7093740000000004</v>
      </c>
      <c r="F48" s="45">
        <v>5.7020210000000002</v>
      </c>
      <c r="G48" s="45">
        <v>5.6990360000000004</v>
      </c>
      <c r="H48" s="45">
        <v>5.7029030000000001</v>
      </c>
      <c r="I48" s="45">
        <v>5.7014690000000003</v>
      </c>
      <c r="J48" s="45">
        <v>5.697845</v>
      </c>
      <c r="K48" s="45">
        <v>5.6965690000000002</v>
      </c>
      <c r="L48" s="45">
        <v>5.6955710000000002</v>
      </c>
      <c r="M48" s="45">
        <v>5.6916909999999996</v>
      </c>
      <c r="N48" s="45">
        <v>5.6895829999999998</v>
      </c>
      <c r="O48" s="45">
        <v>5.6873170000000002</v>
      </c>
      <c r="P48" s="45">
        <v>5.6864030000000003</v>
      </c>
      <c r="Q48" s="45">
        <v>5.6859310000000001</v>
      </c>
      <c r="R48" s="45">
        <v>5.6860549999999996</v>
      </c>
      <c r="S48" s="45">
        <v>5.6862589999999997</v>
      </c>
      <c r="T48" s="45">
        <v>5.6853819999999997</v>
      </c>
      <c r="U48" s="45">
        <v>5.6852140000000002</v>
      </c>
      <c r="V48" s="45">
        <v>5.6858959999999996</v>
      </c>
      <c r="W48" s="45">
        <v>5.6868850000000002</v>
      </c>
      <c r="X48" s="45">
        <v>5.6879220000000004</v>
      </c>
      <c r="Y48" s="45">
        <v>5.6901700000000002</v>
      </c>
      <c r="Z48" s="45">
        <v>5.6909640000000001</v>
      </c>
      <c r="AA48" s="45">
        <v>5.6894390000000001</v>
      </c>
      <c r="AB48" s="45">
        <v>5.6887540000000003</v>
      </c>
      <c r="AC48" s="45">
        <v>5.6864689999999998</v>
      </c>
      <c r="AD48" s="45">
        <v>5.6844440000000001</v>
      </c>
      <c r="AE48" s="45">
        <v>5.683516</v>
      </c>
      <c r="AF48" s="45">
        <v>5.6828880000000002</v>
      </c>
      <c r="AG48" s="45">
        <v>5.6813929999999999</v>
      </c>
      <c r="AH48" s="45">
        <v>5.6792740000000004</v>
      </c>
      <c r="AI48" s="45">
        <v>5.678185</v>
      </c>
      <c r="AJ48" s="45">
        <v>5.676202</v>
      </c>
      <c r="AK48" s="46">
        <v>-2.4000000000000001E-4</v>
      </c>
    </row>
    <row r="49" spans="1:37" ht="15" customHeight="1" x14ac:dyDescent="0.45">
      <c r="A49" s="40" t="s">
        <v>421</v>
      </c>
      <c r="B49" s="44" t="s">
        <v>422</v>
      </c>
      <c r="C49" s="45">
        <v>6.05</v>
      </c>
      <c r="D49" s="45">
        <v>6.1347209999999999</v>
      </c>
      <c r="E49" s="45">
        <v>6.1184380000000003</v>
      </c>
      <c r="F49" s="45">
        <v>6.1172810000000002</v>
      </c>
      <c r="G49" s="45">
        <v>6.117947</v>
      </c>
      <c r="H49" s="45">
        <v>6.1025400000000003</v>
      </c>
      <c r="I49" s="45">
        <v>6.1033739999999996</v>
      </c>
      <c r="J49" s="45">
        <v>6.1071629999999999</v>
      </c>
      <c r="K49" s="45">
        <v>6.1065849999999999</v>
      </c>
      <c r="L49" s="45">
        <v>6.1245560000000001</v>
      </c>
      <c r="M49" s="45">
        <v>6.090179</v>
      </c>
      <c r="N49" s="45">
        <v>6.1186819999999997</v>
      </c>
      <c r="O49" s="45">
        <v>6.0805309999999997</v>
      </c>
      <c r="P49" s="45">
        <v>6.1038079999999999</v>
      </c>
      <c r="Q49" s="45">
        <v>6.1135659999999996</v>
      </c>
      <c r="R49" s="45">
        <v>6.1076240000000004</v>
      </c>
      <c r="S49" s="45">
        <v>6.0846780000000003</v>
      </c>
      <c r="T49" s="45">
        <v>6.1340570000000003</v>
      </c>
      <c r="U49" s="45">
        <v>6.1319419999999996</v>
      </c>
      <c r="V49" s="45">
        <v>6.0897600000000001</v>
      </c>
      <c r="W49" s="45">
        <v>6.1385750000000003</v>
      </c>
      <c r="X49" s="45">
        <v>6.1383919999999996</v>
      </c>
      <c r="Y49" s="45">
        <v>6.1363960000000004</v>
      </c>
      <c r="Z49" s="45">
        <v>6.1379999999999999</v>
      </c>
      <c r="AA49" s="45">
        <v>6.1413979999999997</v>
      </c>
      <c r="AB49" s="45">
        <v>6.1053959999999998</v>
      </c>
      <c r="AC49" s="45">
        <v>6.1190619999999996</v>
      </c>
      <c r="AD49" s="45">
        <v>6.1323290000000004</v>
      </c>
      <c r="AE49" s="45">
        <v>6.1402510000000001</v>
      </c>
      <c r="AF49" s="45">
        <v>6.1441309999999998</v>
      </c>
      <c r="AG49" s="45">
        <v>6.1417869999999999</v>
      </c>
      <c r="AH49" s="45">
        <v>6.1391349999999996</v>
      </c>
      <c r="AI49" s="45">
        <v>6.1375440000000001</v>
      </c>
      <c r="AJ49" s="45">
        <v>6.1341609999999998</v>
      </c>
      <c r="AK49" s="46">
        <v>-3.0000000000000001E-6</v>
      </c>
    </row>
    <row r="50" spans="1:37" ht="15" customHeight="1" x14ac:dyDescent="0.45">
      <c r="A50" s="40" t="s">
        <v>423</v>
      </c>
      <c r="B50" s="44" t="s">
        <v>424</v>
      </c>
      <c r="C50" s="45">
        <v>5.7380000000000004</v>
      </c>
      <c r="D50" s="45">
        <v>5.5547700000000004</v>
      </c>
      <c r="E50" s="45">
        <v>5.5572369999999998</v>
      </c>
      <c r="F50" s="45">
        <v>5.5581670000000001</v>
      </c>
      <c r="G50" s="45">
        <v>5.5659510000000001</v>
      </c>
      <c r="H50" s="45">
        <v>5.562354</v>
      </c>
      <c r="I50" s="45">
        <v>5.5637150000000002</v>
      </c>
      <c r="J50" s="45">
        <v>5.562271</v>
      </c>
      <c r="K50" s="45">
        <v>5.5667879999999998</v>
      </c>
      <c r="L50" s="45">
        <v>5.565995</v>
      </c>
      <c r="M50" s="45">
        <v>5.5575130000000001</v>
      </c>
      <c r="N50" s="45">
        <v>5.5605130000000003</v>
      </c>
      <c r="O50" s="45">
        <v>5.5607730000000002</v>
      </c>
      <c r="P50" s="45">
        <v>5.5617470000000004</v>
      </c>
      <c r="Q50" s="45">
        <v>5.5626410000000002</v>
      </c>
      <c r="R50" s="45">
        <v>5.562265</v>
      </c>
      <c r="S50" s="45">
        <v>5.569706</v>
      </c>
      <c r="T50" s="45">
        <v>5.5947889999999996</v>
      </c>
      <c r="U50" s="45">
        <v>5.5964090000000004</v>
      </c>
      <c r="V50" s="45">
        <v>5.6038379999999997</v>
      </c>
      <c r="W50" s="45">
        <v>5.6030389999999999</v>
      </c>
      <c r="X50" s="45">
        <v>5.6124460000000003</v>
      </c>
      <c r="Y50" s="45">
        <v>5.6163569999999998</v>
      </c>
      <c r="Z50" s="45">
        <v>5.6223010000000002</v>
      </c>
      <c r="AA50" s="45">
        <v>5.6172779999999998</v>
      </c>
      <c r="AB50" s="45">
        <v>5.6117030000000003</v>
      </c>
      <c r="AC50" s="45">
        <v>5.5987220000000004</v>
      </c>
      <c r="AD50" s="45">
        <v>5.5860859999999999</v>
      </c>
      <c r="AE50" s="45">
        <v>5.5761089999999998</v>
      </c>
      <c r="AF50" s="45">
        <v>5.5612719999999998</v>
      </c>
      <c r="AG50" s="45">
        <v>5.5591340000000002</v>
      </c>
      <c r="AH50" s="45">
        <v>5.5583109999999998</v>
      </c>
      <c r="AI50" s="45">
        <v>5.5584769999999999</v>
      </c>
      <c r="AJ50" s="45">
        <v>5.5588160000000002</v>
      </c>
      <c r="AK50" s="46">
        <v>2.3E-5</v>
      </c>
    </row>
    <row r="51" spans="1:37" ht="15" customHeight="1" x14ac:dyDescent="0.45">
      <c r="A51" s="40" t="s">
        <v>425</v>
      </c>
      <c r="B51" s="44" t="s">
        <v>426</v>
      </c>
      <c r="C51" s="45">
        <v>3.6994319999999998</v>
      </c>
      <c r="D51" s="45">
        <v>3.6803349999999999</v>
      </c>
      <c r="E51" s="45">
        <v>3.6751779999999998</v>
      </c>
      <c r="F51" s="45">
        <v>3.6722600000000001</v>
      </c>
      <c r="G51" s="45">
        <v>3.661632</v>
      </c>
      <c r="H51" s="45">
        <v>3.661705</v>
      </c>
      <c r="I51" s="45">
        <v>3.6604510000000001</v>
      </c>
      <c r="J51" s="45">
        <v>3.65821</v>
      </c>
      <c r="K51" s="45">
        <v>3.6569090000000002</v>
      </c>
      <c r="L51" s="45">
        <v>3.6559050000000002</v>
      </c>
      <c r="M51" s="45">
        <v>3.655815</v>
      </c>
      <c r="N51" s="45">
        <v>3.6549260000000001</v>
      </c>
      <c r="O51" s="45">
        <v>3.6537899999999999</v>
      </c>
      <c r="P51" s="45">
        <v>3.6542750000000002</v>
      </c>
      <c r="Q51" s="45">
        <v>3.6541939999999999</v>
      </c>
      <c r="R51" s="45">
        <v>3.6551800000000001</v>
      </c>
      <c r="S51" s="45">
        <v>3.6552220000000002</v>
      </c>
      <c r="T51" s="45">
        <v>3.6557840000000001</v>
      </c>
      <c r="U51" s="45">
        <v>3.6554319999999998</v>
      </c>
      <c r="V51" s="45">
        <v>3.6563289999999999</v>
      </c>
      <c r="W51" s="45">
        <v>3.656425</v>
      </c>
      <c r="X51" s="45">
        <v>3.6584599999999998</v>
      </c>
      <c r="Y51" s="45">
        <v>3.659478</v>
      </c>
      <c r="Z51" s="45">
        <v>3.6604260000000002</v>
      </c>
      <c r="AA51" s="45">
        <v>3.6596030000000002</v>
      </c>
      <c r="AB51" s="45">
        <v>3.6590319999999998</v>
      </c>
      <c r="AC51" s="45">
        <v>3.657537</v>
      </c>
      <c r="AD51" s="45">
        <v>3.655983</v>
      </c>
      <c r="AE51" s="45">
        <v>3.6549179999999999</v>
      </c>
      <c r="AF51" s="45">
        <v>3.6535739999999999</v>
      </c>
      <c r="AG51" s="45">
        <v>3.651659</v>
      </c>
      <c r="AH51" s="45">
        <v>3.6501269999999999</v>
      </c>
      <c r="AI51" s="45">
        <v>3.6490499999999999</v>
      </c>
      <c r="AJ51" s="45">
        <v>3.6478000000000002</v>
      </c>
      <c r="AK51" s="46">
        <v>-2.7700000000000001E-4</v>
      </c>
    </row>
    <row r="53" spans="1:37" ht="15" customHeight="1" x14ac:dyDescent="0.35">
      <c r="B53" s="43" t="s">
        <v>427</v>
      </c>
    </row>
    <row r="54" spans="1:37" ht="15" customHeight="1" x14ac:dyDescent="0.45">
      <c r="A54" s="40" t="s">
        <v>428</v>
      </c>
      <c r="B54" s="44" t="s">
        <v>429</v>
      </c>
      <c r="C54" s="45">
        <v>1.0369999999999999</v>
      </c>
      <c r="D54" s="45">
        <v>1.0369999999999999</v>
      </c>
      <c r="E54" s="45">
        <v>1.0369999999999999</v>
      </c>
      <c r="F54" s="45">
        <v>1.0369999999999999</v>
      </c>
      <c r="G54" s="45">
        <v>1.0369999999999999</v>
      </c>
      <c r="H54" s="45">
        <v>1.0369999999999999</v>
      </c>
      <c r="I54" s="45">
        <v>1.0369999999999999</v>
      </c>
      <c r="J54" s="45">
        <v>1.0369999999999999</v>
      </c>
      <c r="K54" s="45">
        <v>1.0369999999999999</v>
      </c>
      <c r="L54" s="45">
        <v>1.0369999999999999</v>
      </c>
      <c r="M54" s="45">
        <v>1.0369999999999999</v>
      </c>
      <c r="N54" s="45">
        <v>1.0369999999999999</v>
      </c>
      <c r="O54" s="45">
        <v>1.0369999999999999</v>
      </c>
      <c r="P54" s="45">
        <v>1.0369999999999999</v>
      </c>
      <c r="Q54" s="45">
        <v>1.0369999999999999</v>
      </c>
      <c r="R54" s="45">
        <v>1.0369999999999999</v>
      </c>
      <c r="S54" s="45">
        <v>1.0369999999999999</v>
      </c>
      <c r="T54" s="45">
        <v>1.0369999999999999</v>
      </c>
      <c r="U54" s="45">
        <v>1.0369999999999999</v>
      </c>
      <c r="V54" s="45">
        <v>1.0369999999999999</v>
      </c>
      <c r="W54" s="45">
        <v>1.0369999999999999</v>
      </c>
      <c r="X54" s="45">
        <v>1.0369999999999999</v>
      </c>
      <c r="Y54" s="45">
        <v>1.0369999999999999</v>
      </c>
      <c r="Z54" s="45">
        <v>1.0369999999999999</v>
      </c>
      <c r="AA54" s="45">
        <v>1.0369999999999999</v>
      </c>
      <c r="AB54" s="45">
        <v>1.0369999999999999</v>
      </c>
      <c r="AC54" s="45">
        <v>1.0369999999999999</v>
      </c>
      <c r="AD54" s="45">
        <v>1.0369999999999999</v>
      </c>
      <c r="AE54" s="45">
        <v>1.0369999999999999</v>
      </c>
      <c r="AF54" s="45">
        <v>1.0369999999999999</v>
      </c>
      <c r="AG54" s="45">
        <v>1.0369999999999999</v>
      </c>
      <c r="AH54" s="45">
        <v>1.0369999999999999</v>
      </c>
      <c r="AI54" s="45">
        <v>1.0369999999999999</v>
      </c>
      <c r="AJ54" s="45">
        <v>1.0369999999999999</v>
      </c>
      <c r="AK54" s="46">
        <v>0</v>
      </c>
    </row>
    <row r="55" spans="1:37" ht="15" customHeight="1" x14ac:dyDescent="0.45">
      <c r="A55" s="40" t="s">
        <v>430</v>
      </c>
      <c r="B55" s="44" t="s">
        <v>431</v>
      </c>
      <c r="C55" s="45">
        <v>1.0329999999999999</v>
      </c>
      <c r="D55" s="45">
        <v>1.0329999999999999</v>
      </c>
      <c r="E55" s="45">
        <v>1.0329999999999999</v>
      </c>
      <c r="F55" s="45">
        <v>1.0329999999999999</v>
      </c>
      <c r="G55" s="45">
        <v>1.0329999999999999</v>
      </c>
      <c r="H55" s="45">
        <v>1.0329999999999999</v>
      </c>
      <c r="I55" s="45">
        <v>1.0329999999999999</v>
      </c>
      <c r="J55" s="45">
        <v>1.0329999999999999</v>
      </c>
      <c r="K55" s="45">
        <v>1.0329999999999999</v>
      </c>
      <c r="L55" s="45">
        <v>1.0329999999999999</v>
      </c>
      <c r="M55" s="45">
        <v>1.0329999999999999</v>
      </c>
      <c r="N55" s="45">
        <v>1.0329999999999999</v>
      </c>
      <c r="O55" s="45">
        <v>1.0329999999999999</v>
      </c>
      <c r="P55" s="45">
        <v>1.0329999999999999</v>
      </c>
      <c r="Q55" s="45">
        <v>1.0329999999999999</v>
      </c>
      <c r="R55" s="45">
        <v>1.0329999999999999</v>
      </c>
      <c r="S55" s="45">
        <v>1.0329999999999999</v>
      </c>
      <c r="T55" s="45">
        <v>1.0329999999999999</v>
      </c>
      <c r="U55" s="45">
        <v>1.0329999999999999</v>
      </c>
      <c r="V55" s="45">
        <v>1.0329999999999999</v>
      </c>
      <c r="W55" s="45">
        <v>1.0329999999999999</v>
      </c>
      <c r="X55" s="45">
        <v>1.0329999999999999</v>
      </c>
      <c r="Y55" s="45">
        <v>1.0329999999999999</v>
      </c>
      <c r="Z55" s="45">
        <v>1.0329999999999999</v>
      </c>
      <c r="AA55" s="45">
        <v>1.0329999999999999</v>
      </c>
      <c r="AB55" s="45">
        <v>1.0329999999999999</v>
      </c>
      <c r="AC55" s="45">
        <v>1.0329999999999999</v>
      </c>
      <c r="AD55" s="45">
        <v>1.0329999999999999</v>
      </c>
      <c r="AE55" s="45">
        <v>1.0329999999999999</v>
      </c>
      <c r="AF55" s="45">
        <v>1.0329999999999999</v>
      </c>
      <c r="AG55" s="45">
        <v>1.0329999999999999</v>
      </c>
      <c r="AH55" s="45">
        <v>1.0329999999999999</v>
      </c>
      <c r="AI55" s="45">
        <v>1.0329999999999999</v>
      </c>
      <c r="AJ55" s="45">
        <v>1.0329999999999999</v>
      </c>
      <c r="AK55" s="46">
        <v>0</v>
      </c>
    </row>
    <row r="56" spans="1:37" ht="15" customHeight="1" x14ac:dyDescent="0.45">
      <c r="A56" s="40" t="s">
        <v>432</v>
      </c>
      <c r="B56" s="44" t="s">
        <v>433</v>
      </c>
      <c r="C56" s="45">
        <v>1.0389999999999999</v>
      </c>
      <c r="D56" s="45">
        <v>1.0389999999999999</v>
      </c>
      <c r="E56" s="45">
        <v>1.0389999999999999</v>
      </c>
      <c r="F56" s="45">
        <v>1.0389999999999999</v>
      </c>
      <c r="G56" s="45">
        <v>1.0389999999999999</v>
      </c>
      <c r="H56" s="45">
        <v>1.0389999999999999</v>
      </c>
      <c r="I56" s="45">
        <v>1.0389999999999999</v>
      </c>
      <c r="J56" s="45">
        <v>1.0389999999999999</v>
      </c>
      <c r="K56" s="45">
        <v>1.0389999999999999</v>
      </c>
      <c r="L56" s="45">
        <v>1.0389999999999999</v>
      </c>
      <c r="M56" s="45">
        <v>1.0389999999999999</v>
      </c>
      <c r="N56" s="45">
        <v>1.0389999999999999</v>
      </c>
      <c r="O56" s="45">
        <v>1.0389999999999999</v>
      </c>
      <c r="P56" s="45">
        <v>1.0389999999999999</v>
      </c>
      <c r="Q56" s="45">
        <v>1.0389999999999999</v>
      </c>
      <c r="R56" s="45">
        <v>1.0389999999999999</v>
      </c>
      <c r="S56" s="45">
        <v>1.0389999999999999</v>
      </c>
      <c r="T56" s="45">
        <v>1.0389999999999999</v>
      </c>
      <c r="U56" s="45">
        <v>1.0389999999999999</v>
      </c>
      <c r="V56" s="45">
        <v>1.0389999999999999</v>
      </c>
      <c r="W56" s="45">
        <v>1.0389999999999999</v>
      </c>
      <c r="X56" s="45">
        <v>1.0389999999999999</v>
      </c>
      <c r="Y56" s="45">
        <v>1.0389999999999999</v>
      </c>
      <c r="Z56" s="45">
        <v>1.0389999999999999</v>
      </c>
      <c r="AA56" s="45">
        <v>1.0389999999999999</v>
      </c>
      <c r="AB56" s="45">
        <v>1.0389999999999999</v>
      </c>
      <c r="AC56" s="45">
        <v>1.0389999999999999</v>
      </c>
      <c r="AD56" s="45">
        <v>1.0389999999999999</v>
      </c>
      <c r="AE56" s="45">
        <v>1.0389999999999999</v>
      </c>
      <c r="AF56" s="45">
        <v>1.0389999999999999</v>
      </c>
      <c r="AG56" s="45">
        <v>1.0389999999999999</v>
      </c>
      <c r="AH56" s="45">
        <v>1.0389999999999999</v>
      </c>
      <c r="AI56" s="45">
        <v>1.0389999999999999</v>
      </c>
      <c r="AJ56" s="45">
        <v>1.0389999999999999</v>
      </c>
      <c r="AK56" s="46">
        <v>0</v>
      </c>
    </row>
    <row r="57" spans="1:37" ht="15" customHeight="1" x14ac:dyDescent="0.45">
      <c r="A57" s="40" t="s">
        <v>434</v>
      </c>
      <c r="B57" s="44" t="s">
        <v>435</v>
      </c>
      <c r="C57" s="45">
        <v>1.0369999999999999</v>
      </c>
      <c r="D57" s="45">
        <v>1.0369999999999999</v>
      </c>
      <c r="E57" s="45">
        <v>1.0369999999999999</v>
      </c>
      <c r="F57" s="45">
        <v>1.0369999999999999</v>
      </c>
      <c r="G57" s="45">
        <v>1.0369999999999999</v>
      </c>
      <c r="H57" s="45">
        <v>1.0369999999999999</v>
      </c>
      <c r="I57" s="45">
        <v>1.0369999999999999</v>
      </c>
      <c r="J57" s="45">
        <v>1.0369999999999999</v>
      </c>
      <c r="K57" s="45">
        <v>1.0369999999999999</v>
      </c>
      <c r="L57" s="45">
        <v>1.0369999999999999</v>
      </c>
      <c r="M57" s="45">
        <v>1.0369999999999999</v>
      </c>
      <c r="N57" s="45">
        <v>1.0369999999999999</v>
      </c>
      <c r="O57" s="45">
        <v>1.0369999999999999</v>
      </c>
      <c r="P57" s="45">
        <v>1.0369999999999999</v>
      </c>
      <c r="Q57" s="45">
        <v>1.0369999999999999</v>
      </c>
      <c r="R57" s="45">
        <v>1.0369999999999999</v>
      </c>
      <c r="S57" s="45">
        <v>1.0369999999999999</v>
      </c>
      <c r="T57" s="45">
        <v>1.0369999999999999</v>
      </c>
      <c r="U57" s="45">
        <v>1.0369999999999999</v>
      </c>
      <c r="V57" s="45">
        <v>1.0369999999999999</v>
      </c>
      <c r="W57" s="45">
        <v>1.0369999999999999</v>
      </c>
      <c r="X57" s="45">
        <v>1.0369999999999999</v>
      </c>
      <c r="Y57" s="45">
        <v>1.0369999999999999</v>
      </c>
      <c r="Z57" s="45">
        <v>1.0369999999999999</v>
      </c>
      <c r="AA57" s="45">
        <v>1.0369999999999999</v>
      </c>
      <c r="AB57" s="45">
        <v>1.0369999999999999</v>
      </c>
      <c r="AC57" s="45">
        <v>1.0369999999999999</v>
      </c>
      <c r="AD57" s="45">
        <v>1.0369999999999999</v>
      </c>
      <c r="AE57" s="45">
        <v>1.0369999999999999</v>
      </c>
      <c r="AF57" s="45">
        <v>1.0369999999999999</v>
      </c>
      <c r="AG57" s="45">
        <v>1.0369999999999999</v>
      </c>
      <c r="AH57" s="45">
        <v>1.0369999999999999</v>
      </c>
      <c r="AI57" s="45">
        <v>1.0369999999999999</v>
      </c>
      <c r="AJ57" s="45">
        <v>1.0369999999999999</v>
      </c>
      <c r="AK57" s="46">
        <v>0</v>
      </c>
    </row>
    <row r="58" spans="1:37" ht="15" customHeight="1" x14ac:dyDescent="0.45">
      <c r="A58" s="40" t="s">
        <v>436</v>
      </c>
      <c r="B58" s="44" t="s">
        <v>437</v>
      </c>
      <c r="C58" s="45">
        <v>1.0249999999999999</v>
      </c>
      <c r="D58" s="45">
        <v>1.0249999999999999</v>
      </c>
      <c r="E58" s="45">
        <v>1.0249999999999999</v>
      </c>
      <c r="F58" s="45">
        <v>1.0249999999999999</v>
      </c>
      <c r="G58" s="45">
        <v>1.0249999999999999</v>
      </c>
      <c r="H58" s="45">
        <v>1.0249999999999999</v>
      </c>
      <c r="I58" s="45">
        <v>1.0249999999999999</v>
      </c>
      <c r="J58" s="45">
        <v>1.0249999999999999</v>
      </c>
      <c r="K58" s="45">
        <v>1.0249999999999999</v>
      </c>
      <c r="L58" s="45">
        <v>1.0249999999999999</v>
      </c>
      <c r="M58" s="45">
        <v>1.0249999999999999</v>
      </c>
      <c r="N58" s="45">
        <v>1.0249999999999999</v>
      </c>
      <c r="O58" s="45">
        <v>1.0249999999999999</v>
      </c>
      <c r="P58" s="45">
        <v>1.0249999999999999</v>
      </c>
      <c r="Q58" s="45">
        <v>1.0249999999999999</v>
      </c>
      <c r="R58" s="45">
        <v>1.0249999999999999</v>
      </c>
      <c r="S58" s="45">
        <v>1.0249999999999999</v>
      </c>
      <c r="T58" s="45">
        <v>1.0249999999999999</v>
      </c>
      <c r="U58" s="45">
        <v>1.0249999999999999</v>
      </c>
      <c r="V58" s="45">
        <v>1.0249999999999999</v>
      </c>
      <c r="W58" s="45">
        <v>1.0249999999999999</v>
      </c>
      <c r="X58" s="45">
        <v>1.0249999999999999</v>
      </c>
      <c r="Y58" s="45">
        <v>1.0249999999999999</v>
      </c>
      <c r="Z58" s="45">
        <v>1.0249999999999999</v>
      </c>
      <c r="AA58" s="45">
        <v>1.0249999999999999</v>
      </c>
      <c r="AB58" s="45">
        <v>1.0249999999999999</v>
      </c>
      <c r="AC58" s="45">
        <v>1.0249999999999999</v>
      </c>
      <c r="AD58" s="45">
        <v>1.0249999999999999</v>
      </c>
      <c r="AE58" s="45">
        <v>1.0249999999999999</v>
      </c>
      <c r="AF58" s="45">
        <v>1.0249999999999999</v>
      </c>
      <c r="AG58" s="45">
        <v>1.0249999999999999</v>
      </c>
      <c r="AH58" s="45">
        <v>1.0249999999999999</v>
      </c>
      <c r="AI58" s="45">
        <v>1.0249999999999999</v>
      </c>
      <c r="AJ58" s="45">
        <v>1.0249999999999999</v>
      </c>
      <c r="AK58" s="46">
        <v>0</v>
      </c>
    </row>
    <row r="59" spans="1:37" ht="15" customHeight="1" x14ac:dyDescent="0.45">
      <c r="A59" s="40" t="s">
        <v>438</v>
      </c>
      <c r="B59" s="44" t="s">
        <v>439</v>
      </c>
      <c r="C59" s="45">
        <v>1.0089999999999999</v>
      </c>
      <c r="D59" s="45">
        <v>1.0089999999999999</v>
      </c>
      <c r="E59" s="45">
        <v>1.0089999999999999</v>
      </c>
      <c r="F59" s="45">
        <v>1.0089999999999999</v>
      </c>
      <c r="G59" s="45">
        <v>1.0089999999999999</v>
      </c>
      <c r="H59" s="45">
        <v>1.0089999999999999</v>
      </c>
      <c r="I59" s="45">
        <v>1.0089999999999999</v>
      </c>
      <c r="J59" s="45">
        <v>1.0089999999999999</v>
      </c>
      <c r="K59" s="45">
        <v>1.0089999999999999</v>
      </c>
      <c r="L59" s="45">
        <v>1.0089999999999999</v>
      </c>
      <c r="M59" s="45">
        <v>1.0089999999999999</v>
      </c>
      <c r="N59" s="45">
        <v>1.0089999999999999</v>
      </c>
      <c r="O59" s="45">
        <v>1.0089999999999999</v>
      </c>
      <c r="P59" s="45">
        <v>1.0089999999999999</v>
      </c>
      <c r="Q59" s="45">
        <v>1.0089999999999999</v>
      </c>
      <c r="R59" s="45">
        <v>1.0089999999999999</v>
      </c>
      <c r="S59" s="45">
        <v>1.0089999999999999</v>
      </c>
      <c r="T59" s="45">
        <v>1.0089999999999999</v>
      </c>
      <c r="U59" s="45">
        <v>1.0089999999999999</v>
      </c>
      <c r="V59" s="45">
        <v>1.0089999999999999</v>
      </c>
      <c r="W59" s="45">
        <v>1.0089999999999999</v>
      </c>
      <c r="X59" s="45">
        <v>1.0089999999999999</v>
      </c>
      <c r="Y59" s="45">
        <v>1.0089999999999999</v>
      </c>
      <c r="Z59" s="45">
        <v>1.0089999999999999</v>
      </c>
      <c r="AA59" s="45">
        <v>1.0089999999999999</v>
      </c>
      <c r="AB59" s="45">
        <v>1.0089999999999999</v>
      </c>
      <c r="AC59" s="45">
        <v>1.0089999999999999</v>
      </c>
      <c r="AD59" s="45">
        <v>1.0089999999999999</v>
      </c>
      <c r="AE59" s="45">
        <v>1.0089999999999999</v>
      </c>
      <c r="AF59" s="45">
        <v>1.0089999999999999</v>
      </c>
      <c r="AG59" s="45">
        <v>1.0089999999999999</v>
      </c>
      <c r="AH59" s="45">
        <v>1.0089999999999999</v>
      </c>
      <c r="AI59" s="45">
        <v>1.0089999999999999</v>
      </c>
      <c r="AJ59" s="45">
        <v>1.0089999999999999</v>
      </c>
      <c r="AK59" s="46">
        <v>0</v>
      </c>
    </row>
    <row r="60" spans="1:37" ht="15" customHeight="1" x14ac:dyDescent="0.45">
      <c r="A60" s="40" t="s">
        <v>440</v>
      </c>
      <c r="B60" s="44" t="s">
        <v>210</v>
      </c>
      <c r="C60" s="45">
        <v>0.96</v>
      </c>
      <c r="D60" s="45">
        <v>0.96</v>
      </c>
      <c r="E60" s="45">
        <v>0.96</v>
      </c>
      <c r="F60" s="45">
        <v>0.96</v>
      </c>
      <c r="G60" s="45">
        <v>0.96</v>
      </c>
      <c r="H60" s="45">
        <v>0.96</v>
      </c>
      <c r="I60" s="45">
        <v>0.96</v>
      </c>
      <c r="J60" s="45">
        <v>0.96</v>
      </c>
      <c r="K60" s="45">
        <v>0.96</v>
      </c>
      <c r="L60" s="45">
        <v>0.96</v>
      </c>
      <c r="M60" s="45">
        <v>0.96</v>
      </c>
      <c r="N60" s="45">
        <v>0.96</v>
      </c>
      <c r="O60" s="45">
        <v>0.96</v>
      </c>
      <c r="P60" s="45">
        <v>0.96</v>
      </c>
      <c r="Q60" s="45">
        <v>0.96</v>
      </c>
      <c r="R60" s="45">
        <v>0.96</v>
      </c>
      <c r="S60" s="45">
        <v>0.96</v>
      </c>
      <c r="T60" s="45">
        <v>0.96</v>
      </c>
      <c r="U60" s="45">
        <v>0.96</v>
      </c>
      <c r="V60" s="45">
        <v>0.96</v>
      </c>
      <c r="W60" s="45">
        <v>0.96</v>
      </c>
      <c r="X60" s="45">
        <v>0.96</v>
      </c>
      <c r="Y60" s="45">
        <v>0.96</v>
      </c>
      <c r="Z60" s="45">
        <v>0.96</v>
      </c>
      <c r="AA60" s="45">
        <v>0.96</v>
      </c>
      <c r="AB60" s="45">
        <v>0.96</v>
      </c>
      <c r="AC60" s="45">
        <v>0.96</v>
      </c>
      <c r="AD60" s="45">
        <v>0.96</v>
      </c>
      <c r="AE60" s="45">
        <v>0.96</v>
      </c>
      <c r="AF60" s="45">
        <v>0.96</v>
      </c>
      <c r="AG60" s="45">
        <v>0.96</v>
      </c>
      <c r="AH60" s="45">
        <v>0.96</v>
      </c>
      <c r="AI60" s="45">
        <v>0.96</v>
      </c>
      <c r="AJ60" s="45">
        <v>0.96</v>
      </c>
      <c r="AK60" s="46">
        <v>0</v>
      </c>
    </row>
    <row r="62" spans="1:37" ht="15" customHeight="1" x14ac:dyDescent="0.35">
      <c r="B62" s="43" t="s">
        <v>441</v>
      </c>
    </row>
    <row r="63" spans="1:37" ht="15" customHeight="1" x14ac:dyDescent="0.45">
      <c r="A63" s="40" t="s">
        <v>442</v>
      </c>
      <c r="B63" s="44" t="s">
        <v>435</v>
      </c>
      <c r="C63" s="48">
        <v>20.537140000000001</v>
      </c>
      <c r="D63" s="48">
        <v>20.439444999999999</v>
      </c>
      <c r="E63" s="48">
        <v>20.349045</v>
      </c>
      <c r="F63" s="48">
        <v>20.466270000000002</v>
      </c>
      <c r="G63" s="48">
        <v>20.363602</v>
      </c>
      <c r="H63" s="48">
        <v>20.554328999999999</v>
      </c>
      <c r="I63" s="48">
        <v>20.653105</v>
      </c>
      <c r="J63" s="48">
        <v>20.626196</v>
      </c>
      <c r="K63" s="48">
        <v>20.621486999999998</v>
      </c>
      <c r="L63" s="48">
        <v>20.64123</v>
      </c>
      <c r="M63" s="48">
        <v>20.627844</v>
      </c>
      <c r="N63" s="48">
        <v>20.536940000000001</v>
      </c>
      <c r="O63" s="48">
        <v>20.501505000000002</v>
      </c>
      <c r="P63" s="48">
        <v>20.413281999999999</v>
      </c>
      <c r="Q63" s="48">
        <v>20.399070999999999</v>
      </c>
      <c r="R63" s="48">
        <v>20.458255999999999</v>
      </c>
      <c r="S63" s="48">
        <v>20.429285</v>
      </c>
      <c r="T63" s="48">
        <v>20.364529000000001</v>
      </c>
      <c r="U63" s="48">
        <v>20.373262</v>
      </c>
      <c r="V63" s="48">
        <v>20.367173999999999</v>
      </c>
      <c r="W63" s="48">
        <v>20.397617</v>
      </c>
      <c r="X63" s="48">
        <v>20.405455</v>
      </c>
      <c r="Y63" s="48">
        <v>20.39472</v>
      </c>
      <c r="Z63" s="48">
        <v>20.372592999999998</v>
      </c>
      <c r="AA63" s="48">
        <v>20.382771999999999</v>
      </c>
      <c r="AB63" s="48">
        <v>20.366734000000001</v>
      </c>
      <c r="AC63" s="48">
        <v>20.354519</v>
      </c>
      <c r="AD63" s="48">
        <v>20.355229999999999</v>
      </c>
      <c r="AE63" s="48">
        <v>20.386980000000001</v>
      </c>
      <c r="AF63" s="48">
        <v>20.356945</v>
      </c>
      <c r="AG63" s="48">
        <v>20.336355000000001</v>
      </c>
      <c r="AH63" s="48">
        <v>20.357395</v>
      </c>
      <c r="AI63" s="48">
        <v>20.34404</v>
      </c>
      <c r="AJ63" s="48">
        <v>20.347266999999999</v>
      </c>
      <c r="AK63" s="46">
        <v>-1.4100000000000001E-4</v>
      </c>
    </row>
    <row r="64" spans="1:37" ht="15" customHeight="1" x14ac:dyDescent="0.45">
      <c r="A64" s="40" t="s">
        <v>443</v>
      </c>
      <c r="B64" s="44" t="s">
        <v>444</v>
      </c>
      <c r="C64" s="48">
        <v>25.416302000000002</v>
      </c>
      <c r="D64" s="48">
        <v>25.057079000000002</v>
      </c>
      <c r="E64" s="48">
        <v>25.074783</v>
      </c>
      <c r="F64" s="48">
        <v>25.042176999999999</v>
      </c>
      <c r="G64" s="48">
        <v>24.938278</v>
      </c>
      <c r="H64" s="48">
        <v>24.964016000000001</v>
      </c>
      <c r="I64" s="48">
        <v>24.911818</v>
      </c>
      <c r="J64" s="48">
        <v>24.91433</v>
      </c>
      <c r="K64" s="48">
        <v>24.898243000000001</v>
      </c>
      <c r="L64" s="48">
        <v>24.920572</v>
      </c>
      <c r="M64" s="48">
        <v>24.903048999999999</v>
      </c>
      <c r="N64" s="48">
        <v>24.81945</v>
      </c>
      <c r="O64" s="48">
        <v>24.850802999999999</v>
      </c>
      <c r="P64" s="48">
        <v>24.769541</v>
      </c>
      <c r="Q64" s="48">
        <v>24.735579000000001</v>
      </c>
      <c r="R64" s="48">
        <v>24.729203999999999</v>
      </c>
      <c r="S64" s="48">
        <v>24.688946000000001</v>
      </c>
      <c r="T64" s="48">
        <v>24.612100999999999</v>
      </c>
      <c r="U64" s="48">
        <v>24.600828</v>
      </c>
      <c r="V64" s="48">
        <v>24.592124999999999</v>
      </c>
      <c r="W64" s="48">
        <v>24.569109000000001</v>
      </c>
      <c r="X64" s="48">
        <v>24.53866</v>
      </c>
      <c r="Y64" s="48">
        <v>24.501373000000001</v>
      </c>
      <c r="Z64" s="48">
        <v>24.474423999999999</v>
      </c>
      <c r="AA64" s="48">
        <v>24.491461000000001</v>
      </c>
      <c r="AB64" s="48">
        <v>24.462054999999999</v>
      </c>
      <c r="AC64" s="48">
        <v>24.426752</v>
      </c>
      <c r="AD64" s="48">
        <v>24.399635</v>
      </c>
      <c r="AE64" s="48">
        <v>24.407730000000001</v>
      </c>
      <c r="AF64" s="48">
        <v>24.328617000000001</v>
      </c>
      <c r="AG64" s="48">
        <v>24.285736</v>
      </c>
      <c r="AH64" s="48">
        <v>24.280874000000001</v>
      </c>
      <c r="AI64" s="48">
        <v>24.244130999999999</v>
      </c>
      <c r="AJ64" s="48">
        <v>24.256340000000002</v>
      </c>
      <c r="AK64" s="46">
        <v>-1.0139999999999999E-3</v>
      </c>
    </row>
    <row r="65" spans="1:37" ht="15" customHeight="1" x14ac:dyDescent="0.45">
      <c r="A65" s="40" t="s">
        <v>445</v>
      </c>
      <c r="B65" s="44" t="s">
        <v>446</v>
      </c>
      <c r="C65" s="48">
        <v>17.234355999999998</v>
      </c>
      <c r="D65" s="48">
        <v>17.205303000000001</v>
      </c>
      <c r="E65" s="48">
        <v>17.117476</v>
      </c>
      <c r="F65" s="48">
        <v>17.06934</v>
      </c>
      <c r="G65" s="48">
        <v>16.988295000000001</v>
      </c>
      <c r="H65" s="48">
        <v>17.022928</v>
      </c>
      <c r="I65" s="48">
        <v>17.071612999999999</v>
      </c>
      <c r="J65" s="48">
        <v>17.059359000000001</v>
      </c>
      <c r="K65" s="48">
        <v>17.037023999999999</v>
      </c>
      <c r="L65" s="48">
        <v>17.056746</v>
      </c>
      <c r="M65" s="48">
        <v>17.031739999999999</v>
      </c>
      <c r="N65" s="48">
        <v>16.978151</v>
      </c>
      <c r="O65" s="48">
        <v>16.968306999999999</v>
      </c>
      <c r="P65" s="48">
        <v>16.998640000000002</v>
      </c>
      <c r="Q65" s="48">
        <v>16.972049999999999</v>
      </c>
      <c r="R65" s="48">
        <v>17.002645000000001</v>
      </c>
      <c r="S65" s="48">
        <v>17.003274999999999</v>
      </c>
      <c r="T65" s="48">
        <v>17.003226999999999</v>
      </c>
      <c r="U65" s="48">
        <v>17.012267999999999</v>
      </c>
      <c r="V65" s="48">
        <v>17.012785000000001</v>
      </c>
      <c r="W65" s="48">
        <v>17.036083000000001</v>
      </c>
      <c r="X65" s="48">
        <v>17.044588000000001</v>
      </c>
      <c r="Y65" s="48">
        <v>17.050751000000002</v>
      </c>
      <c r="Z65" s="48">
        <v>17.064136999999999</v>
      </c>
      <c r="AA65" s="48">
        <v>17.081581</v>
      </c>
      <c r="AB65" s="48">
        <v>17.08465</v>
      </c>
      <c r="AC65" s="48">
        <v>17.087126000000001</v>
      </c>
      <c r="AD65" s="48">
        <v>17.088546999999998</v>
      </c>
      <c r="AE65" s="48">
        <v>17.086746000000002</v>
      </c>
      <c r="AF65" s="48">
        <v>17.085443000000001</v>
      </c>
      <c r="AG65" s="48">
        <v>17.080282</v>
      </c>
      <c r="AH65" s="48">
        <v>17.077895999999999</v>
      </c>
      <c r="AI65" s="48">
        <v>17.084911000000002</v>
      </c>
      <c r="AJ65" s="48">
        <v>17.086425999999999</v>
      </c>
      <c r="AK65" s="46">
        <v>-2.1699999999999999E-4</v>
      </c>
    </row>
    <row r="66" spans="1:37" ht="15" customHeight="1" x14ac:dyDescent="0.45">
      <c r="A66" s="40" t="s">
        <v>447</v>
      </c>
      <c r="B66" s="44" t="s">
        <v>429</v>
      </c>
      <c r="C66" s="48">
        <v>19.437477000000001</v>
      </c>
      <c r="D66" s="48">
        <v>19.706896</v>
      </c>
      <c r="E66" s="48">
        <v>19.588093000000001</v>
      </c>
      <c r="F66" s="48">
        <v>19.676338000000001</v>
      </c>
      <c r="G66" s="48">
        <v>19.593861</v>
      </c>
      <c r="H66" s="48">
        <v>19.763271</v>
      </c>
      <c r="I66" s="48">
        <v>19.874037000000001</v>
      </c>
      <c r="J66" s="48">
        <v>19.832982999999999</v>
      </c>
      <c r="K66" s="48">
        <v>19.854051999999999</v>
      </c>
      <c r="L66" s="48">
        <v>19.849159</v>
      </c>
      <c r="M66" s="48">
        <v>19.841605999999999</v>
      </c>
      <c r="N66" s="48">
        <v>19.838450999999999</v>
      </c>
      <c r="O66" s="48">
        <v>19.782232</v>
      </c>
      <c r="P66" s="48">
        <v>19.750865999999998</v>
      </c>
      <c r="Q66" s="48">
        <v>19.757529999999999</v>
      </c>
      <c r="R66" s="48">
        <v>19.792145000000001</v>
      </c>
      <c r="S66" s="48">
        <v>19.787579999999998</v>
      </c>
      <c r="T66" s="48">
        <v>19.792100999999999</v>
      </c>
      <c r="U66" s="48">
        <v>19.801369000000001</v>
      </c>
      <c r="V66" s="48">
        <v>19.790552000000002</v>
      </c>
      <c r="W66" s="48">
        <v>19.813770000000002</v>
      </c>
      <c r="X66" s="48">
        <v>19.823812</v>
      </c>
      <c r="Y66" s="48">
        <v>19.819962</v>
      </c>
      <c r="Z66" s="48">
        <v>19.817592999999999</v>
      </c>
      <c r="AA66" s="48">
        <v>19.814734000000001</v>
      </c>
      <c r="AB66" s="48">
        <v>19.808729</v>
      </c>
      <c r="AC66" s="48">
        <v>19.816939999999999</v>
      </c>
      <c r="AD66" s="48">
        <v>19.822158999999999</v>
      </c>
      <c r="AE66" s="48">
        <v>19.832388000000002</v>
      </c>
      <c r="AF66" s="48">
        <v>19.856539000000001</v>
      </c>
      <c r="AG66" s="48">
        <v>19.880623</v>
      </c>
      <c r="AH66" s="48">
        <v>19.899242000000001</v>
      </c>
      <c r="AI66" s="48">
        <v>19.884989000000001</v>
      </c>
      <c r="AJ66" s="48">
        <v>19.887484000000001</v>
      </c>
      <c r="AK66" s="46">
        <v>2.8499999999999999E-4</v>
      </c>
    </row>
    <row r="67" spans="1:37" ht="15" customHeight="1" x14ac:dyDescent="0.45">
      <c r="A67" s="40" t="s">
        <v>448</v>
      </c>
      <c r="B67" s="44" t="s">
        <v>449</v>
      </c>
      <c r="C67" s="48">
        <v>20.319486999999999</v>
      </c>
      <c r="D67" s="48">
        <v>19.866795</v>
      </c>
      <c r="E67" s="48">
        <v>19.877953000000002</v>
      </c>
      <c r="F67" s="48">
        <v>19.862864999999999</v>
      </c>
      <c r="G67" s="48">
        <v>19.866108000000001</v>
      </c>
      <c r="H67" s="48">
        <v>19.864163999999999</v>
      </c>
      <c r="I67" s="48">
        <v>19.86232</v>
      </c>
      <c r="J67" s="48">
        <v>19.858194000000001</v>
      </c>
      <c r="K67" s="48">
        <v>19.854407999999999</v>
      </c>
      <c r="L67" s="48">
        <v>19.851212</v>
      </c>
      <c r="M67" s="48">
        <v>19.848103999999999</v>
      </c>
      <c r="N67" s="48">
        <v>19.846712</v>
      </c>
      <c r="O67" s="48">
        <v>19.844584000000001</v>
      </c>
      <c r="P67" s="48">
        <v>19.843212000000001</v>
      </c>
      <c r="Q67" s="48">
        <v>19.839586000000001</v>
      </c>
      <c r="R67" s="48">
        <v>19.837956999999999</v>
      </c>
      <c r="S67" s="48">
        <v>19.837420999999999</v>
      </c>
      <c r="T67" s="48">
        <v>19.835992999999998</v>
      </c>
      <c r="U67" s="48">
        <v>19.833931</v>
      </c>
      <c r="V67" s="48">
        <v>19.832113</v>
      </c>
      <c r="W67" s="48">
        <v>19.829879999999999</v>
      </c>
      <c r="X67" s="48">
        <v>19.827466999999999</v>
      </c>
      <c r="Y67" s="48">
        <v>19.826221</v>
      </c>
      <c r="Z67" s="48">
        <v>19.825344000000001</v>
      </c>
      <c r="AA67" s="48">
        <v>19.824635000000001</v>
      </c>
      <c r="AB67" s="48">
        <v>19.824231999999999</v>
      </c>
      <c r="AC67" s="48">
        <v>19.824038999999999</v>
      </c>
      <c r="AD67" s="48">
        <v>19.823008999999999</v>
      </c>
      <c r="AE67" s="48">
        <v>19.821570999999999</v>
      </c>
      <c r="AF67" s="48">
        <v>19.888694999999998</v>
      </c>
      <c r="AG67" s="48">
        <v>19.887025999999999</v>
      </c>
      <c r="AH67" s="48">
        <v>19.885117999999999</v>
      </c>
      <c r="AI67" s="48">
        <v>19.883326</v>
      </c>
      <c r="AJ67" s="48">
        <v>19.881367000000001</v>
      </c>
      <c r="AK67" s="46">
        <v>2.3E-5</v>
      </c>
    </row>
    <row r="68" spans="1:37" ht="15" customHeight="1" x14ac:dyDescent="0.45">
      <c r="A68" s="40" t="s">
        <v>450</v>
      </c>
      <c r="B68" s="44" t="s">
        <v>451</v>
      </c>
      <c r="C68" s="48">
        <v>20.775822000000002</v>
      </c>
      <c r="D68" s="48">
        <v>20.838132999999999</v>
      </c>
      <c r="E68" s="48">
        <v>20.733785999999998</v>
      </c>
      <c r="F68" s="48">
        <v>20.902740000000001</v>
      </c>
      <c r="G68" s="48">
        <v>20.866161000000002</v>
      </c>
      <c r="H68" s="48">
        <v>20.867376</v>
      </c>
      <c r="I68" s="48">
        <v>20.866620999999999</v>
      </c>
      <c r="J68" s="48">
        <v>20.916288000000002</v>
      </c>
      <c r="K68" s="48">
        <v>20.915384</v>
      </c>
      <c r="L68" s="48">
        <v>20.913564999999998</v>
      </c>
      <c r="M68" s="48">
        <v>20.910665999999999</v>
      </c>
      <c r="N68" s="48">
        <v>20.907888</v>
      </c>
      <c r="O68" s="48">
        <v>20.903262999999999</v>
      </c>
      <c r="P68" s="48">
        <v>20.898401</v>
      </c>
      <c r="Q68" s="48">
        <v>20.889793000000001</v>
      </c>
      <c r="R68" s="48">
        <v>20.836566999999999</v>
      </c>
      <c r="S68" s="48">
        <v>20.829412000000001</v>
      </c>
      <c r="T68" s="48">
        <v>20.823454000000002</v>
      </c>
      <c r="U68" s="48">
        <v>20.814209000000002</v>
      </c>
      <c r="V68" s="48">
        <v>20.812381999999999</v>
      </c>
      <c r="W68" s="48">
        <v>20.811678000000001</v>
      </c>
      <c r="X68" s="48">
        <v>20.809002</v>
      </c>
      <c r="Y68" s="48">
        <v>20.807103999999999</v>
      </c>
      <c r="Z68" s="48">
        <v>20.806034</v>
      </c>
      <c r="AA68" s="48">
        <v>20.806111999999999</v>
      </c>
      <c r="AB68" s="48">
        <v>20.804993</v>
      </c>
      <c r="AC68" s="48">
        <v>20.804296000000001</v>
      </c>
      <c r="AD68" s="48">
        <v>20.804532999999999</v>
      </c>
      <c r="AE68" s="48">
        <v>20.804535000000001</v>
      </c>
      <c r="AF68" s="48">
        <v>20.801072999999999</v>
      </c>
      <c r="AG68" s="48">
        <v>20.800825</v>
      </c>
      <c r="AH68" s="48">
        <v>20.800813999999999</v>
      </c>
      <c r="AI68" s="48">
        <v>20.801849000000001</v>
      </c>
      <c r="AJ68" s="48">
        <v>20.801618999999999</v>
      </c>
      <c r="AK68" s="46">
        <v>-5.5000000000000002E-5</v>
      </c>
    </row>
    <row r="69" spans="1:37" ht="15" customHeight="1" x14ac:dyDescent="0.45">
      <c r="A69" s="40" t="s">
        <v>452</v>
      </c>
      <c r="B69" s="44" t="s">
        <v>453</v>
      </c>
      <c r="C69" s="48">
        <v>28.674879000000001</v>
      </c>
      <c r="D69" s="48">
        <v>28.554435999999999</v>
      </c>
      <c r="E69" s="48">
        <v>28.562546000000001</v>
      </c>
      <c r="F69" s="48">
        <v>28.504807</v>
      </c>
      <c r="G69" s="48">
        <v>28.443207000000001</v>
      </c>
      <c r="H69" s="48">
        <v>28.442011000000001</v>
      </c>
      <c r="I69" s="48">
        <v>28.435804000000001</v>
      </c>
      <c r="J69" s="48">
        <v>28.436997999999999</v>
      </c>
      <c r="K69" s="48">
        <v>28.439364999999999</v>
      </c>
      <c r="L69" s="48">
        <v>28.441151000000001</v>
      </c>
      <c r="M69" s="48">
        <v>28.441541999999998</v>
      </c>
      <c r="N69" s="48">
        <v>28.444378</v>
      </c>
      <c r="O69" s="48">
        <v>28.445307</v>
      </c>
      <c r="P69" s="48">
        <v>28.448008000000002</v>
      </c>
      <c r="Q69" s="48">
        <v>28.451091999999999</v>
      </c>
      <c r="R69" s="48">
        <v>28.453724000000001</v>
      </c>
      <c r="S69" s="48">
        <v>28.456078999999999</v>
      </c>
      <c r="T69" s="48">
        <v>28.459067999999998</v>
      </c>
      <c r="U69" s="48">
        <v>28.461366999999999</v>
      </c>
      <c r="V69" s="48">
        <v>28.462769000000002</v>
      </c>
      <c r="W69" s="48">
        <v>28.465333999999999</v>
      </c>
      <c r="X69" s="48">
        <v>28.467545999999999</v>
      </c>
      <c r="Y69" s="48">
        <v>28.468142</v>
      </c>
      <c r="Z69" s="48">
        <v>28.467697000000001</v>
      </c>
      <c r="AA69" s="48">
        <v>28.468544000000001</v>
      </c>
      <c r="AB69" s="48">
        <v>28.468433000000001</v>
      </c>
      <c r="AC69" s="48">
        <v>28.468116999999999</v>
      </c>
      <c r="AD69" s="48">
        <v>28.467950999999999</v>
      </c>
      <c r="AE69" s="48">
        <v>28.468955999999999</v>
      </c>
      <c r="AF69" s="48">
        <v>28.468081999999999</v>
      </c>
      <c r="AG69" s="48">
        <v>28.468615</v>
      </c>
      <c r="AH69" s="48">
        <v>28.468512</v>
      </c>
      <c r="AI69" s="48">
        <v>28.468487</v>
      </c>
      <c r="AJ69" s="48">
        <v>28.468031</v>
      </c>
      <c r="AK69" s="46">
        <v>-9.5000000000000005E-5</v>
      </c>
    </row>
    <row r="70" spans="1:37" ht="15" customHeight="1" x14ac:dyDescent="0.45">
      <c r="A70" s="40" t="s">
        <v>454</v>
      </c>
      <c r="B70" s="44" t="s">
        <v>455</v>
      </c>
      <c r="C70" s="48">
        <v>18.994087</v>
      </c>
      <c r="D70" s="48">
        <v>19.243162000000002</v>
      </c>
      <c r="E70" s="48">
        <v>19.070353000000001</v>
      </c>
      <c r="F70" s="48">
        <v>19.169922</v>
      </c>
      <c r="G70" s="48">
        <v>19.089600000000001</v>
      </c>
      <c r="H70" s="48">
        <v>19.276790999999999</v>
      </c>
      <c r="I70" s="48">
        <v>19.411289</v>
      </c>
      <c r="J70" s="48">
        <v>19.366067999999999</v>
      </c>
      <c r="K70" s="48">
        <v>19.385352999999999</v>
      </c>
      <c r="L70" s="48">
        <v>19.372706999999998</v>
      </c>
      <c r="M70" s="48">
        <v>19.360990999999999</v>
      </c>
      <c r="N70" s="48">
        <v>19.352909</v>
      </c>
      <c r="O70" s="48">
        <v>19.300653000000001</v>
      </c>
      <c r="P70" s="48">
        <v>19.265913000000001</v>
      </c>
      <c r="Q70" s="48">
        <v>19.264596999999998</v>
      </c>
      <c r="R70" s="48">
        <v>19.290289000000001</v>
      </c>
      <c r="S70" s="48">
        <v>19.284327000000001</v>
      </c>
      <c r="T70" s="48">
        <v>19.280676</v>
      </c>
      <c r="U70" s="48">
        <v>19.290565000000001</v>
      </c>
      <c r="V70" s="48">
        <v>19.277930999999999</v>
      </c>
      <c r="W70" s="48">
        <v>19.296233999999998</v>
      </c>
      <c r="X70" s="48">
        <v>19.305914000000001</v>
      </c>
      <c r="Y70" s="48">
        <v>19.302322</v>
      </c>
      <c r="Z70" s="48">
        <v>19.303664999999999</v>
      </c>
      <c r="AA70" s="48">
        <v>19.298279000000001</v>
      </c>
      <c r="AB70" s="48">
        <v>19.294079</v>
      </c>
      <c r="AC70" s="48">
        <v>19.303532000000001</v>
      </c>
      <c r="AD70" s="48">
        <v>19.313279999999999</v>
      </c>
      <c r="AE70" s="48">
        <v>19.326996000000001</v>
      </c>
      <c r="AF70" s="48">
        <v>19.356915000000001</v>
      </c>
      <c r="AG70" s="48">
        <v>19.385812999999999</v>
      </c>
      <c r="AH70" s="48">
        <v>19.410371999999999</v>
      </c>
      <c r="AI70" s="48">
        <v>19.396623999999999</v>
      </c>
      <c r="AJ70" s="48">
        <v>19.402521</v>
      </c>
      <c r="AK70" s="46">
        <v>2.5799999999999998E-4</v>
      </c>
    </row>
    <row r="71" spans="1:37" ht="15" customHeight="1" x14ac:dyDescent="0.45">
      <c r="A71" s="40" t="s">
        <v>456</v>
      </c>
      <c r="B71" s="44" t="s">
        <v>437</v>
      </c>
      <c r="C71" s="48">
        <v>22.116496999999999</v>
      </c>
      <c r="D71" s="48">
        <v>23.789541</v>
      </c>
      <c r="E71" s="48">
        <v>23.796752999999999</v>
      </c>
      <c r="F71" s="48">
        <v>23.826194999999998</v>
      </c>
      <c r="G71" s="48">
        <v>23.907088999999999</v>
      </c>
      <c r="H71" s="48">
        <v>23.930762999999999</v>
      </c>
      <c r="I71" s="48">
        <v>23.957257999999999</v>
      </c>
      <c r="J71" s="48">
        <v>23.986702000000001</v>
      </c>
      <c r="K71" s="48">
        <v>24.019024000000002</v>
      </c>
      <c r="L71" s="48">
        <v>24.054967999999999</v>
      </c>
      <c r="M71" s="48">
        <v>24.094473000000001</v>
      </c>
      <c r="N71" s="48">
        <v>24.137136000000002</v>
      </c>
      <c r="O71" s="48">
        <v>24.18609</v>
      </c>
      <c r="P71" s="48">
        <v>24.239874</v>
      </c>
      <c r="Q71" s="48">
        <v>24.258429</v>
      </c>
      <c r="R71" s="48">
        <v>24.257082</v>
      </c>
      <c r="S71" s="48">
        <v>24.255732999999999</v>
      </c>
      <c r="T71" s="48">
        <v>24.254387000000001</v>
      </c>
      <c r="U71" s="48">
        <v>24.253038</v>
      </c>
      <c r="V71" s="48">
        <v>24.25169</v>
      </c>
      <c r="W71" s="48">
        <v>24.250340999999999</v>
      </c>
      <c r="X71" s="48">
        <v>24.248991</v>
      </c>
      <c r="Y71" s="48">
        <v>24.247643</v>
      </c>
      <c r="Z71" s="48">
        <v>24.246292</v>
      </c>
      <c r="AA71" s="48">
        <v>24.244942000000002</v>
      </c>
      <c r="AB71" s="48">
        <v>24.243590999999999</v>
      </c>
      <c r="AC71" s="48">
        <v>24.242241</v>
      </c>
      <c r="AD71" s="48">
        <v>24.240888999999999</v>
      </c>
      <c r="AE71" s="48">
        <v>24.239538</v>
      </c>
      <c r="AF71" s="48">
        <v>24.238185999999999</v>
      </c>
      <c r="AG71" s="48">
        <v>24.236834000000002</v>
      </c>
      <c r="AH71" s="48">
        <v>24.235481</v>
      </c>
      <c r="AI71" s="48">
        <v>24.234128999999999</v>
      </c>
      <c r="AJ71" s="48">
        <v>24.232776999999999</v>
      </c>
      <c r="AK71" s="46">
        <v>5.7700000000000004E-4</v>
      </c>
    </row>
    <row r="72" spans="1:37" ht="15" customHeight="1" x14ac:dyDescent="0.45">
      <c r="A72" s="40" t="s">
        <v>457</v>
      </c>
      <c r="B72" s="44" t="s">
        <v>439</v>
      </c>
      <c r="C72" s="48">
        <v>26.218889000000001</v>
      </c>
      <c r="D72" s="48">
        <v>25.447502</v>
      </c>
      <c r="E72" s="48">
        <v>25.630147999999998</v>
      </c>
      <c r="F72" s="48">
        <v>25.765919</v>
      </c>
      <c r="G72" s="48">
        <v>26.388355000000001</v>
      </c>
      <c r="H72" s="48">
        <v>26.396355</v>
      </c>
      <c r="I72" s="48">
        <v>26.389751</v>
      </c>
      <c r="J72" s="48">
        <v>26.391817</v>
      </c>
      <c r="K72" s="48">
        <v>26.385069000000001</v>
      </c>
      <c r="L72" s="48">
        <v>26.391817</v>
      </c>
      <c r="M72" s="48">
        <v>26.385069000000001</v>
      </c>
      <c r="N72" s="48">
        <v>26.175567999999998</v>
      </c>
      <c r="O72" s="48">
        <v>26.169689000000002</v>
      </c>
      <c r="P72" s="48">
        <v>25.926773000000001</v>
      </c>
      <c r="Q72" s="48">
        <v>25.745951000000002</v>
      </c>
      <c r="R72" s="48">
        <v>25.671246</v>
      </c>
      <c r="S72" s="48">
        <v>25.497976000000001</v>
      </c>
      <c r="T72" s="48">
        <v>25.343997999999999</v>
      </c>
      <c r="U72" s="48">
        <v>25.256226000000002</v>
      </c>
      <c r="V72" s="48">
        <v>25.173838</v>
      </c>
      <c r="W72" s="48">
        <v>25.175093</v>
      </c>
      <c r="X72" s="48">
        <v>25.077670999999999</v>
      </c>
      <c r="Y72" s="48">
        <v>24.968132000000001</v>
      </c>
      <c r="Z72" s="48">
        <v>24.865974000000001</v>
      </c>
      <c r="AA72" s="48">
        <v>24.881556</v>
      </c>
      <c r="AB72" s="48">
        <v>24.859068000000001</v>
      </c>
      <c r="AC72" s="48">
        <v>24.773596000000001</v>
      </c>
      <c r="AD72" s="48">
        <v>24.759015999999999</v>
      </c>
      <c r="AE72" s="48">
        <v>24.856954999999999</v>
      </c>
      <c r="AF72" s="48">
        <v>24.625306999999999</v>
      </c>
      <c r="AG72" s="48">
        <v>24.423266999999999</v>
      </c>
      <c r="AH72" s="48">
        <v>24.423266999999999</v>
      </c>
      <c r="AI72" s="48">
        <v>24.423266999999999</v>
      </c>
      <c r="AJ72" s="48">
        <v>24.423266999999999</v>
      </c>
      <c r="AK72" s="46">
        <v>-1.2830000000000001E-3</v>
      </c>
    </row>
    <row r="73" spans="1:37" ht="15" customHeight="1" x14ac:dyDescent="0.45">
      <c r="A73" s="40" t="s">
        <v>458</v>
      </c>
      <c r="B73" s="44" t="s">
        <v>459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  <c r="T73" s="48">
        <v>0</v>
      </c>
      <c r="U73" s="48">
        <v>0</v>
      </c>
      <c r="V73" s="48">
        <v>0</v>
      </c>
      <c r="W73" s="48">
        <v>0</v>
      </c>
      <c r="X73" s="48">
        <v>0</v>
      </c>
      <c r="Y73" s="48">
        <v>0</v>
      </c>
      <c r="Z73" s="48">
        <v>0</v>
      </c>
      <c r="AA73" s="48">
        <v>0</v>
      </c>
      <c r="AB73" s="48">
        <v>0</v>
      </c>
      <c r="AC73" s="48">
        <v>0</v>
      </c>
      <c r="AD73" s="48">
        <v>0</v>
      </c>
      <c r="AE73" s="48">
        <v>0</v>
      </c>
      <c r="AF73" s="48">
        <v>0</v>
      </c>
      <c r="AG73" s="48">
        <v>0</v>
      </c>
      <c r="AH73" s="48">
        <v>0</v>
      </c>
      <c r="AI73" s="48">
        <v>0</v>
      </c>
      <c r="AJ73" s="48">
        <v>0</v>
      </c>
      <c r="AK73" s="46" t="s">
        <v>110</v>
      </c>
    </row>
    <row r="74" spans="1:37" ht="15" customHeight="1" x14ac:dyDescent="0.45">
      <c r="A74" s="40" t="s">
        <v>460</v>
      </c>
      <c r="B74" s="44" t="s">
        <v>461</v>
      </c>
      <c r="C74" s="48">
        <v>12.941471999999999</v>
      </c>
      <c r="D74" s="48">
        <v>11.314271</v>
      </c>
      <c r="E74" s="48">
        <v>11.31427</v>
      </c>
      <c r="F74" s="48">
        <v>11.31427</v>
      </c>
      <c r="G74" s="48">
        <v>11.31427</v>
      </c>
      <c r="H74" s="48">
        <v>11.31427</v>
      </c>
      <c r="I74" s="48">
        <v>11.31427</v>
      </c>
      <c r="J74" s="48">
        <v>11.31427</v>
      </c>
      <c r="K74" s="48">
        <v>11.314271</v>
      </c>
      <c r="L74" s="48">
        <v>11.314271</v>
      </c>
      <c r="M74" s="48">
        <v>11.31427</v>
      </c>
      <c r="N74" s="48">
        <v>11.31427</v>
      </c>
      <c r="O74" s="48">
        <v>11.31427</v>
      </c>
      <c r="P74" s="48">
        <v>11.314271</v>
      </c>
      <c r="Q74" s="48">
        <v>11.314271</v>
      </c>
      <c r="R74" s="48">
        <v>11.31427</v>
      </c>
      <c r="S74" s="48">
        <v>11.31427</v>
      </c>
      <c r="T74" s="48">
        <v>11.31427</v>
      </c>
      <c r="U74" s="48">
        <v>11.314271</v>
      </c>
      <c r="V74" s="48">
        <v>11.31427</v>
      </c>
      <c r="W74" s="48">
        <v>11.31427</v>
      </c>
      <c r="X74" s="48">
        <v>11.314271</v>
      </c>
      <c r="Y74" s="48">
        <v>11.314271</v>
      </c>
      <c r="Z74" s="48">
        <v>11.31427</v>
      </c>
      <c r="AA74" s="48">
        <v>11.314271</v>
      </c>
      <c r="AB74" s="48">
        <v>11.314271</v>
      </c>
      <c r="AC74" s="48">
        <v>11.31427</v>
      </c>
      <c r="AD74" s="48">
        <v>11.314271</v>
      </c>
      <c r="AE74" s="48">
        <v>11.31427</v>
      </c>
      <c r="AF74" s="48">
        <v>11.31427</v>
      </c>
      <c r="AG74" s="48">
        <v>11.31427</v>
      </c>
      <c r="AH74" s="48">
        <v>11.314271</v>
      </c>
      <c r="AI74" s="48">
        <v>11.314271</v>
      </c>
      <c r="AJ74" s="48">
        <v>11.314271</v>
      </c>
      <c r="AK74" s="46">
        <v>0</v>
      </c>
    </row>
    <row r="76" spans="1:37" ht="15" customHeight="1" x14ac:dyDescent="0.35">
      <c r="A76" s="40" t="s">
        <v>462</v>
      </c>
      <c r="B76" s="43" t="s">
        <v>463</v>
      </c>
      <c r="C76" s="49">
        <v>3412</v>
      </c>
      <c r="D76" s="49">
        <v>3412</v>
      </c>
      <c r="E76" s="49">
        <v>3412</v>
      </c>
      <c r="F76" s="49">
        <v>3412</v>
      </c>
      <c r="G76" s="49">
        <v>3412</v>
      </c>
      <c r="H76" s="49">
        <v>3412</v>
      </c>
      <c r="I76" s="49">
        <v>3412</v>
      </c>
      <c r="J76" s="49">
        <v>3412</v>
      </c>
      <c r="K76" s="49">
        <v>3412</v>
      </c>
      <c r="L76" s="49">
        <v>3412</v>
      </c>
      <c r="M76" s="49">
        <v>3412</v>
      </c>
      <c r="N76" s="49">
        <v>3412</v>
      </c>
      <c r="O76" s="49">
        <v>3412</v>
      </c>
      <c r="P76" s="49">
        <v>3412</v>
      </c>
      <c r="Q76" s="49">
        <v>3412</v>
      </c>
      <c r="R76" s="49">
        <v>3412</v>
      </c>
      <c r="S76" s="49">
        <v>3412</v>
      </c>
      <c r="T76" s="49">
        <v>3412</v>
      </c>
      <c r="U76" s="49">
        <v>3412</v>
      </c>
      <c r="V76" s="49">
        <v>3412</v>
      </c>
      <c r="W76" s="49">
        <v>3412</v>
      </c>
      <c r="X76" s="49">
        <v>3412</v>
      </c>
      <c r="Y76" s="49">
        <v>3412</v>
      </c>
      <c r="Z76" s="49">
        <v>3412</v>
      </c>
      <c r="AA76" s="49">
        <v>3412</v>
      </c>
      <c r="AB76" s="49">
        <v>3412</v>
      </c>
      <c r="AC76" s="49">
        <v>3412</v>
      </c>
      <c r="AD76" s="49">
        <v>3412</v>
      </c>
      <c r="AE76" s="49">
        <v>3412</v>
      </c>
      <c r="AF76" s="49">
        <v>3412</v>
      </c>
      <c r="AG76" s="49">
        <v>3412</v>
      </c>
      <c r="AH76" s="49">
        <v>3412</v>
      </c>
      <c r="AI76" s="49">
        <v>3412</v>
      </c>
      <c r="AJ76" s="49">
        <v>3412</v>
      </c>
      <c r="AK76" s="50">
        <v>0</v>
      </c>
    </row>
    <row r="77" spans="1:37" ht="15" customHeight="1" thickBot="1" x14ac:dyDescent="0.4"/>
    <row r="78" spans="1:37" ht="15" customHeight="1" x14ac:dyDescent="0.45">
      <c r="B78" s="128" t="s">
        <v>464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</row>
    <row r="79" spans="1:37" ht="15" customHeight="1" x14ac:dyDescent="0.35">
      <c r="B79" s="51" t="s">
        <v>465</v>
      </c>
    </row>
    <row r="80" spans="1:37" ht="15" customHeight="1" x14ac:dyDescent="0.35">
      <c r="B80" s="51" t="s">
        <v>466</v>
      </c>
    </row>
    <row r="81" spans="2:2" ht="15" customHeight="1" x14ac:dyDescent="0.35">
      <c r="B81" s="51" t="s">
        <v>344</v>
      </c>
    </row>
    <row r="82" spans="2:2" ht="15" customHeight="1" x14ac:dyDescent="0.35">
      <c r="B82" s="51" t="s">
        <v>467</v>
      </c>
    </row>
    <row r="83" spans="2:2" ht="15" customHeight="1" x14ac:dyDescent="0.35">
      <c r="B83" s="51" t="s">
        <v>468</v>
      </c>
    </row>
    <row r="84" spans="2:2" ht="15" customHeight="1" x14ac:dyDescent="0.35">
      <c r="B84" s="51" t="s">
        <v>469</v>
      </c>
    </row>
    <row r="85" spans="2:2" ht="15" customHeight="1" x14ac:dyDescent="0.35">
      <c r="B85" s="51" t="s">
        <v>470</v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pane ySplit="1" topLeftCell="A44" activePane="bottomLeft" state="frozen"/>
      <selection pane="bottomLeft" activeCell="I78" sqref="I78"/>
    </sheetView>
  </sheetViews>
  <sheetFormatPr defaultColWidth="8.796875" defaultRowHeight="14.25" x14ac:dyDescent="0.45"/>
  <cols>
    <col min="1" max="2" width="41" style="120" customWidth="1"/>
    <col min="3" max="36" width="9.1328125" style="120" customWidth="1"/>
  </cols>
  <sheetData>
    <row r="1" spans="1:36" ht="16.05" customHeight="1" thickBot="1" x14ac:dyDescent="0.5">
      <c r="A1" s="26" t="s">
        <v>471</v>
      </c>
      <c r="B1" s="26" t="s">
        <v>472</v>
      </c>
      <c r="C1" s="17">
        <v>2017</v>
      </c>
      <c r="D1" s="17">
        <v>2018</v>
      </c>
      <c r="E1" s="17">
        <v>2019</v>
      </c>
      <c r="F1" s="17">
        <v>2020</v>
      </c>
      <c r="G1" s="17">
        <v>2021</v>
      </c>
      <c r="H1" s="17">
        <v>2022</v>
      </c>
      <c r="I1" s="17">
        <v>2023</v>
      </c>
      <c r="J1" s="17">
        <v>2024</v>
      </c>
      <c r="K1" s="17">
        <v>2025</v>
      </c>
      <c r="L1" s="17">
        <v>2026</v>
      </c>
      <c r="M1" s="17">
        <v>2027</v>
      </c>
      <c r="N1" s="17">
        <v>2028</v>
      </c>
      <c r="O1" s="17">
        <v>2029</v>
      </c>
      <c r="P1" s="17">
        <v>2030</v>
      </c>
      <c r="Q1" s="17">
        <v>2031</v>
      </c>
      <c r="R1" s="17">
        <v>2032</v>
      </c>
      <c r="S1" s="17">
        <v>2033</v>
      </c>
      <c r="T1" s="17">
        <v>2034</v>
      </c>
      <c r="U1" s="17">
        <v>2035</v>
      </c>
      <c r="V1" s="17">
        <v>2036</v>
      </c>
      <c r="W1" s="17">
        <v>2037</v>
      </c>
      <c r="X1" s="17">
        <v>2038</v>
      </c>
      <c r="Y1" s="17">
        <v>2039</v>
      </c>
      <c r="Z1" s="17">
        <v>2040</v>
      </c>
      <c r="AA1" s="17">
        <v>2041</v>
      </c>
      <c r="AB1" s="17">
        <v>2042</v>
      </c>
      <c r="AC1" s="17">
        <v>2043</v>
      </c>
      <c r="AD1" s="17">
        <v>2044</v>
      </c>
      <c r="AE1" s="17">
        <v>2045</v>
      </c>
      <c r="AF1" s="17">
        <v>2046</v>
      </c>
      <c r="AG1" s="17">
        <v>2047</v>
      </c>
      <c r="AH1" s="17">
        <v>2048</v>
      </c>
      <c r="AI1" s="17">
        <v>2049</v>
      </c>
      <c r="AJ1" s="17">
        <v>2050</v>
      </c>
    </row>
    <row r="2" spans="1:36" s="4" customFormat="1" ht="16.05" customHeight="1" thickTop="1" x14ac:dyDescent="0.45">
      <c r="A2" s="1" t="s">
        <v>473</v>
      </c>
      <c r="B2" s="1"/>
    </row>
    <row r="3" spans="1:36" s="5" customFormat="1" ht="15" customHeight="1" x14ac:dyDescent="0.45">
      <c r="A3" s="7" t="s">
        <v>111</v>
      </c>
      <c r="B3" s="52" t="str">
        <f>About!C93</f>
        <v>Petroleum Diesel</v>
      </c>
      <c r="C3" s="8"/>
      <c r="D3" s="8"/>
      <c r="E3" s="8">
        <v>0.36278799031999998</v>
      </c>
      <c r="F3" s="8">
        <v>0.35700674650000003</v>
      </c>
      <c r="G3" s="8">
        <v>0.35328444191000002</v>
      </c>
      <c r="H3" s="8">
        <v>0.35952659157</v>
      </c>
      <c r="I3" s="8">
        <v>0.36732626279000002</v>
      </c>
      <c r="J3" s="8">
        <v>0.37326849087000002</v>
      </c>
      <c r="K3" s="8">
        <v>0.37986940016999993</v>
      </c>
      <c r="L3" s="8">
        <v>0.38498637014999992</v>
      </c>
      <c r="M3" s="8">
        <v>0.39071869009999999</v>
      </c>
      <c r="N3" s="8">
        <v>0.39727083730000001</v>
      </c>
      <c r="O3" s="8">
        <v>0.40446722197000001</v>
      </c>
      <c r="P3" s="8">
        <v>0.41254973647999998</v>
      </c>
      <c r="Q3" s="8">
        <v>0.42176304640000001</v>
      </c>
      <c r="R3" s="8">
        <v>0.43075681131999999</v>
      </c>
      <c r="S3" s="8">
        <v>0.43972513212999997</v>
      </c>
      <c r="T3" s="8">
        <v>0.45098894613000001</v>
      </c>
      <c r="U3" s="8">
        <v>0.46056926595999997</v>
      </c>
      <c r="V3" s="8">
        <v>0.46834305397999998</v>
      </c>
      <c r="W3" s="8">
        <v>0.47525946099999999</v>
      </c>
      <c r="X3" s="8">
        <v>0.48141356155999998</v>
      </c>
      <c r="Y3" s="8">
        <v>0.48513672122000001</v>
      </c>
      <c r="Z3" s="8">
        <v>0.49176124894000001</v>
      </c>
      <c r="AA3" s="8">
        <v>0.49896914239000001</v>
      </c>
      <c r="AB3" s="8">
        <v>0.50326700152999992</v>
      </c>
      <c r="AC3" s="8">
        <v>0.50931109849</v>
      </c>
      <c r="AD3" s="8">
        <v>0.51711922796999998</v>
      </c>
      <c r="AE3" s="8">
        <v>0.52505372292999997</v>
      </c>
      <c r="AF3" s="8">
        <v>0.53207551154999999</v>
      </c>
      <c r="AG3" s="8">
        <v>0.53844878735000001</v>
      </c>
      <c r="AH3" s="8">
        <v>0.54414817554999995</v>
      </c>
      <c r="AI3" s="8">
        <v>0.54925157995999996</v>
      </c>
      <c r="AJ3" s="8">
        <v>0.55407200241999988</v>
      </c>
    </row>
    <row r="4" spans="1:36" s="5" customFormat="1" ht="15" customHeight="1" x14ac:dyDescent="0.45">
      <c r="A4" s="7" t="s">
        <v>109</v>
      </c>
      <c r="B4" s="52" t="str">
        <f>About!C94</f>
        <v>Heavy or Residual Oil</v>
      </c>
      <c r="C4" s="8"/>
      <c r="D4" s="8"/>
      <c r="E4" s="8">
        <v>5.2809955159999998E-2</v>
      </c>
      <c r="F4" s="8">
        <v>4.4126280220000001E-2</v>
      </c>
      <c r="G4" s="8">
        <v>4.8763070619999987E-2</v>
      </c>
      <c r="H4" s="8">
        <v>5.383495298999999E-2</v>
      </c>
      <c r="I4" s="8">
        <v>5.659967162E-2</v>
      </c>
      <c r="J4" s="8">
        <v>5.9354614719999997E-2</v>
      </c>
      <c r="K4" s="8">
        <v>6.2150508739999999E-2</v>
      </c>
      <c r="L4" s="8">
        <v>6.4997106099999993E-2</v>
      </c>
      <c r="M4" s="8">
        <v>6.6723677309999993E-2</v>
      </c>
      <c r="N4" s="8">
        <v>6.8582391499999992E-2</v>
      </c>
      <c r="O4" s="8">
        <v>7.0533199039999994E-2</v>
      </c>
      <c r="P4" s="8">
        <v>7.2618622329999993E-2</v>
      </c>
      <c r="Q4" s="8">
        <v>7.3508865749999999E-2</v>
      </c>
      <c r="R4" s="8">
        <v>7.4449904949999993E-2</v>
      </c>
      <c r="S4" s="8">
        <v>7.5414655009999998E-2</v>
      </c>
      <c r="T4" s="8">
        <v>7.6475196019999997E-2</v>
      </c>
      <c r="U4" s="8">
        <v>7.7127961080000002E-2</v>
      </c>
      <c r="V4" s="8">
        <v>7.8045220089999992E-2</v>
      </c>
      <c r="W4" s="8">
        <v>7.8923376980000001E-2</v>
      </c>
      <c r="X4" s="8">
        <v>7.9712699029999987E-2</v>
      </c>
      <c r="Y4" s="8">
        <v>8.0403179609999986E-2</v>
      </c>
      <c r="Z4" s="8">
        <v>8.1258526930000005E-2</v>
      </c>
      <c r="AA4" s="8">
        <v>8.2167905429999993E-2</v>
      </c>
      <c r="AB4" s="8">
        <v>8.2942506409999991E-2</v>
      </c>
      <c r="AC4" s="8">
        <v>8.381992378E-2</v>
      </c>
      <c r="AD4" s="8">
        <v>8.4799718450000006E-2</v>
      </c>
      <c r="AE4" s="8">
        <v>8.5814732759999984E-2</v>
      </c>
      <c r="AF4" s="8">
        <v>8.6758938029999996E-2</v>
      </c>
      <c r="AG4" s="8">
        <v>8.7686157449999996E-2</v>
      </c>
      <c r="AH4" s="8">
        <v>8.859200012E-2</v>
      </c>
      <c r="AI4" s="8">
        <v>8.9442609889999997E-2</v>
      </c>
      <c r="AJ4" s="8">
        <v>9.0251136349999997E-2</v>
      </c>
    </row>
    <row r="5" spans="1:36" s="5" customFormat="1" ht="15" customHeight="1" x14ac:dyDescent="0.45">
      <c r="A5" s="7" t="s">
        <v>474</v>
      </c>
      <c r="B5" s="52" t="str">
        <f>About!C90</f>
        <v>LPG/propane/butane</v>
      </c>
      <c r="C5" s="8"/>
      <c r="D5" s="8"/>
      <c r="E5" s="8">
        <v>8.7275377199999993E-3</v>
      </c>
      <c r="F5" s="8">
        <v>8.6121957099999993E-3</v>
      </c>
      <c r="G5" s="8">
        <v>6.6861851999999999E-3</v>
      </c>
      <c r="H5" s="8">
        <v>6.4766699399999997E-3</v>
      </c>
      <c r="I5" s="8">
        <v>6.361466589999999E-3</v>
      </c>
      <c r="J5" s="8">
        <v>6.2049425600000001E-3</v>
      </c>
      <c r="K5" s="8">
        <v>6.025447189999999E-3</v>
      </c>
      <c r="L5" s="8">
        <v>5.8585698800000001E-3</v>
      </c>
      <c r="M5" s="8">
        <v>5.7687644200000001E-3</v>
      </c>
      <c r="N5" s="8">
        <v>5.7099494699999996E-3</v>
      </c>
      <c r="O5" s="8">
        <v>5.6834191900000004E-3</v>
      </c>
      <c r="P5" s="8">
        <v>5.7100650199999993E-3</v>
      </c>
      <c r="Q5" s="8">
        <v>5.7441060499999986E-3</v>
      </c>
      <c r="R5" s="8">
        <v>5.7600519499999992E-3</v>
      </c>
      <c r="S5" s="8">
        <v>5.7424883499999999E-3</v>
      </c>
      <c r="T5" s="8">
        <v>5.7411479699999999E-3</v>
      </c>
      <c r="U5" s="8">
        <v>5.7260802499999996E-3</v>
      </c>
      <c r="V5" s="8">
        <v>5.6923627599999999E-3</v>
      </c>
      <c r="W5" s="8">
        <v>5.6526597799999986E-3</v>
      </c>
      <c r="X5" s="8">
        <v>5.6195662599999993E-3</v>
      </c>
      <c r="Y5" s="8">
        <v>5.5646800099999998E-3</v>
      </c>
      <c r="Z5" s="8">
        <v>5.5296914699999996E-3</v>
      </c>
      <c r="AA5" s="8">
        <v>5.4987471800000002E-3</v>
      </c>
      <c r="AB5" s="8">
        <v>5.4316357399999994E-3</v>
      </c>
      <c r="AC5" s="8">
        <v>5.3919789799999999E-3</v>
      </c>
      <c r="AD5" s="8">
        <v>5.37037113E-3</v>
      </c>
      <c r="AE5" s="8">
        <v>5.3540323599999993E-3</v>
      </c>
      <c r="AF5" s="8">
        <v>5.3343195299999993E-3</v>
      </c>
      <c r="AG5" s="8">
        <v>5.2990074499999996E-3</v>
      </c>
      <c r="AH5" s="8">
        <v>5.2644117799999996E-3</v>
      </c>
      <c r="AI5" s="8">
        <v>5.2454846899999998E-3</v>
      </c>
      <c r="AJ5" s="8">
        <v>5.2325430899999997E-3</v>
      </c>
    </row>
    <row r="6" spans="1:36" s="5" customFormat="1" ht="15" customHeight="1" x14ac:dyDescent="0.45">
      <c r="A6" s="7" t="s">
        <v>113</v>
      </c>
      <c r="B6" s="52" t="str">
        <f>About!C96</f>
        <v>Petroleum Diesel</v>
      </c>
      <c r="C6" s="8"/>
      <c r="D6" s="8"/>
      <c r="E6" s="8">
        <v>0.98607862564999993</v>
      </c>
      <c r="F6" s="8">
        <v>0.69885393385999994</v>
      </c>
      <c r="G6" s="8">
        <v>0.65910695241999995</v>
      </c>
      <c r="H6" s="8">
        <v>0.62993861969999998</v>
      </c>
      <c r="I6" s="8">
        <v>0.61098375147999995</v>
      </c>
      <c r="J6" s="8">
        <v>0.59198869496999995</v>
      </c>
      <c r="K6" s="8">
        <v>0.57400444674999995</v>
      </c>
      <c r="L6" s="8">
        <v>0.55528407569999993</v>
      </c>
      <c r="M6" s="8">
        <v>0.54308446847000003</v>
      </c>
      <c r="N6" s="8">
        <v>0.53225052358000002</v>
      </c>
      <c r="O6" s="8">
        <v>0.52230104460999993</v>
      </c>
      <c r="P6" s="8">
        <v>0.51268730771999993</v>
      </c>
      <c r="Q6" s="8">
        <v>0.50740782821999997</v>
      </c>
      <c r="R6" s="8">
        <v>0.50231463843000002</v>
      </c>
      <c r="S6" s="8">
        <v>0.49717629169999999</v>
      </c>
      <c r="T6" s="8">
        <v>0.49121520585999989</v>
      </c>
      <c r="U6" s="8">
        <v>0.46777836112999988</v>
      </c>
      <c r="V6" s="8">
        <v>0.47544974874000001</v>
      </c>
      <c r="W6" s="8">
        <v>0.48315272772000001</v>
      </c>
      <c r="X6" s="8">
        <v>0.48986008168</v>
      </c>
      <c r="Y6" s="8">
        <v>0.49530579140999997</v>
      </c>
      <c r="Z6" s="8">
        <v>0.50174645597</v>
      </c>
      <c r="AA6" s="8">
        <v>0.50823914113999991</v>
      </c>
      <c r="AB6" s="8">
        <v>0.51420852347000001</v>
      </c>
      <c r="AC6" s="8">
        <v>0.52029033594999996</v>
      </c>
      <c r="AD6" s="8">
        <v>0.52630956654999994</v>
      </c>
      <c r="AE6" s="8">
        <v>0.53240938171999996</v>
      </c>
      <c r="AF6" s="8">
        <v>0.53820194943999999</v>
      </c>
      <c r="AG6" s="8">
        <v>0.54348436390999999</v>
      </c>
      <c r="AH6" s="8">
        <v>0.54941422813999996</v>
      </c>
      <c r="AI6" s="8">
        <v>0.55508461328999992</v>
      </c>
      <c r="AJ6" s="8">
        <v>0.56075765608999995</v>
      </c>
    </row>
    <row r="7" spans="1:36" s="5" customFormat="1" ht="15" customHeight="1" x14ac:dyDescent="0.45">
      <c r="A7" s="7" t="s">
        <v>115</v>
      </c>
      <c r="B7" s="52" t="str">
        <f>About!C98</f>
        <v>Heavy or Residual Oil</v>
      </c>
      <c r="C7" s="8"/>
      <c r="D7" s="8"/>
      <c r="E7" s="8">
        <v>7.8087442059999998E-2</v>
      </c>
      <c r="F7" s="8">
        <v>3.1838993650000001E-2</v>
      </c>
      <c r="G7" s="8">
        <v>4.5253747789999993E-2</v>
      </c>
      <c r="H7" s="8">
        <v>5.910202241999999E-2</v>
      </c>
      <c r="I7" s="8">
        <v>6.6227043409999992E-2</v>
      </c>
      <c r="J7" s="8">
        <v>7.349925199E-2</v>
      </c>
      <c r="K7" s="8">
        <v>8.0983240609999993E-2</v>
      </c>
      <c r="L7" s="8">
        <v>8.9052443760000002E-2</v>
      </c>
      <c r="M7" s="8">
        <v>9.4456023959999996E-2</v>
      </c>
      <c r="N7" s="8">
        <v>0.10105238059</v>
      </c>
      <c r="O7" s="8">
        <v>0.10862060515999999</v>
      </c>
      <c r="P7" s="8">
        <v>0.11731601998000001</v>
      </c>
      <c r="Q7" s="8">
        <v>0.1227217263</v>
      </c>
      <c r="R7" s="8">
        <v>0.12878729245000001</v>
      </c>
      <c r="S7" s="8">
        <v>0.13510050536000001</v>
      </c>
      <c r="T7" s="8">
        <v>0.14145603268000001</v>
      </c>
      <c r="U7" s="8">
        <v>0.14311472982000001</v>
      </c>
      <c r="V7" s="8">
        <v>0.14944860306999999</v>
      </c>
      <c r="W7" s="8">
        <v>0.1559039887</v>
      </c>
      <c r="X7" s="8">
        <v>0.16207865716</v>
      </c>
      <c r="Y7" s="8">
        <v>0.16809576164000001</v>
      </c>
      <c r="Z7" s="8">
        <v>0.17456371910999999</v>
      </c>
      <c r="AA7" s="8">
        <v>0.18122457575000001</v>
      </c>
      <c r="AB7" s="8">
        <v>0.18787295299000001</v>
      </c>
      <c r="AC7" s="8">
        <v>0.19482256908000001</v>
      </c>
      <c r="AD7" s="8">
        <v>0.2020072832</v>
      </c>
      <c r="AE7" s="8">
        <v>0.20950016917</v>
      </c>
      <c r="AF7" s="8">
        <v>0.21678245370999999</v>
      </c>
      <c r="AG7" s="8">
        <v>0.22409401862</v>
      </c>
      <c r="AH7" s="8">
        <v>0.23157324658</v>
      </c>
      <c r="AI7" s="8">
        <v>0.23874219967999999</v>
      </c>
      <c r="AJ7" s="8">
        <v>0.24556863946999999</v>
      </c>
    </row>
    <row r="8" spans="1:36" s="5" customFormat="1" ht="15" customHeight="1" x14ac:dyDescent="0.45">
      <c r="A8" s="7" t="s">
        <v>116</v>
      </c>
      <c r="B8" s="52"/>
      <c r="C8" s="8"/>
      <c r="D8" s="8"/>
      <c r="E8" s="8">
        <f t="shared" ref="E8:AJ8" si="0">SUM(E3:E7)</f>
        <v>1.4884915509099998</v>
      </c>
      <c r="F8" s="8">
        <f t="shared" si="0"/>
        <v>1.14043814994</v>
      </c>
      <c r="G8" s="8">
        <f t="shared" si="0"/>
        <v>1.1130943979399999</v>
      </c>
      <c r="H8" s="8">
        <f t="shared" si="0"/>
        <v>1.1088788566200001</v>
      </c>
      <c r="I8" s="8">
        <f t="shared" si="0"/>
        <v>1.1074981958900001</v>
      </c>
      <c r="J8" s="8">
        <f t="shared" si="0"/>
        <v>1.1043159951099999</v>
      </c>
      <c r="K8" s="8">
        <f t="shared" si="0"/>
        <v>1.1030330434599998</v>
      </c>
      <c r="L8" s="8">
        <f t="shared" si="0"/>
        <v>1.1001785655899998</v>
      </c>
      <c r="M8" s="8">
        <f t="shared" si="0"/>
        <v>1.1007516242600002</v>
      </c>
      <c r="N8" s="8">
        <f t="shared" si="0"/>
        <v>1.1048660824400001</v>
      </c>
      <c r="O8" s="8">
        <f t="shared" si="0"/>
        <v>1.1116054899700001</v>
      </c>
      <c r="P8" s="8">
        <f t="shared" si="0"/>
        <v>1.12088175153</v>
      </c>
      <c r="Q8" s="8">
        <f t="shared" si="0"/>
        <v>1.1311455727199999</v>
      </c>
      <c r="R8" s="8">
        <f t="shared" si="0"/>
        <v>1.1420686991</v>
      </c>
      <c r="S8" s="8">
        <f t="shared" si="0"/>
        <v>1.1531590725500001</v>
      </c>
      <c r="T8" s="8">
        <f t="shared" si="0"/>
        <v>1.1658765286599999</v>
      </c>
      <c r="U8" s="8">
        <f t="shared" si="0"/>
        <v>1.1543163982399998</v>
      </c>
      <c r="V8" s="8">
        <f t="shared" si="0"/>
        <v>1.1769789886399999</v>
      </c>
      <c r="W8" s="8">
        <f t="shared" si="0"/>
        <v>1.19889221418</v>
      </c>
      <c r="X8" s="8">
        <f t="shared" si="0"/>
        <v>1.2186845656899998</v>
      </c>
      <c r="Y8" s="8">
        <f t="shared" si="0"/>
        <v>1.2345061338900001</v>
      </c>
      <c r="Z8" s="8">
        <f t="shared" si="0"/>
        <v>1.25485964242</v>
      </c>
      <c r="AA8" s="8">
        <f t="shared" si="0"/>
        <v>1.2760995118899998</v>
      </c>
      <c r="AB8" s="8">
        <f t="shared" si="0"/>
        <v>1.2937226201400001</v>
      </c>
      <c r="AC8" s="8">
        <f t="shared" si="0"/>
        <v>1.31363590628</v>
      </c>
      <c r="AD8" s="8">
        <f t="shared" si="0"/>
        <v>1.3356061672999999</v>
      </c>
      <c r="AE8" s="8">
        <f t="shared" si="0"/>
        <v>1.35813203894</v>
      </c>
      <c r="AF8" s="8">
        <f t="shared" si="0"/>
        <v>1.3791531722600001</v>
      </c>
      <c r="AG8" s="8">
        <f t="shared" si="0"/>
        <v>1.3990123347799999</v>
      </c>
      <c r="AH8" s="8">
        <f t="shared" si="0"/>
        <v>1.4189920621700001</v>
      </c>
      <c r="AI8" s="8">
        <f t="shared" si="0"/>
        <v>1.4377664875099998</v>
      </c>
      <c r="AJ8" s="8">
        <f t="shared" si="0"/>
        <v>1.4558819774199998</v>
      </c>
    </row>
    <row r="9" spans="1:36" s="5" customFormat="1" ht="15" customHeight="1" x14ac:dyDescent="0.45">
      <c r="A9" s="7" t="s">
        <v>117</v>
      </c>
      <c r="B9" s="52"/>
      <c r="C9" s="8"/>
      <c r="D9" s="8"/>
      <c r="E9" s="8">
        <v>0.3894360851</v>
      </c>
      <c r="F9" s="8">
        <v>0.41825236007999989</v>
      </c>
      <c r="G9" s="8">
        <v>0.40940948035000002</v>
      </c>
      <c r="H9" s="8">
        <v>0.41296698753</v>
      </c>
      <c r="I9" s="8">
        <v>0.42137401266000002</v>
      </c>
      <c r="J9" s="8">
        <v>0.42976141740000001</v>
      </c>
      <c r="K9" s="8">
        <v>0.43991925612999988</v>
      </c>
      <c r="L9" s="8">
        <v>0.45031256265000003</v>
      </c>
      <c r="M9" s="8">
        <v>0.46447328448000003</v>
      </c>
      <c r="N9" s="8">
        <v>0.48163444694000002</v>
      </c>
      <c r="O9" s="8">
        <v>0.50180302924999998</v>
      </c>
      <c r="P9" s="8">
        <v>0.52470540900999996</v>
      </c>
      <c r="Q9" s="8">
        <v>0.55406458410999992</v>
      </c>
      <c r="R9" s="8">
        <v>0.58500894343999998</v>
      </c>
      <c r="S9" s="8">
        <v>0.61790330145999994</v>
      </c>
      <c r="T9" s="8">
        <v>0.65452280659999995</v>
      </c>
      <c r="U9" s="8">
        <v>0.68957212589999994</v>
      </c>
      <c r="V9" s="8">
        <v>0.72073408898999991</v>
      </c>
      <c r="W9" s="8">
        <v>0.75027169640000002</v>
      </c>
      <c r="X9" s="8">
        <v>0.77773915623000001</v>
      </c>
      <c r="Y9" s="8">
        <v>0.80086581853999994</v>
      </c>
      <c r="Z9" s="8">
        <v>0.82786622526999998</v>
      </c>
      <c r="AA9" s="8">
        <v>0.85577094940999987</v>
      </c>
      <c r="AB9" s="8">
        <v>0.87868285049000006</v>
      </c>
      <c r="AC9" s="8">
        <v>0.90406070411999995</v>
      </c>
      <c r="AD9" s="8">
        <v>0.93242834466999991</v>
      </c>
      <c r="AE9" s="8">
        <v>0.96139270853000003</v>
      </c>
      <c r="AF9" s="8">
        <v>0.98888362501000004</v>
      </c>
      <c r="AG9" s="8">
        <v>1.01546077209</v>
      </c>
      <c r="AH9" s="8">
        <v>1.04141404161</v>
      </c>
      <c r="AI9" s="8">
        <v>1.06655712075</v>
      </c>
      <c r="AJ9" s="8">
        <v>1.09183527784</v>
      </c>
    </row>
    <row r="10" spans="1:36" s="5" customFormat="1" ht="15" customHeight="1" x14ac:dyDescent="0.45">
      <c r="A10" s="7" t="s">
        <v>475</v>
      </c>
      <c r="B10" s="52"/>
      <c r="C10" s="8"/>
      <c r="D10" s="8"/>
      <c r="E10" s="8">
        <v>3.7212435405700002</v>
      </c>
      <c r="F10" s="8">
        <v>3.3679912215600001</v>
      </c>
      <c r="G10" s="8">
        <v>3.4601462983700002</v>
      </c>
      <c r="H10" s="8">
        <v>3.58251053608</v>
      </c>
      <c r="I10" s="8">
        <v>3.60986408672</v>
      </c>
      <c r="J10" s="8">
        <v>3.6228342044599988</v>
      </c>
      <c r="K10" s="8">
        <v>3.62790292076</v>
      </c>
      <c r="L10" s="8">
        <v>3.6156648584900002</v>
      </c>
      <c r="M10" s="8">
        <v>3.5520252568999999</v>
      </c>
      <c r="N10" s="8">
        <v>3.4773991150899999</v>
      </c>
      <c r="O10" s="8">
        <v>3.39035153316</v>
      </c>
      <c r="P10" s="8">
        <v>3.2911216302800002</v>
      </c>
      <c r="Q10" s="8">
        <v>3.15252686981</v>
      </c>
      <c r="R10" s="8">
        <v>3.0121241678200001</v>
      </c>
      <c r="S10" s="8">
        <v>2.87184718423</v>
      </c>
      <c r="T10" s="8">
        <v>2.7373903617000002</v>
      </c>
      <c r="U10" s="8">
        <v>2.5682235902200001</v>
      </c>
      <c r="V10" s="8">
        <v>2.5263795611600002</v>
      </c>
      <c r="W10" s="8">
        <v>2.4898801586900001</v>
      </c>
      <c r="X10" s="8">
        <v>2.4554706397400001</v>
      </c>
      <c r="Y10" s="8">
        <v>2.4212580642099999</v>
      </c>
      <c r="Z10" s="8">
        <v>2.4011650053800002</v>
      </c>
      <c r="AA10" s="8">
        <v>2.3865609875299998</v>
      </c>
      <c r="AB10" s="8">
        <v>2.3677539539799999</v>
      </c>
      <c r="AC10" s="8">
        <v>2.3545766781999999</v>
      </c>
      <c r="AD10" s="8">
        <v>2.3465317636599998</v>
      </c>
      <c r="AE10" s="8">
        <v>2.3407211239199999</v>
      </c>
      <c r="AF10" s="8">
        <v>2.33460896801</v>
      </c>
      <c r="AG10" s="8">
        <v>2.3286465186799998</v>
      </c>
      <c r="AH10" s="8">
        <v>2.3241830994999999</v>
      </c>
      <c r="AI10" s="8">
        <v>2.31999066818</v>
      </c>
      <c r="AJ10" s="8">
        <v>2.31747923515</v>
      </c>
    </row>
    <row r="11" spans="1:36" s="5" customFormat="1" ht="15" customHeight="1" x14ac:dyDescent="0.45">
      <c r="A11" s="7" t="s">
        <v>476</v>
      </c>
      <c r="B11" s="52"/>
      <c r="C11" s="8"/>
      <c r="D11" s="8"/>
      <c r="E11" s="8">
        <v>0.19075188124</v>
      </c>
      <c r="F11" s="8">
        <v>0.19968068394999999</v>
      </c>
      <c r="G11" s="8">
        <v>0.19277689499</v>
      </c>
      <c r="H11" s="8">
        <v>0.18594627228999999</v>
      </c>
      <c r="I11" s="8">
        <v>0.18224370364</v>
      </c>
      <c r="J11" s="8">
        <v>0.17855465434000001</v>
      </c>
      <c r="K11" s="8">
        <v>0.17489467742000001</v>
      </c>
      <c r="L11" s="8">
        <v>0.17124757277</v>
      </c>
      <c r="M11" s="8">
        <v>0.16914211310999999</v>
      </c>
      <c r="N11" s="8">
        <v>0.16704441841000001</v>
      </c>
      <c r="O11" s="8">
        <v>0.16495751608000001</v>
      </c>
      <c r="P11" s="8">
        <v>0.16287974220000001</v>
      </c>
      <c r="Q11" s="8">
        <v>0.16231072778</v>
      </c>
      <c r="R11" s="8">
        <v>0.16174032676</v>
      </c>
      <c r="S11" s="8">
        <v>0.1611679845</v>
      </c>
      <c r="T11" s="8">
        <v>0.16060012558</v>
      </c>
      <c r="U11" s="8">
        <v>0.16003363014999999</v>
      </c>
      <c r="V11" s="8">
        <v>0.15946995414000001</v>
      </c>
      <c r="W11" s="8">
        <v>0.15890539995</v>
      </c>
      <c r="X11" s="8">
        <v>0.15834267145</v>
      </c>
      <c r="Y11" s="8">
        <v>0.15777931898</v>
      </c>
      <c r="Z11" s="8">
        <v>0.15723214351000001</v>
      </c>
      <c r="AA11" s="8">
        <v>0.15669203970000001</v>
      </c>
      <c r="AB11" s="8">
        <v>0.15614863116</v>
      </c>
      <c r="AC11" s="8">
        <v>0.15561305690999999</v>
      </c>
      <c r="AD11" s="8">
        <v>0.15508460054000001</v>
      </c>
      <c r="AE11" s="8">
        <v>0.15455949512</v>
      </c>
      <c r="AF11" s="8">
        <v>0.15403503678</v>
      </c>
      <c r="AG11" s="8">
        <v>0.15351219614</v>
      </c>
      <c r="AH11" s="8">
        <v>0.15299014123999999</v>
      </c>
      <c r="AI11" s="8">
        <v>0.15246910318000001</v>
      </c>
      <c r="AJ11" s="8">
        <v>0.15195035301000001</v>
      </c>
    </row>
    <row r="12" spans="1:36" s="5" customFormat="1" ht="15" customHeight="1" x14ac:dyDescent="0.45">
      <c r="A12" s="7" t="s">
        <v>477</v>
      </c>
      <c r="B12" s="52"/>
      <c r="C12" s="8"/>
      <c r="D12" s="8"/>
      <c r="E12" s="8">
        <f t="shared" ref="E12:AJ12" si="1">SUM(E10:E11)</f>
        <v>3.9119954218100004</v>
      </c>
      <c r="F12" s="8">
        <f t="shared" si="1"/>
        <v>3.5676719055100001</v>
      </c>
      <c r="G12" s="8">
        <f t="shared" si="1"/>
        <v>3.6529231933600004</v>
      </c>
      <c r="H12" s="8">
        <f t="shared" si="1"/>
        <v>3.7684568083699999</v>
      </c>
      <c r="I12" s="8">
        <f t="shared" si="1"/>
        <v>3.7921077903600002</v>
      </c>
      <c r="J12" s="8">
        <f t="shared" si="1"/>
        <v>3.8013888587999989</v>
      </c>
      <c r="K12" s="8">
        <f t="shared" si="1"/>
        <v>3.8027975981800002</v>
      </c>
      <c r="L12" s="8">
        <f t="shared" si="1"/>
        <v>3.7869124312600002</v>
      </c>
      <c r="M12" s="8">
        <f t="shared" si="1"/>
        <v>3.7211673700099999</v>
      </c>
      <c r="N12" s="8">
        <f t="shared" si="1"/>
        <v>3.6444435335000001</v>
      </c>
      <c r="O12" s="8">
        <f t="shared" si="1"/>
        <v>3.5553090492399999</v>
      </c>
      <c r="P12" s="8">
        <f t="shared" si="1"/>
        <v>3.4540013724800001</v>
      </c>
      <c r="Q12" s="8">
        <f t="shared" si="1"/>
        <v>3.31483759759</v>
      </c>
      <c r="R12" s="8">
        <f t="shared" si="1"/>
        <v>3.1738644945800001</v>
      </c>
      <c r="S12" s="8">
        <f t="shared" si="1"/>
        <v>3.03301516873</v>
      </c>
      <c r="T12" s="8">
        <f t="shared" si="1"/>
        <v>2.89799048728</v>
      </c>
      <c r="U12" s="8">
        <f t="shared" si="1"/>
        <v>2.7282572203700002</v>
      </c>
      <c r="V12" s="8">
        <f t="shared" si="1"/>
        <v>2.6858495153000002</v>
      </c>
      <c r="W12" s="8">
        <f t="shared" si="1"/>
        <v>2.6487855586400002</v>
      </c>
      <c r="X12" s="8">
        <f t="shared" si="1"/>
        <v>2.6138133111899999</v>
      </c>
      <c r="Y12" s="8">
        <f t="shared" si="1"/>
        <v>2.5790373831899998</v>
      </c>
      <c r="Z12" s="8">
        <f t="shared" si="1"/>
        <v>2.5583971488900001</v>
      </c>
      <c r="AA12" s="8">
        <f t="shared" si="1"/>
        <v>2.5432530272299996</v>
      </c>
      <c r="AB12" s="8">
        <f t="shared" si="1"/>
        <v>2.5239025851400001</v>
      </c>
      <c r="AC12" s="8">
        <f t="shared" si="1"/>
        <v>2.51018973511</v>
      </c>
      <c r="AD12" s="8">
        <f t="shared" si="1"/>
        <v>2.5016163641999998</v>
      </c>
      <c r="AE12" s="8">
        <f t="shared" si="1"/>
        <v>2.4952806190399999</v>
      </c>
      <c r="AF12" s="8">
        <f t="shared" si="1"/>
        <v>2.4886440047899998</v>
      </c>
      <c r="AG12" s="8">
        <f t="shared" si="1"/>
        <v>2.4821587148199997</v>
      </c>
      <c r="AH12" s="8">
        <f t="shared" si="1"/>
        <v>2.47717324074</v>
      </c>
      <c r="AI12" s="8">
        <f t="shared" si="1"/>
        <v>2.4724597713600001</v>
      </c>
      <c r="AJ12" s="8">
        <f t="shared" si="1"/>
        <v>2.4694295881600001</v>
      </c>
    </row>
    <row r="13" spans="1:36" s="5" customFormat="1" ht="15" customHeight="1" x14ac:dyDescent="0.45">
      <c r="A13" s="7" t="s">
        <v>478</v>
      </c>
      <c r="B13" s="52"/>
      <c r="C13" s="8"/>
      <c r="D13" s="8"/>
      <c r="E13" s="8">
        <v>1.4743149294</v>
      </c>
      <c r="F13" s="8">
        <v>1.43438022543</v>
      </c>
      <c r="G13" s="8">
        <v>1.4092339571100001</v>
      </c>
      <c r="H13" s="8">
        <v>1.4136836258400001</v>
      </c>
      <c r="I13" s="8">
        <v>1.4154846805800001</v>
      </c>
      <c r="J13" s="8">
        <v>1.4184762238599999</v>
      </c>
      <c r="K13" s="8">
        <v>1.4233627178099999</v>
      </c>
      <c r="L13" s="8">
        <v>1.4275449114000001</v>
      </c>
      <c r="M13" s="8">
        <v>1.4436480518399999</v>
      </c>
      <c r="N13" s="8">
        <v>1.4651468919699999</v>
      </c>
      <c r="O13" s="8">
        <v>1.49085401688</v>
      </c>
      <c r="P13" s="8">
        <v>1.52159459223</v>
      </c>
      <c r="Q13" s="8">
        <v>1.5526530456300001</v>
      </c>
      <c r="R13" s="8">
        <v>1.5876869043399999</v>
      </c>
      <c r="S13" s="8">
        <v>1.62140649735</v>
      </c>
      <c r="T13" s="8">
        <v>1.64927507745</v>
      </c>
      <c r="U13" s="8">
        <v>1.60183461524</v>
      </c>
      <c r="V13" s="8">
        <v>1.65646344295</v>
      </c>
      <c r="W13" s="8">
        <v>1.71057074729</v>
      </c>
      <c r="X13" s="8">
        <v>1.7558107677399999</v>
      </c>
      <c r="Y13" s="8">
        <v>1.79843411222</v>
      </c>
      <c r="Z13" s="8">
        <v>1.8457076046800001</v>
      </c>
      <c r="AA13" s="8">
        <v>1.8933584141099999</v>
      </c>
      <c r="AB13" s="8">
        <v>1.93795789469</v>
      </c>
      <c r="AC13" s="8">
        <v>1.9838107923399999</v>
      </c>
      <c r="AD13" s="8">
        <v>2.0295678065999998</v>
      </c>
      <c r="AE13" s="8">
        <v>2.0758061328299999</v>
      </c>
      <c r="AF13" s="8">
        <v>2.12125809509</v>
      </c>
      <c r="AG13" s="8">
        <v>2.1650386034900002</v>
      </c>
      <c r="AH13" s="8">
        <v>2.2117274360599999</v>
      </c>
      <c r="AI13" s="8">
        <v>2.25711750974</v>
      </c>
      <c r="AJ13" s="8">
        <v>2.30232069285</v>
      </c>
    </row>
    <row r="14" spans="1:36" s="5" customFormat="1" ht="15" customHeight="1" x14ac:dyDescent="0.45">
      <c r="A14" s="7" t="s">
        <v>123</v>
      </c>
      <c r="B14" s="52"/>
      <c r="C14" s="8"/>
      <c r="D14" s="8"/>
      <c r="E14" s="8">
        <v>0.81033174387000007</v>
      </c>
      <c r="F14" s="8">
        <v>0.7963340861999999</v>
      </c>
      <c r="G14" s="8">
        <v>0.82158032837999995</v>
      </c>
      <c r="H14" s="8">
        <v>0.85350908126999991</v>
      </c>
      <c r="I14" s="8">
        <v>0.88063571481999992</v>
      </c>
      <c r="J14" s="8">
        <v>0.90264040973999993</v>
      </c>
      <c r="K14" s="8">
        <v>0.92304977513999997</v>
      </c>
      <c r="L14" s="8">
        <v>0.94049819489999997</v>
      </c>
      <c r="M14" s="8">
        <v>0.95186993259999986</v>
      </c>
      <c r="N14" s="8">
        <v>0.95682060301999994</v>
      </c>
      <c r="O14" s="8">
        <v>0.95788024273999994</v>
      </c>
      <c r="P14" s="8">
        <v>0.95707104608999993</v>
      </c>
      <c r="Q14" s="8">
        <v>0.95097927319999997</v>
      </c>
      <c r="R14" s="8">
        <v>0.94533920836999996</v>
      </c>
      <c r="S14" s="8">
        <v>0.93955281101999988</v>
      </c>
      <c r="T14" s="8">
        <v>0.93426350976999983</v>
      </c>
      <c r="U14" s="8">
        <v>0.92486256975999992</v>
      </c>
      <c r="V14" s="8">
        <v>0.92252524746999998</v>
      </c>
      <c r="W14" s="8">
        <v>0.92281818982999997</v>
      </c>
      <c r="X14" s="8">
        <v>0.92241406525999992</v>
      </c>
      <c r="Y14" s="8">
        <v>0.92228051256999999</v>
      </c>
      <c r="Z14" s="8">
        <v>0.92652406321000003</v>
      </c>
      <c r="AA14" s="8">
        <v>0.93197485713999995</v>
      </c>
      <c r="AB14" s="8">
        <v>0.93656822385000005</v>
      </c>
      <c r="AC14" s="8">
        <v>0.94265754707999994</v>
      </c>
      <c r="AD14" s="8">
        <v>0.94991704515999997</v>
      </c>
      <c r="AE14" s="8">
        <v>0.95810690562</v>
      </c>
      <c r="AF14" s="8">
        <v>0.96618479813000002</v>
      </c>
      <c r="AG14" s="8">
        <v>0.97400533767999986</v>
      </c>
      <c r="AH14" s="8">
        <v>0.98331346793000007</v>
      </c>
      <c r="AI14" s="8">
        <v>0.9925457742699999</v>
      </c>
      <c r="AJ14" s="8">
        <v>1.00211493197</v>
      </c>
    </row>
    <row r="15" spans="1:36" s="5" customFormat="1" ht="15" customHeight="1" x14ac:dyDescent="0.35">
      <c r="A15" s="9" t="s">
        <v>124</v>
      </c>
      <c r="B15" s="72"/>
      <c r="C15" s="10"/>
      <c r="D15" s="10"/>
      <c r="E15" s="10">
        <f t="shared" ref="E15:AJ15" si="2">SUM(E8,E9,E12,E13,E14)</f>
        <v>8.0745697310900013</v>
      </c>
      <c r="F15" s="10">
        <f t="shared" si="2"/>
        <v>7.3570767271599999</v>
      </c>
      <c r="G15" s="10">
        <f t="shared" si="2"/>
        <v>7.4062413571400008</v>
      </c>
      <c r="H15" s="10">
        <f t="shared" si="2"/>
        <v>7.5574953596299999</v>
      </c>
      <c r="I15" s="10">
        <f t="shared" si="2"/>
        <v>7.6171003943100004</v>
      </c>
      <c r="J15" s="10">
        <f t="shared" si="2"/>
        <v>7.6565829049099987</v>
      </c>
      <c r="K15" s="10">
        <f t="shared" si="2"/>
        <v>7.6921623907200001</v>
      </c>
      <c r="L15" s="10">
        <f t="shared" si="2"/>
        <v>7.7054466658000003</v>
      </c>
      <c r="M15" s="10">
        <f t="shared" si="2"/>
        <v>7.6819102631900007</v>
      </c>
      <c r="N15" s="10">
        <f t="shared" si="2"/>
        <v>7.6529115578699995</v>
      </c>
      <c r="O15" s="10">
        <f t="shared" si="2"/>
        <v>7.6174518280800001</v>
      </c>
      <c r="P15" s="10">
        <f t="shared" si="2"/>
        <v>7.5782541713400011</v>
      </c>
      <c r="Q15" s="10">
        <f t="shared" si="2"/>
        <v>7.5036800732499991</v>
      </c>
      <c r="R15" s="10">
        <f t="shared" si="2"/>
        <v>7.4339682498299995</v>
      </c>
      <c r="S15" s="10">
        <f t="shared" si="2"/>
        <v>7.3650368511099993</v>
      </c>
      <c r="T15" s="10">
        <f t="shared" si="2"/>
        <v>7.3019284097600003</v>
      </c>
      <c r="U15" s="10">
        <f t="shared" si="2"/>
        <v>7.0988429295099991</v>
      </c>
      <c r="V15" s="10">
        <f t="shared" si="2"/>
        <v>7.16255128335</v>
      </c>
      <c r="W15" s="10">
        <f t="shared" si="2"/>
        <v>7.2313384063400008</v>
      </c>
      <c r="X15" s="10">
        <f t="shared" si="2"/>
        <v>7.2884618661099996</v>
      </c>
      <c r="Y15" s="10">
        <f t="shared" si="2"/>
        <v>7.3351239604099998</v>
      </c>
      <c r="Z15" s="10">
        <f t="shared" si="2"/>
        <v>7.4133546844700007</v>
      </c>
      <c r="AA15" s="10">
        <f t="shared" si="2"/>
        <v>7.5004567597799996</v>
      </c>
      <c r="AB15" s="10">
        <f t="shared" si="2"/>
        <v>7.5708341743100007</v>
      </c>
      <c r="AC15" s="10">
        <f t="shared" si="2"/>
        <v>7.6543546849299995</v>
      </c>
      <c r="AD15" s="10">
        <f t="shared" si="2"/>
        <v>7.7491357279299988</v>
      </c>
      <c r="AE15" s="10">
        <f t="shared" si="2"/>
        <v>7.8487184049600005</v>
      </c>
      <c r="AF15" s="10">
        <f t="shared" si="2"/>
        <v>7.9441236952800001</v>
      </c>
      <c r="AG15" s="10">
        <f t="shared" si="2"/>
        <v>8.0356757628600004</v>
      </c>
      <c r="AH15" s="10">
        <f t="shared" si="2"/>
        <v>8.1326202485099994</v>
      </c>
      <c r="AI15" s="10">
        <f t="shared" si="2"/>
        <v>8.22644666363</v>
      </c>
      <c r="AJ15" s="10">
        <f t="shared" si="2"/>
        <v>8.3215824682400008</v>
      </c>
    </row>
    <row r="16" spans="1:36" s="4" customFormat="1" x14ac:dyDescent="0.45">
      <c r="A16" s="1" t="s">
        <v>479</v>
      </c>
      <c r="B16" s="1"/>
    </row>
    <row r="17" spans="1:37" s="60" customFormat="1" ht="15" customHeight="1" x14ac:dyDescent="0.45">
      <c r="A17" s="57" t="s">
        <v>109</v>
      </c>
      <c r="B17" s="73"/>
      <c r="C17" s="58"/>
      <c r="D17" s="58"/>
      <c r="E17" s="58">
        <v>6.2539199999999996E-3</v>
      </c>
      <c r="F17" s="58">
        <v>6.2539199999999996E-3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9"/>
    </row>
    <row r="18" spans="1:37" s="60" customFormat="1" ht="15" customHeight="1" x14ac:dyDescent="0.45">
      <c r="A18" s="57" t="s">
        <v>111</v>
      </c>
      <c r="B18" s="73"/>
      <c r="C18" s="58"/>
      <c r="D18" s="58"/>
      <c r="E18" s="58">
        <v>9.9033300000000019E-3</v>
      </c>
      <c r="F18" s="58">
        <v>9.9033300000000019E-3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9"/>
    </row>
    <row r="19" spans="1:37" s="60" customFormat="1" ht="15" customHeight="1" x14ac:dyDescent="0.45">
      <c r="A19" s="57" t="s">
        <v>112</v>
      </c>
      <c r="B19" s="73"/>
      <c r="C19" s="58"/>
      <c r="D19" s="58"/>
      <c r="E19" s="58">
        <v>3.2713109999999997E-2</v>
      </c>
      <c r="F19" s="58">
        <v>3.2713109999999997E-2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9"/>
    </row>
    <row r="20" spans="1:37" s="60" customFormat="1" ht="15" customHeight="1" x14ac:dyDescent="0.45">
      <c r="A20" s="57" t="s">
        <v>113</v>
      </c>
      <c r="B20" s="73"/>
      <c r="C20" s="58"/>
      <c r="D20" s="58"/>
      <c r="E20" s="58">
        <v>2.0165331329099998</v>
      </c>
      <c r="F20" s="58">
        <v>2.0576906216099999</v>
      </c>
      <c r="G20" s="58">
        <v>2.0078180747999999</v>
      </c>
      <c r="H20" s="58">
        <v>2.0035321155900001</v>
      </c>
      <c r="I20" s="58">
        <v>1.9938134194199999</v>
      </c>
      <c r="J20" s="58">
        <v>1.95441271335</v>
      </c>
      <c r="K20" s="58">
        <v>1.96785201204</v>
      </c>
      <c r="L20" s="58">
        <v>1.94538042747</v>
      </c>
      <c r="M20" s="58">
        <v>1.95074384112</v>
      </c>
      <c r="N20" s="58">
        <v>1.94456374524</v>
      </c>
      <c r="O20" s="58">
        <v>1.9453666115699999</v>
      </c>
      <c r="P20" s="58">
        <v>1.9738052291699999</v>
      </c>
      <c r="Q20" s="58">
        <v>1.97013376017</v>
      </c>
      <c r="R20" s="58">
        <v>1.97025765048</v>
      </c>
      <c r="S20" s="58">
        <v>1.98258701769</v>
      </c>
      <c r="T20" s="58">
        <v>1.97258699574</v>
      </c>
      <c r="U20" s="58">
        <v>1.97288378991</v>
      </c>
      <c r="V20" s="58">
        <v>1.9927516733099999</v>
      </c>
      <c r="W20" s="58">
        <v>1.98347444352</v>
      </c>
      <c r="X20" s="58">
        <v>1.99051527384</v>
      </c>
      <c r="Y20" s="58">
        <v>1.9986154857</v>
      </c>
      <c r="Z20" s="58">
        <v>2.0222689257000002</v>
      </c>
      <c r="AA20" s="58">
        <v>2.0229825033900002</v>
      </c>
      <c r="AB20" s="58">
        <v>2.0481254560800002</v>
      </c>
      <c r="AC20" s="58">
        <v>2.0472710994000001</v>
      </c>
      <c r="AD20" s="58">
        <v>2.0553569071200002</v>
      </c>
      <c r="AE20" s="58">
        <v>2.0695732050600002</v>
      </c>
      <c r="AF20" s="58">
        <v>2.0809080248399998</v>
      </c>
      <c r="AG20" s="58">
        <v>2.0840176743300001</v>
      </c>
      <c r="AH20" s="58">
        <v>2.0950378708500002</v>
      </c>
      <c r="AI20" s="58">
        <v>2.0930020109099998</v>
      </c>
      <c r="AJ20" s="58">
        <v>2.13393746223</v>
      </c>
      <c r="AK20" s="59"/>
    </row>
    <row r="21" spans="1:37" s="60" customFormat="1" ht="15" customHeight="1" x14ac:dyDescent="0.45">
      <c r="A21" s="57" t="s">
        <v>114</v>
      </c>
      <c r="B21" s="73"/>
      <c r="C21" s="58"/>
      <c r="D21" s="58"/>
      <c r="E21" s="58">
        <v>5.8234595013899986</v>
      </c>
      <c r="F21" s="58">
        <v>5.8234595013899986</v>
      </c>
      <c r="G21" s="58">
        <v>5.8697714779200014</v>
      </c>
      <c r="H21" s="58">
        <v>5.9268105178200008</v>
      </c>
      <c r="I21" s="58">
        <v>5.9125110768000004</v>
      </c>
      <c r="J21" s="58">
        <v>5.7516679789199996</v>
      </c>
      <c r="K21" s="58">
        <v>5.7959646452100007</v>
      </c>
      <c r="L21" s="58">
        <v>5.8494232733400011</v>
      </c>
      <c r="M21" s="58">
        <v>5.6060266319099998</v>
      </c>
      <c r="N21" s="58">
        <v>5.8402617836399999</v>
      </c>
      <c r="O21" s="58">
        <v>5.8554290489399996</v>
      </c>
      <c r="P21" s="58">
        <v>5.8739787832500001</v>
      </c>
      <c r="Q21" s="58">
        <v>5.8815940647600007</v>
      </c>
      <c r="R21" s="58">
        <v>5.88281288643</v>
      </c>
      <c r="S21" s="58">
        <v>5.6889614130300004</v>
      </c>
      <c r="T21" s="58">
        <v>5.8657984933500007</v>
      </c>
      <c r="U21" s="58">
        <v>5.8907640568500002</v>
      </c>
      <c r="V21" s="58">
        <v>5.7944349773999999</v>
      </c>
      <c r="W21" s="58">
        <v>5.8200850626299996</v>
      </c>
      <c r="X21" s="58">
        <v>5.8455901196100006</v>
      </c>
      <c r="Y21" s="58">
        <v>5.8657663684800001</v>
      </c>
      <c r="Z21" s="58">
        <v>5.6658127487400014</v>
      </c>
      <c r="AA21" s="58">
        <v>5.6938272569100006</v>
      </c>
      <c r="AB21" s="58">
        <v>5.7001849819199997</v>
      </c>
      <c r="AC21" s="58">
        <v>5.7036326449499999</v>
      </c>
      <c r="AD21" s="58">
        <v>5.7133038639600002</v>
      </c>
      <c r="AE21" s="58">
        <v>5.774142512430001</v>
      </c>
      <c r="AF21" s="58">
        <v>5.7446318738700004</v>
      </c>
      <c r="AG21" s="58">
        <v>5.7580242836400002</v>
      </c>
      <c r="AH21" s="58">
        <v>5.7984041809800004</v>
      </c>
      <c r="AI21" s="58">
        <v>5.8028486360400002</v>
      </c>
      <c r="AJ21" s="58">
        <v>5.9050351539900001</v>
      </c>
      <c r="AK21" s="59"/>
    </row>
    <row r="22" spans="1:37" s="60" customFormat="1" ht="15" customHeight="1" x14ac:dyDescent="0.45">
      <c r="A22" s="57" t="s">
        <v>115</v>
      </c>
      <c r="B22" s="73"/>
      <c r="C22" s="58"/>
      <c r="D22" s="58"/>
      <c r="E22" s="58">
        <v>2.0723849999999999E-2</v>
      </c>
      <c r="F22" s="58">
        <v>2.0723849999999999E-2</v>
      </c>
      <c r="G22" s="58">
        <v>4.4017380000000002E-5</v>
      </c>
      <c r="H22" s="58">
        <v>6.7697136000000003E-4</v>
      </c>
      <c r="I22" s="58">
        <v>3.9231970200000006E-3</v>
      </c>
      <c r="J22" s="58">
        <v>6.5871270000000012E-5</v>
      </c>
      <c r="K22" s="58">
        <v>4.3532275499999998E-3</v>
      </c>
      <c r="L22" s="58">
        <v>3.4943778E-4</v>
      </c>
      <c r="M22" s="58">
        <v>0</v>
      </c>
      <c r="N22" s="58">
        <v>6.9660000000000003E-8</v>
      </c>
      <c r="O22" s="58">
        <v>3.5455779000000002E-4</v>
      </c>
      <c r="P22" s="58">
        <v>7.6200686999999996E-4</v>
      </c>
      <c r="Q22" s="58">
        <v>6.1500878999999999E-4</v>
      </c>
      <c r="R22" s="58">
        <v>1.1381399100000001E-3</v>
      </c>
      <c r="S22" s="58">
        <v>0</v>
      </c>
      <c r="T22" s="58">
        <v>5.4638595000000003E-4</v>
      </c>
      <c r="U22" s="58">
        <v>3.5887670999999998E-4</v>
      </c>
      <c r="V22" s="58">
        <v>3.0320289E-4</v>
      </c>
      <c r="W22" s="58">
        <v>2.4422408999999999E-4</v>
      </c>
      <c r="X22" s="58">
        <v>5.3806931999999998E-4</v>
      </c>
      <c r="Y22" s="58">
        <v>6.5739689999999996E-4</v>
      </c>
      <c r="Z22" s="58">
        <v>3.2422860000000001E-5</v>
      </c>
      <c r="AA22" s="58">
        <v>9.1796400000000004E-6</v>
      </c>
      <c r="AB22" s="58">
        <v>0</v>
      </c>
      <c r="AC22" s="58">
        <v>7.1269919999999995E-5</v>
      </c>
      <c r="AD22" s="58">
        <v>1.0046520000000001E-5</v>
      </c>
      <c r="AE22" s="58">
        <v>2.5967699999999999E-6</v>
      </c>
      <c r="AF22" s="58">
        <v>0</v>
      </c>
      <c r="AG22" s="58">
        <v>1.1723391E-4</v>
      </c>
      <c r="AH22" s="58">
        <v>3.5878769999999997E-4</v>
      </c>
      <c r="AI22" s="58">
        <v>6.3778761000000007E-4</v>
      </c>
      <c r="AJ22" s="58">
        <v>4.1127264000000011E-4</v>
      </c>
      <c r="AK22" s="59"/>
    </row>
    <row r="23" spans="1:37" s="60" customFormat="1" ht="15" customHeight="1" x14ac:dyDescent="0.45">
      <c r="A23" s="57" t="s">
        <v>116</v>
      </c>
      <c r="B23" s="73"/>
      <c r="C23" s="58"/>
      <c r="D23" s="58"/>
      <c r="E23" s="58">
        <f t="shared" ref="E23:AJ23" si="3">SUM(E17:E22)</f>
        <v>7.9095868442999988</v>
      </c>
      <c r="F23" s="58">
        <f t="shared" si="3"/>
        <v>7.9507443329999985</v>
      </c>
      <c r="G23" s="58">
        <f t="shared" si="3"/>
        <v>7.8776335701000013</v>
      </c>
      <c r="H23" s="58">
        <f t="shared" si="3"/>
        <v>7.9310196047700012</v>
      </c>
      <c r="I23" s="58">
        <f t="shared" si="3"/>
        <v>7.9102476932399997</v>
      </c>
      <c r="J23" s="58">
        <f t="shared" si="3"/>
        <v>7.7061465635399999</v>
      </c>
      <c r="K23" s="58">
        <f t="shared" si="3"/>
        <v>7.7681698848000007</v>
      </c>
      <c r="L23" s="58">
        <f t="shared" si="3"/>
        <v>7.7951531385900008</v>
      </c>
      <c r="M23" s="58">
        <f t="shared" si="3"/>
        <v>7.5567704730299994</v>
      </c>
      <c r="N23" s="58">
        <f t="shared" si="3"/>
        <v>7.7848255985400003</v>
      </c>
      <c r="O23" s="58">
        <f t="shared" si="3"/>
        <v>7.8011502182999992</v>
      </c>
      <c r="P23" s="58">
        <f t="shared" si="3"/>
        <v>7.8485460192899996</v>
      </c>
      <c r="Q23" s="58">
        <f t="shared" si="3"/>
        <v>7.8523428337199999</v>
      </c>
      <c r="R23" s="58">
        <f t="shared" si="3"/>
        <v>7.8542086768199999</v>
      </c>
      <c r="S23" s="58">
        <f t="shared" si="3"/>
        <v>7.6715484307200006</v>
      </c>
      <c r="T23" s="58">
        <f t="shared" si="3"/>
        <v>7.838931875040001</v>
      </c>
      <c r="U23" s="58">
        <f t="shared" si="3"/>
        <v>7.8640067234700002</v>
      </c>
      <c r="V23" s="58">
        <f t="shared" si="3"/>
        <v>7.7874898535999995</v>
      </c>
      <c r="W23" s="58">
        <f t="shared" si="3"/>
        <v>7.8038037302400003</v>
      </c>
      <c r="X23" s="58">
        <f t="shared" si="3"/>
        <v>7.8366434627700006</v>
      </c>
      <c r="Y23" s="58">
        <f t="shared" si="3"/>
        <v>7.8650392510800007</v>
      </c>
      <c r="Z23" s="58">
        <f t="shared" si="3"/>
        <v>7.6881140973000015</v>
      </c>
      <c r="AA23" s="58">
        <f t="shared" si="3"/>
        <v>7.7168189399400005</v>
      </c>
      <c r="AB23" s="58">
        <f t="shared" si="3"/>
        <v>7.7483104379999999</v>
      </c>
      <c r="AC23" s="58">
        <f t="shared" si="3"/>
        <v>7.7509750142699998</v>
      </c>
      <c r="AD23" s="58">
        <f t="shared" si="3"/>
        <v>7.7686708176000003</v>
      </c>
      <c r="AE23" s="58">
        <f t="shared" si="3"/>
        <v>7.8437183142600011</v>
      </c>
      <c r="AF23" s="58">
        <f t="shared" si="3"/>
        <v>7.8255398987099998</v>
      </c>
      <c r="AG23" s="58">
        <f t="shared" si="3"/>
        <v>7.8421591918800004</v>
      </c>
      <c r="AH23" s="58">
        <f t="shared" si="3"/>
        <v>7.8938008395299999</v>
      </c>
      <c r="AI23" s="58">
        <f t="shared" si="3"/>
        <v>7.8964884345600002</v>
      </c>
      <c r="AJ23" s="58">
        <f t="shared" si="3"/>
        <v>8.0393838888599998</v>
      </c>
      <c r="AK23" s="59"/>
    </row>
    <row r="24" spans="1:37" s="60" customFormat="1" ht="15" customHeight="1" x14ac:dyDescent="0.45">
      <c r="A24" s="57" t="s">
        <v>117</v>
      </c>
      <c r="B24" s="73"/>
      <c r="C24" s="58"/>
      <c r="D24" s="58"/>
      <c r="E24" s="58">
        <f t="shared" ref="E24:AJ24" si="4">SUM(E25:E27)</f>
        <v>5.88928824009</v>
      </c>
      <c r="F24" s="58">
        <f t="shared" si="4"/>
        <v>5.9666887122300007</v>
      </c>
      <c r="G24" s="58">
        <f t="shared" si="4"/>
        <v>5.7725922329999984</v>
      </c>
      <c r="H24" s="58">
        <f t="shared" si="4"/>
        <v>5.8161479800499993</v>
      </c>
      <c r="I24" s="58">
        <f t="shared" si="4"/>
        <v>5.7997649658599997</v>
      </c>
      <c r="J24" s="58">
        <f t="shared" si="4"/>
        <v>5.8434908961600005</v>
      </c>
      <c r="K24" s="58">
        <f t="shared" si="4"/>
        <v>5.7435678831599999</v>
      </c>
      <c r="L24" s="58">
        <f t="shared" si="4"/>
        <v>5.8471957903500007</v>
      </c>
      <c r="M24" s="58">
        <f t="shared" si="4"/>
        <v>5.720587633530001</v>
      </c>
      <c r="N24" s="58">
        <f t="shared" si="4"/>
        <v>5.7626703386099996</v>
      </c>
      <c r="O24" s="58">
        <f t="shared" si="4"/>
        <v>5.7491450639999995</v>
      </c>
      <c r="P24" s="58">
        <f t="shared" si="4"/>
        <v>5.4524125044000016</v>
      </c>
      <c r="Q24" s="58">
        <f t="shared" si="4"/>
        <v>5.3976302975700001</v>
      </c>
      <c r="R24" s="58">
        <f t="shared" si="4"/>
        <v>5.4818607276</v>
      </c>
      <c r="S24" s="58">
        <f t="shared" si="4"/>
        <v>5.4112365364499997</v>
      </c>
      <c r="T24" s="58">
        <f t="shared" si="4"/>
        <v>5.60244232305</v>
      </c>
      <c r="U24" s="58">
        <f t="shared" si="4"/>
        <v>5.6444556429000006</v>
      </c>
      <c r="V24" s="58">
        <f t="shared" si="4"/>
        <v>5.5547839154700007</v>
      </c>
      <c r="W24" s="58">
        <f t="shared" si="4"/>
        <v>5.8872778331399997</v>
      </c>
      <c r="X24" s="58">
        <f t="shared" si="4"/>
        <v>5.9188013012699994</v>
      </c>
      <c r="Y24" s="58">
        <f t="shared" si="4"/>
        <v>5.9381929308599997</v>
      </c>
      <c r="Z24" s="58">
        <f t="shared" si="4"/>
        <v>6.0104425800600003</v>
      </c>
      <c r="AA24" s="58">
        <f t="shared" si="4"/>
        <v>6.1054627248900006</v>
      </c>
      <c r="AB24" s="58">
        <f t="shared" si="4"/>
        <v>6.1575276731400006</v>
      </c>
      <c r="AC24" s="58">
        <f t="shared" si="4"/>
        <v>6.2139963950100006</v>
      </c>
      <c r="AD24" s="58">
        <f t="shared" si="4"/>
        <v>6.2927173188900012</v>
      </c>
      <c r="AE24" s="58">
        <f t="shared" si="4"/>
        <v>6.4243000317600005</v>
      </c>
      <c r="AF24" s="58">
        <f t="shared" si="4"/>
        <v>6.3790779091500003</v>
      </c>
      <c r="AG24" s="58">
        <f t="shared" si="4"/>
        <v>6.66448367922</v>
      </c>
      <c r="AH24" s="58">
        <f t="shared" si="4"/>
        <v>6.7989157492500008</v>
      </c>
      <c r="AI24" s="58">
        <f t="shared" si="4"/>
        <v>6.8978147525099995</v>
      </c>
      <c r="AJ24" s="58">
        <f t="shared" si="4"/>
        <v>6.8478177271499998</v>
      </c>
      <c r="AK24" s="59"/>
    </row>
    <row r="25" spans="1:37" s="60" customFormat="1" ht="15" customHeight="1" x14ac:dyDescent="0.45">
      <c r="A25" s="57" t="s">
        <v>118</v>
      </c>
      <c r="B25" s="73"/>
      <c r="C25" s="58"/>
      <c r="D25" s="58"/>
      <c r="E25" s="58">
        <v>5.0572382400900002</v>
      </c>
      <c r="F25" s="58">
        <v>5.0572387122300002</v>
      </c>
      <c r="G25" s="58">
        <v>4.8120639141599986</v>
      </c>
      <c r="H25" s="58">
        <v>4.8642016764599996</v>
      </c>
      <c r="I25" s="58">
        <v>4.84471373418</v>
      </c>
      <c r="J25" s="58">
        <v>4.9187718885600002</v>
      </c>
      <c r="K25" s="58">
        <v>4.8334745769299996</v>
      </c>
      <c r="L25" s="58">
        <v>4.8895262714700003</v>
      </c>
      <c r="M25" s="58">
        <v>4.8629256910200009</v>
      </c>
      <c r="N25" s="58">
        <v>4.8379979219399996</v>
      </c>
      <c r="O25" s="58">
        <v>4.8197089598399998</v>
      </c>
      <c r="P25" s="58">
        <v>4.6570494387600014</v>
      </c>
      <c r="Q25" s="58">
        <v>4.62923239734</v>
      </c>
      <c r="R25" s="58">
        <v>4.6860848335799998</v>
      </c>
      <c r="S25" s="58">
        <v>4.6852642542599998</v>
      </c>
      <c r="T25" s="58">
        <v>4.7651552803800001</v>
      </c>
      <c r="U25" s="58">
        <v>4.7985741855000006</v>
      </c>
      <c r="V25" s="58">
        <v>4.7628669184200003</v>
      </c>
      <c r="W25" s="58">
        <v>4.9575984956100001</v>
      </c>
      <c r="X25" s="58">
        <v>4.9780359888299994</v>
      </c>
      <c r="Y25" s="58">
        <v>4.9938136073099999</v>
      </c>
      <c r="Z25" s="58">
        <v>5.0921395758000001</v>
      </c>
      <c r="AA25" s="58">
        <v>5.1563772297900003</v>
      </c>
      <c r="AB25" s="58">
        <v>5.2023769398900006</v>
      </c>
      <c r="AC25" s="58">
        <v>5.2394433393600002</v>
      </c>
      <c r="AD25" s="58">
        <v>5.2887749762700009</v>
      </c>
      <c r="AE25" s="58">
        <v>5.3839438103700008</v>
      </c>
      <c r="AF25" s="58">
        <v>5.3531798607000001</v>
      </c>
      <c r="AG25" s="58">
        <v>5.5420242390899999</v>
      </c>
      <c r="AH25" s="58">
        <v>5.6260691877600006</v>
      </c>
      <c r="AI25" s="58">
        <v>5.6889958986</v>
      </c>
      <c r="AJ25" s="58">
        <v>5.6408575800599996</v>
      </c>
      <c r="AK25" s="59"/>
    </row>
    <row r="26" spans="1:37" s="60" customFormat="1" ht="15" customHeight="1" x14ac:dyDescent="0.45">
      <c r="A26" s="57" t="s">
        <v>119</v>
      </c>
      <c r="B26" s="73"/>
      <c r="C26" s="58"/>
      <c r="D26" s="58"/>
      <c r="E26" s="58">
        <v>0.83205000000000007</v>
      </c>
      <c r="F26" s="58">
        <v>0.90945000000000009</v>
      </c>
      <c r="G26" s="58">
        <v>0.96052831884000001</v>
      </c>
      <c r="H26" s="58">
        <v>0.95194630358999999</v>
      </c>
      <c r="I26" s="58">
        <v>0.95505123168000006</v>
      </c>
      <c r="J26" s="58">
        <v>0.92471900760000003</v>
      </c>
      <c r="K26" s="58">
        <v>0.91009330622999995</v>
      </c>
      <c r="L26" s="58">
        <v>0.95766951888000007</v>
      </c>
      <c r="M26" s="58">
        <v>0.85766194251000005</v>
      </c>
      <c r="N26" s="58">
        <v>0.92467241667</v>
      </c>
      <c r="O26" s="58">
        <v>0.92943610416</v>
      </c>
      <c r="P26" s="58">
        <v>0.79536306564000003</v>
      </c>
      <c r="Q26" s="58">
        <v>0.76839790022999999</v>
      </c>
      <c r="R26" s="58">
        <v>0.79577589402000004</v>
      </c>
      <c r="S26" s="58">
        <v>0.7259722821900001</v>
      </c>
      <c r="T26" s="58">
        <v>0.83728704266999998</v>
      </c>
      <c r="U26" s="58">
        <v>0.84588145739999998</v>
      </c>
      <c r="V26" s="58">
        <v>0.79191699705000007</v>
      </c>
      <c r="W26" s="58">
        <v>0.92967933752999998</v>
      </c>
      <c r="X26" s="58">
        <v>0.94076531244000006</v>
      </c>
      <c r="Y26" s="58">
        <v>0.94437932355000009</v>
      </c>
      <c r="Z26" s="58">
        <v>0.91830300426</v>
      </c>
      <c r="AA26" s="58">
        <v>0.94908549509999995</v>
      </c>
      <c r="AB26" s="58">
        <v>0.95515073325000011</v>
      </c>
      <c r="AC26" s="58">
        <v>0.97455305565000006</v>
      </c>
      <c r="AD26" s="58">
        <v>1.00394234262</v>
      </c>
      <c r="AE26" s="58">
        <v>1.0403562213899999</v>
      </c>
      <c r="AF26" s="58">
        <v>1.02589804845</v>
      </c>
      <c r="AG26" s="58">
        <v>1.1224594401300001</v>
      </c>
      <c r="AH26" s="58">
        <v>1.1728465614900001</v>
      </c>
      <c r="AI26" s="58">
        <v>1.20881885391</v>
      </c>
      <c r="AJ26" s="58">
        <v>1.20696014709</v>
      </c>
      <c r="AK26" s="59"/>
    </row>
    <row r="27" spans="1:37" s="60" customFormat="1" ht="15" customHeight="1" x14ac:dyDescent="0.45">
      <c r="A27" s="57" t="s">
        <v>120</v>
      </c>
      <c r="B27" s="73"/>
      <c r="C27" s="58"/>
      <c r="D27" s="58"/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9"/>
    </row>
    <row r="28" spans="1:37" s="60" customFormat="1" ht="15" customHeight="1" x14ac:dyDescent="0.45">
      <c r="A28" s="57" t="s">
        <v>121</v>
      </c>
      <c r="B28" s="73"/>
      <c r="C28" s="58"/>
      <c r="D28" s="58"/>
      <c r="E28" s="58">
        <v>9.2880000000000004E-2</v>
      </c>
      <c r="F28" s="58">
        <v>9.2880000000000004E-2</v>
      </c>
      <c r="G28" s="58">
        <v>0.12615641558999999</v>
      </c>
      <c r="H28" s="58">
        <v>0.12615641558999999</v>
      </c>
      <c r="I28" s="58">
        <v>0.12615641558999999</v>
      </c>
      <c r="J28" s="58">
        <v>0.12615641558999999</v>
      </c>
      <c r="K28" s="58">
        <v>0.12615641558999999</v>
      </c>
      <c r="L28" s="58">
        <v>0.12615641558999999</v>
      </c>
      <c r="M28" s="58">
        <v>0.12615641558999999</v>
      </c>
      <c r="N28" s="58">
        <v>0.12615641558999999</v>
      </c>
      <c r="O28" s="58">
        <v>0.12615641558999999</v>
      </c>
      <c r="P28" s="58">
        <v>0.12615641558999999</v>
      </c>
      <c r="Q28" s="58">
        <v>0.12615641558999999</v>
      </c>
      <c r="R28" s="58">
        <v>0.12615641558999999</v>
      </c>
      <c r="S28" s="58">
        <v>0.12615641558999999</v>
      </c>
      <c r="T28" s="58">
        <v>0.12615641558999999</v>
      </c>
      <c r="U28" s="58">
        <v>0.12615641558999999</v>
      </c>
      <c r="V28" s="58">
        <v>0.12615641558999999</v>
      </c>
      <c r="W28" s="58">
        <v>0.12615641558999999</v>
      </c>
      <c r="X28" s="58">
        <v>0.12615641558999999</v>
      </c>
      <c r="Y28" s="58">
        <v>0.12615641558999999</v>
      </c>
      <c r="Z28" s="58">
        <v>0.12615641558999999</v>
      </c>
      <c r="AA28" s="58">
        <v>0.12615641558999999</v>
      </c>
      <c r="AB28" s="58">
        <v>0.12615641558999999</v>
      </c>
      <c r="AC28" s="58">
        <v>0.12615641558999999</v>
      </c>
      <c r="AD28" s="58">
        <v>0.12615641558999999</v>
      </c>
      <c r="AE28" s="58">
        <v>0.12615641558999999</v>
      </c>
      <c r="AF28" s="58">
        <v>0.12615641558999999</v>
      </c>
      <c r="AG28" s="58">
        <v>0.12615641558999999</v>
      </c>
      <c r="AH28" s="58">
        <v>0.12615641558999999</v>
      </c>
      <c r="AI28" s="58">
        <v>0.12615641558999999</v>
      </c>
      <c r="AJ28" s="58">
        <v>0.12615641558999999</v>
      </c>
      <c r="AK28" s="59"/>
    </row>
    <row r="29" spans="1:37" s="60" customFormat="1" ht="15" customHeight="1" x14ac:dyDescent="0.45">
      <c r="A29" s="57" t="s">
        <v>122</v>
      </c>
      <c r="B29" s="73"/>
      <c r="C29" s="58"/>
      <c r="D29" s="58"/>
      <c r="E29" s="58">
        <v>3.4921317255300002</v>
      </c>
      <c r="F29" s="58">
        <v>3.44160228879</v>
      </c>
      <c r="G29" s="58">
        <v>3.38034555648</v>
      </c>
      <c r="H29" s="58">
        <v>3.36082265262</v>
      </c>
      <c r="I29" s="58">
        <v>3.3156184829400002</v>
      </c>
      <c r="J29" s="58">
        <v>3.2895007082099998</v>
      </c>
      <c r="K29" s="58">
        <v>3.26132321499</v>
      </c>
      <c r="L29" s="58">
        <v>3.2609837889</v>
      </c>
      <c r="M29" s="58">
        <v>3.2707197297900001</v>
      </c>
      <c r="N29" s="58">
        <v>3.29661287424</v>
      </c>
      <c r="O29" s="58">
        <v>3.2918889896999999</v>
      </c>
      <c r="P29" s="58">
        <v>3.3052173857999998</v>
      </c>
      <c r="Q29" s="58">
        <v>3.3105410003700002</v>
      </c>
      <c r="R29" s="58">
        <v>3.3166403099999999</v>
      </c>
      <c r="S29" s="58">
        <v>3.3225818397300002</v>
      </c>
      <c r="T29" s="58">
        <v>3.3289168865400001</v>
      </c>
      <c r="U29" s="58">
        <v>3.3339157152299999</v>
      </c>
      <c r="V29" s="58">
        <v>3.3443262590399998</v>
      </c>
      <c r="W29" s="58">
        <v>3.3559235035200001</v>
      </c>
      <c r="X29" s="58">
        <v>3.36772436031</v>
      </c>
      <c r="Y29" s="58">
        <v>3.3821846578799999</v>
      </c>
      <c r="Z29" s="58">
        <v>3.40266797577</v>
      </c>
      <c r="AA29" s="58">
        <v>3.4258452200099998</v>
      </c>
      <c r="AB29" s="58">
        <v>3.44795883345</v>
      </c>
      <c r="AC29" s="58">
        <v>3.4700093774999998</v>
      </c>
      <c r="AD29" s="58">
        <v>3.4762749771600001</v>
      </c>
      <c r="AE29" s="58">
        <v>3.48602650641</v>
      </c>
      <c r="AF29" s="58">
        <v>3.48742508571</v>
      </c>
      <c r="AG29" s="58">
        <v>3.5144307584100001</v>
      </c>
      <c r="AH29" s="58">
        <v>3.5412529002299999</v>
      </c>
      <c r="AI29" s="58">
        <v>3.56807929518</v>
      </c>
      <c r="AJ29" s="58">
        <v>3.60705636396</v>
      </c>
      <c r="AK29" s="59"/>
    </row>
    <row r="30" spans="1:37" s="60" customFormat="1" ht="15" customHeight="1" x14ac:dyDescent="0.45">
      <c r="A30" s="57" t="s">
        <v>123</v>
      </c>
      <c r="B30" s="73"/>
      <c r="C30" s="58"/>
      <c r="D30" s="58"/>
      <c r="E30" s="58">
        <v>0.77815639935000003</v>
      </c>
      <c r="F30" s="58">
        <v>0.77815639935000003</v>
      </c>
      <c r="G30" s="58">
        <v>0.76590616203000006</v>
      </c>
      <c r="H30" s="58">
        <v>0.76666361778000003</v>
      </c>
      <c r="I30" s="58">
        <v>0.75940287858000011</v>
      </c>
      <c r="J30" s="58">
        <v>0.73790287299000001</v>
      </c>
      <c r="K30" s="58">
        <v>0.73737111564000002</v>
      </c>
      <c r="L30" s="58">
        <v>0.74025749322000001</v>
      </c>
      <c r="M30" s="58">
        <v>0.71536881500999994</v>
      </c>
      <c r="N30" s="58">
        <v>0.72857745783000005</v>
      </c>
      <c r="O30" s="58">
        <v>0.72851551074000009</v>
      </c>
      <c r="P30" s="58">
        <v>0.71675587719</v>
      </c>
      <c r="Q30" s="58">
        <v>0.71314564320000007</v>
      </c>
      <c r="R30" s="58">
        <v>0.71498119968000007</v>
      </c>
      <c r="S30" s="58">
        <v>0.71785748042999997</v>
      </c>
      <c r="T30" s="58">
        <v>0.7295890100400001</v>
      </c>
      <c r="U30" s="58">
        <v>0.73175791284000002</v>
      </c>
      <c r="V30" s="58">
        <v>0.73444729581000001</v>
      </c>
      <c r="W30" s="58">
        <v>0.76560281595000002</v>
      </c>
      <c r="X30" s="58">
        <v>0.77532771573000003</v>
      </c>
      <c r="Y30" s="58">
        <v>0.78069862557000003</v>
      </c>
      <c r="Z30" s="58">
        <v>0.78780081087000009</v>
      </c>
      <c r="AA30" s="58">
        <v>0.79542477666</v>
      </c>
      <c r="AB30" s="58">
        <v>0.80075375892</v>
      </c>
      <c r="AC30" s="58">
        <v>0.8055069935400001</v>
      </c>
      <c r="AD30" s="58">
        <v>0.8126964550800001</v>
      </c>
      <c r="AE30" s="58">
        <v>0.82057699800000006</v>
      </c>
      <c r="AF30" s="58">
        <v>0.82295724924000002</v>
      </c>
      <c r="AG30" s="58">
        <v>0.83730641202000011</v>
      </c>
      <c r="AH30" s="58">
        <v>0.85316150790000012</v>
      </c>
      <c r="AI30" s="58">
        <v>0.86248698111000011</v>
      </c>
      <c r="AJ30" s="58">
        <v>0.88162492833000006</v>
      </c>
      <c r="AK30" s="59"/>
    </row>
    <row r="31" spans="1:37" s="60" customFormat="1" ht="15" customHeight="1" x14ac:dyDescent="0.35">
      <c r="A31" s="61" t="s">
        <v>124</v>
      </c>
      <c r="B31" s="74"/>
      <c r="C31" s="62"/>
      <c r="D31" s="62"/>
      <c r="E31" s="62">
        <f t="shared" ref="E31:AJ31" si="5">SUM(E23,E24,E28:E30)</f>
        <v>18.162043209269996</v>
      </c>
      <c r="F31" s="62">
        <f t="shared" si="5"/>
        <v>18.230071733369996</v>
      </c>
      <c r="G31" s="62">
        <f t="shared" si="5"/>
        <v>17.922633937199997</v>
      </c>
      <c r="H31" s="62">
        <f t="shared" si="5"/>
        <v>18.000810270810003</v>
      </c>
      <c r="I31" s="62">
        <f t="shared" si="5"/>
        <v>17.911190436209999</v>
      </c>
      <c r="J31" s="62">
        <f t="shared" si="5"/>
        <v>17.703197456489999</v>
      </c>
      <c r="K31" s="62">
        <f t="shared" si="5"/>
        <v>17.636588514179998</v>
      </c>
      <c r="L31" s="62">
        <f t="shared" si="5"/>
        <v>17.769746626650001</v>
      </c>
      <c r="M31" s="62">
        <f t="shared" si="5"/>
        <v>17.389603066949999</v>
      </c>
      <c r="N31" s="62">
        <f t="shared" si="5"/>
        <v>17.69884268481</v>
      </c>
      <c r="O31" s="62">
        <f t="shared" si="5"/>
        <v>17.696856198329996</v>
      </c>
      <c r="P31" s="62">
        <f t="shared" si="5"/>
        <v>17.449088202270001</v>
      </c>
      <c r="Q31" s="62">
        <f t="shared" si="5"/>
        <v>17.39981619045</v>
      </c>
      <c r="R31" s="62">
        <f t="shared" si="5"/>
        <v>17.493847329689999</v>
      </c>
      <c r="S31" s="62">
        <f t="shared" si="5"/>
        <v>17.249380702919996</v>
      </c>
      <c r="T31" s="62">
        <f t="shared" si="5"/>
        <v>17.626036510260001</v>
      </c>
      <c r="U31" s="62">
        <f t="shared" si="5"/>
        <v>17.700292410029999</v>
      </c>
      <c r="V31" s="62">
        <f t="shared" si="5"/>
        <v>17.54720373951</v>
      </c>
      <c r="W31" s="62">
        <f t="shared" si="5"/>
        <v>17.938764298439999</v>
      </c>
      <c r="X31" s="62">
        <f t="shared" si="5"/>
        <v>18.02465325567</v>
      </c>
      <c r="Y31" s="62">
        <f t="shared" si="5"/>
        <v>18.09227188098</v>
      </c>
      <c r="Z31" s="62">
        <f t="shared" si="5"/>
        <v>18.015181879590003</v>
      </c>
      <c r="AA31" s="62">
        <f t="shared" si="5"/>
        <v>18.16970807709</v>
      </c>
      <c r="AB31" s="62">
        <f t="shared" si="5"/>
        <v>18.280707119099997</v>
      </c>
      <c r="AC31" s="62">
        <f t="shared" si="5"/>
        <v>18.366644195909998</v>
      </c>
      <c r="AD31" s="62">
        <f t="shared" si="5"/>
        <v>18.476515984320002</v>
      </c>
      <c r="AE31" s="62">
        <f t="shared" si="5"/>
        <v>18.700778266020002</v>
      </c>
      <c r="AF31" s="62">
        <f t="shared" si="5"/>
        <v>18.641156558400002</v>
      </c>
      <c r="AG31" s="62">
        <f t="shared" si="5"/>
        <v>18.984536457119997</v>
      </c>
      <c r="AH31" s="62">
        <f t="shared" si="5"/>
        <v>19.213287412500001</v>
      </c>
      <c r="AI31" s="62">
        <f t="shared" si="5"/>
        <v>19.351025878949997</v>
      </c>
      <c r="AJ31" s="62">
        <f t="shared" si="5"/>
        <v>19.502039323889999</v>
      </c>
      <c r="AK31" s="63"/>
    </row>
    <row r="32" spans="1:37" s="4" customFormat="1" x14ac:dyDescent="0.45">
      <c r="A32" s="3" t="s">
        <v>480</v>
      </c>
      <c r="B32" s="3"/>
    </row>
    <row r="33" spans="1:36" s="5" customFormat="1" ht="15" customHeight="1" x14ac:dyDescent="0.45">
      <c r="A33" s="7" t="s">
        <v>111</v>
      </c>
      <c r="B33" s="52" t="str">
        <f>About!C93</f>
        <v>Petroleum Diesel</v>
      </c>
      <c r="C33" s="8"/>
      <c r="D33" s="8"/>
      <c r="E33" s="8">
        <v>2.107485575E-2</v>
      </c>
      <c r="F33" s="8">
        <v>2.0946374800000001E-2</v>
      </c>
      <c r="G33" s="8">
        <v>2.003634785E-2</v>
      </c>
      <c r="H33" s="8">
        <v>1.9308252500000001E-2</v>
      </c>
      <c r="I33" s="8">
        <v>1.9553211750000001E-2</v>
      </c>
      <c r="J33" s="8">
        <v>1.9620313550000001E-2</v>
      </c>
      <c r="K33" s="8">
        <v>1.96917564E-2</v>
      </c>
      <c r="L33" s="8">
        <v>1.909601205E-2</v>
      </c>
      <c r="M33" s="8">
        <v>1.8485015149999999E-2</v>
      </c>
      <c r="N33" s="8">
        <v>1.7630440599999998E-2</v>
      </c>
      <c r="O33" s="8">
        <v>1.692529865E-2</v>
      </c>
      <c r="P33" s="8">
        <v>1.6498682550000001E-2</v>
      </c>
      <c r="Q33" s="8">
        <v>1.619681865E-2</v>
      </c>
      <c r="R33" s="8">
        <v>1.6005875249999999E-2</v>
      </c>
      <c r="S33" s="8">
        <v>1.57628E-2</v>
      </c>
      <c r="T33" s="8">
        <v>1.5561525999999999E-2</v>
      </c>
      <c r="U33" s="8">
        <v>1.5335336099999999E-2</v>
      </c>
      <c r="V33" s="8">
        <v>1.5079496750000001E-2</v>
      </c>
      <c r="W33" s="8">
        <v>1.48639593E-2</v>
      </c>
      <c r="X33" s="8">
        <v>1.46510045E-2</v>
      </c>
      <c r="Y33" s="8">
        <v>1.441365975E-2</v>
      </c>
      <c r="Z33" s="8">
        <v>1.4257523249999999E-2</v>
      </c>
      <c r="AA33" s="8">
        <v>1.4046664400000001E-2</v>
      </c>
      <c r="AB33" s="8">
        <v>1.37725738E-2</v>
      </c>
      <c r="AC33" s="8">
        <v>1.35622095E-2</v>
      </c>
      <c r="AD33" s="8">
        <v>1.335565245E-2</v>
      </c>
      <c r="AE33" s="8">
        <v>1.30934703E-2</v>
      </c>
      <c r="AF33" s="8">
        <v>1.2935606800000001E-2</v>
      </c>
      <c r="AG33" s="8">
        <v>1.26880963E-2</v>
      </c>
      <c r="AH33" s="8">
        <v>1.2459983149999999E-2</v>
      </c>
      <c r="AI33" s="8">
        <v>1.2241486249999999E-2</v>
      </c>
      <c r="AJ33" s="8">
        <v>1.1997892899999999E-2</v>
      </c>
    </row>
    <row r="34" spans="1:36" s="5" customFormat="1" ht="15" customHeight="1" x14ac:dyDescent="0.45">
      <c r="A34" s="7" t="s">
        <v>109</v>
      </c>
      <c r="B34" s="52" t="str">
        <f>About!C94</f>
        <v>Heavy or Residual Oil</v>
      </c>
      <c r="C34" s="8"/>
      <c r="D34" s="8"/>
      <c r="E34" s="8">
        <v>2.2621085950000001E-2</v>
      </c>
      <c r="F34" s="8">
        <v>1.81067629E-2</v>
      </c>
      <c r="G34" s="8">
        <v>1.8761405799999999E-2</v>
      </c>
      <c r="H34" s="8">
        <v>2.004261215E-2</v>
      </c>
      <c r="I34" s="8">
        <v>2.1067822149999998E-2</v>
      </c>
      <c r="J34" s="8">
        <v>2.1937060500000001E-2</v>
      </c>
      <c r="K34" s="8">
        <v>2.2549760849999999E-2</v>
      </c>
      <c r="L34" s="8">
        <v>2.3093200649999999E-2</v>
      </c>
      <c r="M34" s="8">
        <v>2.3213894400000001E-2</v>
      </c>
      <c r="N34" s="8">
        <v>2.3330309899999999E-2</v>
      </c>
      <c r="O34" s="8">
        <v>2.3457189449999999E-2</v>
      </c>
      <c r="P34" s="8">
        <v>2.3574978699999999E-2</v>
      </c>
      <c r="Q34" s="8">
        <v>2.3284112650000001E-2</v>
      </c>
      <c r="R34" s="8">
        <v>2.33825124E-2</v>
      </c>
      <c r="S34" s="8">
        <v>2.3521112E-2</v>
      </c>
      <c r="T34" s="8">
        <v>2.3617172450000001E-2</v>
      </c>
      <c r="U34" s="8">
        <v>2.37001391E-2</v>
      </c>
      <c r="V34" s="8">
        <v>2.3804669699999999E-2</v>
      </c>
      <c r="W34" s="8">
        <v>2.3941181200000002E-2</v>
      </c>
      <c r="X34" s="8">
        <v>2.4031236399999999E-2</v>
      </c>
      <c r="Y34" s="8">
        <v>2.4110113200000002E-2</v>
      </c>
      <c r="Z34" s="8">
        <v>2.4195678200000001E-2</v>
      </c>
      <c r="AA34" s="8">
        <v>2.4208607149999999E-2</v>
      </c>
      <c r="AB34" s="8">
        <v>2.4210938599999999E-2</v>
      </c>
      <c r="AC34" s="8">
        <v>2.4192655949999999E-2</v>
      </c>
      <c r="AD34" s="8">
        <v>2.4137753049999999E-2</v>
      </c>
      <c r="AE34" s="8">
        <v>2.4045594050000001E-2</v>
      </c>
      <c r="AF34" s="8">
        <v>2.3952218300000001E-2</v>
      </c>
      <c r="AG34" s="8">
        <v>2.3802071349999999E-2</v>
      </c>
      <c r="AH34" s="8">
        <v>2.3695923649999999E-2</v>
      </c>
      <c r="AI34" s="8">
        <v>2.3582208550000001E-2</v>
      </c>
      <c r="AJ34" s="8">
        <v>2.3452408800000001E-2</v>
      </c>
    </row>
    <row r="35" spans="1:36" s="5" customFormat="1" ht="15" customHeight="1" x14ac:dyDescent="0.45">
      <c r="A35" s="7" t="s">
        <v>474</v>
      </c>
      <c r="B35" s="52" t="str">
        <f>About!C90</f>
        <v>LPG/propane/butane</v>
      </c>
      <c r="C35" s="8"/>
      <c r="D35" s="8"/>
      <c r="E35" s="8">
        <v>1.5492603000000001E-3</v>
      </c>
      <c r="F35" s="8">
        <v>1.5141472500000001E-3</v>
      </c>
      <c r="G35" s="8">
        <v>1.0876410500000001E-3</v>
      </c>
      <c r="H35" s="8">
        <v>1.0070922000000001E-3</v>
      </c>
      <c r="I35" s="8">
        <v>9.8382479999999995E-4</v>
      </c>
      <c r="J35" s="8">
        <v>9.5671089999999992E-4</v>
      </c>
      <c r="K35" s="8">
        <v>9.164011499999999E-4</v>
      </c>
      <c r="L35" s="8">
        <v>8.7832079999999998E-4</v>
      </c>
      <c r="M35" s="8">
        <v>8.4309784999999986E-4</v>
      </c>
      <c r="N35" s="8">
        <v>8.0897390000000003E-4</v>
      </c>
      <c r="O35" s="8">
        <v>7.8138114999999999E-4</v>
      </c>
      <c r="P35" s="8">
        <v>7.6816174999999988E-4</v>
      </c>
      <c r="Q35" s="8">
        <v>7.604609E-4</v>
      </c>
      <c r="R35" s="8">
        <v>7.5363924999999994E-4</v>
      </c>
      <c r="S35" s="8">
        <v>7.441014999999999E-4</v>
      </c>
      <c r="T35" s="8">
        <v>7.3429684999999992E-4</v>
      </c>
      <c r="U35" s="8">
        <v>7.2387204999999999E-4</v>
      </c>
      <c r="V35" s="8">
        <v>7.1136699999999997E-4</v>
      </c>
      <c r="W35" s="8">
        <v>6.9889334999999992E-4</v>
      </c>
      <c r="X35" s="8">
        <v>6.8817809999999994E-4</v>
      </c>
      <c r="Y35" s="8">
        <v>6.7726660000000003E-4</v>
      </c>
      <c r="Z35" s="8">
        <v>6.6724999999999998E-4</v>
      </c>
      <c r="AA35" s="8">
        <v>6.579006499999999E-4</v>
      </c>
      <c r="AB35" s="8">
        <v>6.4573314999999995E-4</v>
      </c>
      <c r="AC35" s="8">
        <v>6.3527694999999994E-4</v>
      </c>
      <c r="AD35" s="8">
        <v>6.2527604999999993E-4</v>
      </c>
      <c r="AE35" s="8">
        <v>6.153300999999999E-4</v>
      </c>
      <c r="AF35" s="8">
        <v>6.0554114999999996E-4</v>
      </c>
      <c r="AG35" s="8">
        <v>5.9346784999999994E-4</v>
      </c>
      <c r="AH35" s="8">
        <v>5.8214029999999997E-4</v>
      </c>
      <c r="AI35" s="8">
        <v>5.7154279999999992E-4</v>
      </c>
      <c r="AJ35" s="8">
        <v>5.5975209999999987E-4</v>
      </c>
    </row>
    <row r="36" spans="1:36" s="5" customFormat="1" ht="15" customHeight="1" x14ac:dyDescent="0.45">
      <c r="A36" s="7" t="s">
        <v>115</v>
      </c>
      <c r="B36" s="52" t="str">
        <f>About!C98</f>
        <v>Heavy or Residual Oil</v>
      </c>
      <c r="C36" s="8"/>
      <c r="D36" s="8"/>
      <c r="E36" s="8">
        <v>0.14715649250000001</v>
      </c>
      <c r="F36" s="8">
        <v>5.8073797599999991E-2</v>
      </c>
      <c r="G36" s="8">
        <v>7.7764046799999986E-2</v>
      </c>
      <c r="H36" s="8">
        <v>9.8762969499999992E-2</v>
      </c>
      <c r="I36" s="8">
        <v>0.1110970465</v>
      </c>
      <c r="J36" s="8">
        <v>0.1225505576</v>
      </c>
      <c r="K36" s="8">
        <v>0.1325531375</v>
      </c>
      <c r="L36" s="8">
        <v>0.14204217825000001</v>
      </c>
      <c r="M36" s="8">
        <v>0.1458487296</v>
      </c>
      <c r="N36" s="8">
        <v>0.14963107154999999</v>
      </c>
      <c r="O36" s="8">
        <v>0.1533866136</v>
      </c>
      <c r="P36" s="8">
        <v>0.15701985265000001</v>
      </c>
      <c r="Q36" s="8">
        <v>0.15528131314999999</v>
      </c>
      <c r="R36" s="8">
        <v>0.15611711835</v>
      </c>
      <c r="S36" s="8">
        <v>0.15728742774999999</v>
      </c>
      <c r="T36" s="8">
        <v>0.15816116415000001</v>
      </c>
      <c r="U36" s="8">
        <v>0.15893304680000001</v>
      </c>
      <c r="V36" s="8">
        <v>0.15984759535000001</v>
      </c>
      <c r="W36" s="8">
        <v>0.1610210369</v>
      </c>
      <c r="X36" s="8">
        <v>0.16192288415</v>
      </c>
      <c r="Y36" s="8">
        <v>0.16272928325</v>
      </c>
      <c r="Z36" s="8">
        <v>0.16356276484999999</v>
      </c>
      <c r="AA36" s="8">
        <v>0.16390241080000001</v>
      </c>
      <c r="AB36" s="8">
        <v>0.16417971989999999</v>
      </c>
      <c r="AC36" s="8">
        <v>0.16429848255000001</v>
      </c>
      <c r="AD36" s="8">
        <v>0.16417028419999999</v>
      </c>
      <c r="AE36" s="8">
        <v>0.16378199965000001</v>
      </c>
      <c r="AF36" s="8">
        <v>0.16336352400000001</v>
      </c>
      <c r="AG36" s="8">
        <v>0.162565336</v>
      </c>
      <c r="AH36" s="8">
        <v>0.16207146110000001</v>
      </c>
      <c r="AI36" s="8">
        <v>0.16151204655000001</v>
      </c>
      <c r="AJ36" s="8">
        <v>0.1608458092</v>
      </c>
    </row>
    <row r="37" spans="1:36" s="5" customFormat="1" ht="15" customHeight="1" x14ac:dyDescent="0.45">
      <c r="A37" s="7" t="s">
        <v>116</v>
      </c>
      <c r="B37" s="52"/>
      <c r="C37" s="8"/>
      <c r="D37" s="8"/>
      <c r="E37" s="8">
        <f t="shared" ref="E37:AJ37" si="6">SUM(E33:E36)</f>
        <v>0.19240169450000003</v>
      </c>
      <c r="F37" s="8">
        <f t="shared" si="6"/>
        <v>9.8641082549999995E-2</v>
      </c>
      <c r="G37" s="8">
        <f t="shared" si="6"/>
        <v>0.11764944149999998</v>
      </c>
      <c r="H37" s="8">
        <f t="shared" si="6"/>
        <v>0.13912092634999998</v>
      </c>
      <c r="I37" s="8">
        <f t="shared" si="6"/>
        <v>0.15270190519999999</v>
      </c>
      <c r="J37" s="8">
        <f t="shared" si="6"/>
        <v>0.16506464255</v>
      </c>
      <c r="K37" s="8">
        <f t="shared" si="6"/>
        <v>0.1757110559</v>
      </c>
      <c r="L37" s="8">
        <f t="shared" si="6"/>
        <v>0.18510971175000002</v>
      </c>
      <c r="M37" s="8">
        <f t="shared" si="6"/>
        <v>0.188390737</v>
      </c>
      <c r="N37" s="8">
        <f t="shared" si="6"/>
        <v>0.19140079594999998</v>
      </c>
      <c r="O37" s="8">
        <f t="shared" si="6"/>
        <v>0.19455048285000001</v>
      </c>
      <c r="P37" s="8">
        <f t="shared" si="6"/>
        <v>0.19786167565000001</v>
      </c>
      <c r="Q37" s="8">
        <f t="shared" si="6"/>
        <v>0.19552270534999999</v>
      </c>
      <c r="R37" s="8">
        <f t="shared" si="6"/>
        <v>0.19625914524999999</v>
      </c>
      <c r="S37" s="8">
        <f t="shared" si="6"/>
        <v>0.19731544125</v>
      </c>
      <c r="T37" s="8">
        <f t="shared" si="6"/>
        <v>0.19807415945000001</v>
      </c>
      <c r="U37" s="8">
        <f t="shared" si="6"/>
        <v>0.19869239405</v>
      </c>
      <c r="V37" s="8">
        <f t="shared" si="6"/>
        <v>0.19944312880000001</v>
      </c>
      <c r="W37" s="8">
        <f t="shared" si="6"/>
        <v>0.20052507075000001</v>
      </c>
      <c r="X37" s="8">
        <f t="shared" si="6"/>
        <v>0.20129330314999999</v>
      </c>
      <c r="Y37" s="8">
        <f t="shared" si="6"/>
        <v>0.20193032280000001</v>
      </c>
      <c r="Z37" s="8">
        <f t="shared" si="6"/>
        <v>0.2026832163</v>
      </c>
      <c r="AA37" s="8">
        <f t="shared" si="6"/>
        <v>0.20281558300000002</v>
      </c>
      <c r="AB37" s="8">
        <f t="shared" si="6"/>
        <v>0.20280896544999999</v>
      </c>
      <c r="AC37" s="8">
        <f t="shared" si="6"/>
        <v>0.20268862495000001</v>
      </c>
      <c r="AD37" s="8">
        <f t="shared" si="6"/>
        <v>0.20228896574999999</v>
      </c>
      <c r="AE37" s="8">
        <f t="shared" si="6"/>
        <v>0.20153639410000002</v>
      </c>
      <c r="AF37" s="8">
        <f t="shared" si="6"/>
        <v>0.20085689025</v>
      </c>
      <c r="AG37" s="8">
        <f t="shared" si="6"/>
        <v>0.19964897149999999</v>
      </c>
      <c r="AH37" s="8">
        <f t="shared" si="6"/>
        <v>0.19880950820000001</v>
      </c>
      <c r="AI37" s="8">
        <f t="shared" si="6"/>
        <v>0.19790728415</v>
      </c>
      <c r="AJ37" s="8">
        <f t="shared" si="6"/>
        <v>0.19685586299999999</v>
      </c>
    </row>
    <row r="38" spans="1:36" s="5" customFormat="1" ht="15" customHeight="1" x14ac:dyDescent="0.45">
      <c r="A38" s="7" t="s">
        <v>117</v>
      </c>
      <c r="B38" s="52"/>
      <c r="C38" s="8"/>
      <c r="D38" s="8"/>
      <c r="E38" s="8">
        <v>3.3944695563999989</v>
      </c>
      <c r="F38" s="8">
        <v>3.59504965565</v>
      </c>
      <c r="G38" s="8">
        <v>3.39277895685</v>
      </c>
      <c r="H38" s="8">
        <v>3.34584090235</v>
      </c>
      <c r="I38" s="8">
        <v>3.3652663475</v>
      </c>
      <c r="J38" s="8">
        <v>3.3851654067000001</v>
      </c>
      <c r="K38" s="8">
        <v>3.3661124832999998</v>
      </c>
      <c r="L38" s="8">
        <v>3.3336162465000001</v>
      </c>
      <c r="M38" s="8">
        <v>3.3157704803999999</v>
      </c>
      <c r="N38" s="8">
        <v>3.3009956735500001</v>
      </c>
      <c r="O38" s="8">
        <v>3.2906975803999989</v>
      </c>
      <c r="P38" s="8">
        <v>3.28232437005</v>
      </c>
      <c r="Q38" s="8">
        <v>3.2451307796000002</v>
      </c>
      <c r="R38" s="8">
        <v>3.14904014635</v>
      </c>
      <c r="S38" s="8">
        <v>3.029303695999999</v>
      </c>
      <c r="T38" s="8">
        <v>2.9255269236500001</v>
      </c>
      <c r="U38" s="8">
        <v>2.8673945650500001</v>
      </c>
      <c r="V38" s="8">
        <v>2.8455512178500002</v>
      </c>
      <c r="W38" s="8">
        <v>2.84729164135</v>
      </c>
      <c r="X38" s="8">
        <v>2.8563684393500002</v>
      </c>
      <c r="Y38" s="8">
        <v>2.8696948505500002</v>
      </c>
      <c r="Z38" s="8">
        <v>2.8891425740000001</v>
      </c>
      <c r="AA38" s="8">
        <v>2.904240793</v>
      </c>
      <c r="AB38" s="8">
        <v>2.9185170699</v>
      </c>
      <c r="AC38" s="8">
        <v>2.9343366096999999</v>
      </c>
      <c r="AD38" s="8">
        <v>2.94652317735</v>
      </c>
      <c r="AE38" s="8">
        <v>2.9559768146000001</v>
      </c>
      <c r="AF38" s="8">
        <v>2.9645512518500001</v>
      </c>
      <c r="AG38" s="8">
        <v>2.9617265706499998</v>
      </c>
      <c r="AH38" s="8">
        <v>2.95838969265</v>
      </c>
      <c r="AI38" s="8">
        <v>2.9468623994000001</v>
      </c>
      <c r="AJ38" s="8">
        <v>2.9216876849000002</v>
      </c>
    </row>
    <row r="39" spans="1:36" s="5" customFormat="1" ht="15" customHeight="1" x14ac:dyDescent="0.45">
      <c r="A39" s="7" t="s">
        <v>476</v>
      </c>
      <c r="B39" s="52"/>
      <c r="C39" s="8"/>
      <c r="D39" s="8"/>
      <c r="E39" s="8">
        <v>4.6090955897499999</v>
      </c>
      <c r="F39" s="8">
        <v>4.6052774360999997</v>
      </c>
      <c r="G39" s="8">
        <v>4.0893919524999998</v>
      </c>
      <c r="H39" s="8">
        <v>3.9096437750500002</v>
      </c>
      <c r="I39" s="8">
        <v>3.9488968836499998</v>
      </c>
      <c r="J39" s="8">
        <v>3.8624395663</v>
      </c>
      <c r="K39" s="8">
        <v>3.7883882476499999</v>
      </c>
      <c r="L39" s="8">
        <v>3.739178654349999</v>
      </c>
      <c r="M39" s="8">
        <v>3.6856911878499989</v>
      </c>
      <c r="N39" s="8">
        <v>3.6364952535500001</v>
      </c>
      <c r="O39" s="8">
        <v>3.58633603005</v>
      </c>
      <c r="P39" s="8">
        <v>3.54940835835</v>
      </c>
      <c r="Q39" s="8">
        <v>3.5407352151999998</v>
      </c>
      <c r="R39" s="8">
        <v>3.547264028799999</v>
      </c>
      <c r="S39" s="8">
        <v>3.568846253599999</v>
      </c>
      <c r="T39" s="8">
        <v>3.57596870775</v>
      </c>
      <c r="U39" s="8">
        <v>3.5725659525500002</v>
      </c>
      <c r="V39" s="8">
        <v>3.5847522847</v>
      </c>
      <c r="W39" s="8">
        <v>3.5899127098500001</v>
      </c>
      <c r="X39" s="8">
        <v>3.597727730249999</v>
      </c>
      <c r="Y39" s="8">
        <v>3.5980549732</v>
      </c>
      <c r="Z39" s="8">
        <v>3.5974790658</v>
      </c>
      <c r="AA39" s="8">
        <v>3.5817124664</v>
      </c>
      <c r="AB39" s="8">
        <v>3.584221891599999</v>
      </c>
      <c r="AC39" s="8">
        <v>3.5630488323499998</v>
      </c>
      <c r="AD39" s="8">
        <v>3.5553579047500001</v>
      </c>
      <c r="AE39" s="8">
        <v>3.5452425910000001</v>
      </c>
      <c r="AF39" s="8">
        <v>3.5300267554500002</v>
      </c>
      <c r="AG39" s="8">
        <v>3.5047677084000002</v>
      </c>
      <c r="AH39" s="8">
        <v>3.4933254620500001</v>
      </c>
      <c r="AI39" s="8">
        <v>3.4643146252500001</v>
      </c>
      <c r="AJ39" s="8">
        <v>3.4402509997499999</v>
      </c>
    </row>
    <row r="40" spans="1:36" s="5" customFormat="1" ht="15" customHeight="1" x14ac:dyDescent="0.45">
      <c r="A40" s="7" t="s">
        <v>481</v>
      </c>
      <c r="B40" s="52"/>
      <c r="C40" s="8"/>
      <c r="D40" s="8"/>
      <c r="E40" s="8">
        <v>-0.12952447405</v>
      </c>
      <c r="F40" s="8">
        <v>-0.16170999999999999</v>
      </c>
      <c r="G40" s="8">
        <v>-0.15314386020000001</v>
      </c>
      <c r="H40" s="8">
        <v>-0.2118794913</v>
      </c>
      <c r="I40" s="8">
        <v>-0.17591551699999999</v>
      </c>
      <c r="J40" s="8">
        <v>-0.17656542635</v>
      </c>
      <c r="K40" s="8">
        <v>-0.16413876645</v>
      </c>
      <c r="L40" s="8">
        <v>-0.15834872420000001</v>
      </c>
      <c r="M40" s="8">
        <v>-0.15130906399999999</v>
      </c>
      <c r="N40" s="8">
        <v>-0.14511536689999999</v>
      </c>
      <c r="O40" s="8">
        <v>-0.13997758115</v>
      </c>
      <c r="P40" s="8">
        <v>-0.13625237935000001</v>
      </c>
      <c r="Q40" s="8">
        <v>-0.13317225915</v>
      </c>
      <c r="R40" s="8">
        <v>-0.13028400865</v>
      </c>
      <c r="S40" s="8">
        <v>-0.12768265209999999</v>
      </c>
      <c r="T40" s="8">
        <v>-0.12554154889999999</v>
      </c>
      <c r="U40" s="8">
        <v>-0.12445057945</v>
      </c>
      <c r="V40" s="8">
        <v>-0.12346254705</v>
      </c>
      <c r="W40" s="8">
        <v>-0.12247562935</v>
      </c>
      <c r="X40" s="8">
        <v>-0.12116292095</v>
      </c>
      <c r="Y40" s="8">
        <v>-0.11995172875</v>
      </c>
      <c r="Z40" s="8">
        <v>-0.11888908995</v>
      </c>
      <c r="AA40" s="8">
        <v>-0.11821424899999999</v>
      </c>
      <c r="AB40" s="8">
        <v>-0.1174413537</v>
      </c>
      <c r="AC40" s="8">
        <v>-0.11678704835000001</v>
      </c>
      <c r="AD40" s="8">
        <v>-0.116178273</v>
      </c>
      <c r="AE40" s="8">
        <v>-0.11560246765</v>
      </c>
      <c r="AF40" s="8">
        <v>-0.11499032465</v>
      </c>
      <c r="AG40" s="8">
        <v>-0.11496735555</v>
      </c>
      <c r="AH40" s="8">
        <v>-0.1144821392</v>
      </c>
      <c r="AI40" s="8">
        <v>-0.1143352814</v>
      </c>
      <c r="AJ40" s="8">
        <v>-0.11438438315</v>
      </c>
    </row>
    <row r="41" spans="1:36" s="5" customFormat="1" ht="15" customHeight="1" x14ac:dyDescent="0.45">
      <c r="A41" s="7" t="s">
        <v>475</v>
      </c>
      <c r="B41" s="52"/>
      <c r="C41" s="8"/>
      <c r="D41" s="8"/>
      <c r="E41" s="8">
        <v>0.65638767239999996</v>
      </c>
      <c r="F41" s="8">
        <v>0.57972746119999996</v>
      </c>
      <c r="G41" s="8">
        <v>0.55634635394999998</v>
      </c>
      <c r="H41" s="8">
        <v>0.57051308410000001</v>
      </c>
      <c r="I41" s="8">
        <v>0.5877348537</v>
      </c>
      <c r="J41" s="8">
        <v>0.59410483039999995</v>
      </c>
      <c r="K41" s="8">
        <v>0.59520436419999989</v>
      </c>
      <c r="L41" s="8">
        <v>0.59888477389999994</v>
      </c>
      <c r="M41" s="8">
        <v>0.59144561934999995</v>
      </c>
      <c r="N41" s="8">
        <v>0.58492897324999993</v>
      </c>
      <c r="O41" s="8">
        <v>0.5792225178</v>
      </c>
      <c r="P41" s="8">
        <v>0.57531883839999998</v>
      </c>
      <c r="Q41" s="8">
        <v>0.56532577269999995</v>
      </c>
      <c r="R41" s="8">
        <v>0.55903622709999989</v>
      </c>
      <c r="S41" s="8">
        <v>0.55336355019999994</v>
      </c>
      <c r="T41" s="8">
        <v>0.54575496909999999</v>
      </c>
      <c r="U41" s="8">
        <v>0.53693480329999999</v>
      </c>
      <c r="V41" s="8">
        <v>0.52833838604999994</v>
      </c>
      <c r="W41" s="8">
        <v>0.51946101729999994</v>
      </c>
      <c r="X41" s="8">
        <v>0.5102499372</v>
      </c>
      <c r="Y41" s="8">
        <v>0.50018350540000001</v>
      </c>
      <c r="Z41" s="8">
        <v>0.49004767960000001</v>
      </c>
      <c r="AA41" s="8">
        <v>0.47858181259999999</v>
      </c>
      <c r="AB41" s="8">
        <v>0.46746896009999989</v>
      </c>
      <c r="AC41" s="8">
        <v>0.4559752413</v>
      </c>
      <c r="AD41" s="8">
        <v>0.44455128545</v>
      </c>
      <c r="AE41" s="8">
        <v>0.43287930099999988</v>
      </c>
      <c r="AF41" s="8">
        <v>0.42124867035000002</v>
      </c>
      <c r="AG41" s="8">
        <v>0.40904742319999993</v>
      </c>
      <c r="AH41" s="8">
        <v>0.39762580665000002</v>
      </c>
      <c r="AI41" s="8">
        <v>0.38604141250000001</v>
      </c>
      <c r="AJ41" s="8">
        <v>0.37434405684999988</v>
      </c>
    </row>
    <row r="42" spans="1:36" s="5" customFormat="1" ht="15" customHeight="1" x14ac:dyDescent="0.45">
      <c r="A42" s="7" t="s">
        <v>477</v>
      </c>
      <c r="B42" s="52"/>
      <c r="C42" s="8"/>
      <c r="D42" s="8"/>
      <c r="E42" s="8">
        <f t="shared" ref="E42:AJ42" si="7">SUM(E39:E41)</f>
        <v>5.1359587880999999</v>
      </c>
      <c r="F42" s="8">
        <f t="shared" si="7"/>
        <v>5.0232948972999996</v>
      </c>
      <c r="G42" s="8">
        <f t="shared" si="7"/>
        <v>4.4925944462499992</v>
      </c>
      <c r="H42" s="8">
        <f t="shared" si="7"/>
        <v>4.2682773678500006</v>
      </c>
      <c r="I42" s="8">
        <f t="shared" si="7"/>
        <v>4.3607162203499996</v>
      </c>
      <c r="J42" s="8">
        <f t="shared" si="7"/>
        <v>4.2799789703500002</v>
      </c>
      <c r="K42" s="8">
        <f t="shared" si="7"/>
        <v>4.2194538454000003</v>
      </c>
      <c r="L42" s="8">
        <f t="shared" si="7"/>
        <v>4.1797147040499985</v>
      </c>
      <c r="M42" s="8">
        <f t="shared" si="7"/>
        <v>4.1258277431999986</v>
      </c>
      <c r="N42" s="8">
        <f t="shared" si="7"/>
        <v>4.0763088599000001</v>
      </c>
      <c r="O42" s="8">
        <f t="shared" si="7"/>
        <v>4.0255809666999998</v>
      </c>
      <c r="P42" s="8">
        <f t="shared" si="7"/>
        <v>3.9884748173999998</v>
      </c>
      <c r="Q42" s="8">
        <f t="shared" si="7"/>
        <v>3.9728887287499997</v>
      </c>
      <c r="R42" s="8">
        <f t="shared" si="7"/>
        <v>3.9760162472499991</v>
      </c>
      <c r="S42" s="8">
        <f t="shared" si="7"/>
        <v>3.9945271516999989</v>
      </c>
      <c r="T42" s="8">
        <f t="shared" si="7"/>
        <v>3.9961821279500001</v>
      </c>
      <c r="U42" s="8">
        <f t="shared" si="7"/>
        <v>3.9850501764000001</v>
      </c>
      <c r="V42" s="8">
        <f t="shared" si="7"/>
        <v>3.9896281237000002</v>
      </c>
      <c r="W42" s="8">
        <f t="shared" si="7"/>
        <v>3.9868980977999997</v>
      </c>
      <c r="X42" s="8">
        <f t="shared" si="7"/>
        <v>3.9868147464999995</v>
      </c>
      <c r="Y42" s="8">
        <f t="shared" si="7"/>
        <v>3.9782867498500001</v>
      </c>
      <c r="Z42" s="8">
        <f t="shared" si="7"/>
        <v>3.9686376554499998</v>
      </c>
      <c r="AA42" s="8">
        <f t="shared" si="7"/>
        <v>3.9420800299999996</v>
      </c>
      <c r="AB42" s="8">
        <f t="shared" si="7"/>
        <v>3.9342494979999989</v>
      </c>
      <c r="AC42" s="8">
        <f t="shared" si="7"/>
        <v>3.9022370252999998</v>
      </c>
      <c r="AD42" s="8">
        <f t="shared" si="7"/>
        <v>3.8837309172000003</v>
      </c>
      <c r="AE42" s="8">
        <f t="shared" si="7"/>
        <v>3.8625194243499998</v>
      </c>
      <c r="AF42" s="8">
        <f t="shared" si="7"/>
        <v>3.8362851011500005</v>
      </c>
      <c r="AG42" s="8">
        <f t="shared" si="7"/>
        <v>3.7988477760500001</v>
      </c>
      <c r="AH42" s="8">
        <f t="shared" si="7"/>
        <v>3.7764691294999997</v>
      </c>
      <c r="AI42" s="8">
        <f t="shared" si="7"/>
        <v>3.7360207563500003</v>
      </c>
      <c r="AJ42" s="8">
        <f t="shared" si="7"/>
        <v>3.70021067345</v>
      </c>
    </row>
    <row r="43" spans="1:36" s="5" customFormat="1" ht="15" customHeight="1" x14ac:dyDescent="0.45">
      <c r="A43" s="7" t="s">
        <v>478</v>
      </c>
      <c r="B43" s="52"/>
      <c r="C43" s="8"/>
      <c r="D43" s="8"/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s="5" customFormat="1" ht="15" customHeight="1" x14ac:dyDescent="0.45">
      <c r="A44" s="7" t="s">
        <v>123</v>
      </c>
      <c r="B44" s="52"/>
      <c r="C44" s="8"/>
      <c r="D44" s="8"/>
      <c r="E44" s="8">
        <v>1.64885982045</v>
      </c>
      <c r="F44" s="8">
        <v>1.5825860384499999</v>
      </c>
      <c r="G44" s="8">
        <v>1.53239627845</v>
      </c>
      <c r="H44" s="8">
        <v>1.5530552333500001</v>
      </c>
      <c r="I44" s="8">
        <v>1.5872055357999999</v>
      </c>
      <c r="J44" s="8">
        <v>1.6172123570500001</v>
      </c>
      <c r="K44" s="8">
        <v>1.6319040324</v>
      </c>
      <c r="L44" s="8">
        <v>1.64063275355</v>
      </c>
      <c r="M44" s="8">
        <v>1.6410803762499999</v>
      </c>
      <c r="N44" s="8">
        <v>1.6417573837999999</v>
      </c>
      <c r="O44" s="8">
        <v>1.64333765945</v>
      </c>
      <c r="P44" s="8">
        <v>1.6455025874</v>
      </c>
      <c r="Q44" s="8">
        <v>1.6365773101000001</v>
      </c>
      <c r="R44" s="8">
        <v>1.6384673389</v>
      </c>
      <c r="S44" s="8">
        <v>1.64137994795</v>
      </c>
      <c r="T44" s="8">
        <v>1.64259585015</v>
      </c>
      <c r="U44" s="8">
        <v>1.6443410700000001</v>
      </c>
      <c r="V44" s="8">
        <v>1.64699051565</v>
      </c>
      <c r="W44" s="8">
        <v>1.65101733015</v>
      </c>
      <c r="X44" s="8">
        <v>1.6533401294500001</v>
      </c>
      <c r="Y44" s="8">
        <v>1.65472384895</v>
      </c>
      <c r="Z44" s="8">
        <v>1.65723734045</v>
      </c>
      <c r="AA44" s="8">
        <v>1.6557272595000001</v>
      </c>
      <c r="AB44" s="8">
        <v>1.6540530664499999</v>
      </c>
      <c r="AC44" s="8">
        <v>1.6517366177999999</v>
      </c>
      <c r="AD44" s="8">
        <v>1.6480266214499999</v>
      </c>
      <c r="AE44" s="8">
        <v>1.64302274885</v>
      </c>
      <c r="AF44" s="8">
        <v>1.6382356854</v>
      </c>
      <c r="AG44" s="8">
        <v>1.6286096857000001</v>
      </c>
      <c r="AH44" s="8">
        <v>1.6211571155</v>
      </c>
      <c r="AI44" s="8">
        <v>1.6120567204</v>
      </c>
      <c r="AJ44" s="8">
        <v>1.59976606175</v>
      </c>
    </row>
    <row r="45" spans="1:36" s="5" customFormat="1" ht="15" customHeight="1" x14ac:dyDescent="0.35">
      <c r="A45" s="9" t="s">
        <v>124</v>
      </c>
      <c r="B45" s="72"/>
      <c r="C45" s="10"/>
      <c r="D45" s="10"/>
      <c r="E45" s="10">
        <f t="shared" ref="E45:AJ45" si="8">SUM(E37,E38,E42:E44)</f>
        <v>10.371689859449997</v>
      </c>
      <c r="F45" s="10">
        <f t="shared" si="8"/>
        <v>10.299571673949998</v>
      </c>
      <c r="G45" s="10">
        <f t="shared" si="8"/>
        <v>9.5354191230499978</v>
      </c>
      <c r="H45" s="10">
        <f t="shared" si="8"/>
        <v>9.3062944298999994</v>
      </c>
      <c r="I45" s="10">
        <f t="shared" si="8"/>
        <v>9.4658900088499998</v>
      </c>
      <c r="J45" s="10">
        <f t="shared" si="8"/>
        <v>9.4474213766500004</v>
      </c>
      <c r="K45" s="10">
        <f t="shared" si="8"/>
        <v>9.3931814169999992</v>
      </c>
      <c r="L45" s="10">
        <f t="shared" si="8"/>
        <v>9.3390734158499988</v>
      </c>
      <c r="M45" s="10">
        <f t="shared" si="8"/>
        <v>9.2710693368499992</v>
      </c>
      <c r="N45" s="10">
        <f t="shared" si="8"/>
        <v>9.2104627132000001</v>
      </c>
      <c r="O45" s="10">
        <f t="shared" si="8"/>
        <v>9.1541666893999984</v>
      </c>
      <c r="P45" s="10">
        <f t="shared" si="8"/>
        <v>9.1141634504999995</v>
      </c>
      <c r="Q45" s="10">
        <f t="shared" si="8"/>
        <v>9.0501195237999994</v>
      </c>
      <c r="R45" s="10">
        <f t="shared" si="8"/>
        <v>8.9597828777499995</v>
      </c>
      <c r="S45" s="10">
        <f t="shared" si="8"/>
        <v>8.8625262368999991</v>
      </c>
      <c r="T45" s="10">
        <f t="shared" si="8"/>
        <v>8.7623790612000008</v>
      </c>
      <c r="U45" s="10">
        <f t="shared" si="8"/>
        <v>8.6954782055000006</v>
      </c>
      <c r="V45" s="10">
        <f t="shared" si="8"/>
        <v>8.6816129860000011</v>
      </c>
      <c r="W45" s="10">
        <f t="shared" si="8"/>
        <v>8.6857321400499998</v>
      </c>
      <c r="X45" s="10">
        <f t="shared" si="8"/>
        <v>8.6978166184499983</v>
      </c>
      <c r="Y45" s="10">
        <f t="shared" si="8"/>
        <v>8.7046357721500005</v>
      </c>
      <c r="Z45" s="10">
        <f t="shared" si="8"/>
        <v>8.7177007862</v>
      </c>
      <c r="AA45" s="10">
        <f t="shared" si="8"/>
        <v>8.7048636654999996</v>
      </c>
      <c r="AB45" s="10">
        <f t="shared" si="8"/>
        <v>8.7096285997999985</v>
      </c>
      <c r="AC45" s="10">
        <f t="shared" si="8"/>
        <v>8.6909988777499994</v>
      </c>
      <c r="AD45" s="10">
        <f t="shared" si="8"/>
        <v>8.6805696817500007</v>
      </c>
      <c r="AE45" s="10">
        <f t="shared" si="8"/>
        <v>8.6630553819000014</v>
      </c>
      <c r="AF45" s="10">
        <f t="shared" si="8"/>
        <v>8.6399289286500007</v>
      </c>
      <c r="AG45" s="10">
        <f t="shared" si="8"/>
        <v>8.5888330038999996</v>
      </c>
      <c r="AH45" s="10">
        <f t="shared" si="8"/>
        <v>8.5548254458499997</v>
      </c>
      <c r="AI45" s="10">
        <f t="shared" si="8"/>
        <v>8.4928471603000002</v>
      </c>
      <c r="AJ45" s="10">
        <f t="shared" si="8"/>
        <v>8.4185202830999994</v>
      </c>
    </row>
    <row r="46" spans="1:36" s="4" customFormat="1" x14ac:dyDescent="0.45">
      <c r="A46" s="3" t="s">
        <v>482</v>
      </c>
      <c r="B46" s="3"/>
    </row>
    <row r="47" spans="1:36" x14ac:dyDescent="0.45">
      <c r="A47" s="18" t="s">
        <v>483</v>
      </c>
      <c r="B47" s="18"/>
    </row>
    <row r="48" spans="1:36" s="5" customFormat="1" ht="15" customHeight="1" x14ac:dyDescent="0.45">
      <c r="A48" s="7" t="s">
        <v>129</v>
      </c>
      <c r="B48" s="52" t="str">
        <f>About!C94</f>
        <v>Heavy or Residual Oil</v>
      </c>
      <c r="C48" s="8"/>
      <c r="D48" s="8"/>
      <c r="E48" s="8">
        <v>4.5818156479999997E-2</v>
      </c>
      <c r="F48" s="8">
        <v>5.1600488040000003E-2</v>
      </c>
      <c r="G48" s="8">
        <v>5.0347434240000002E-2</v>
      </c>
      <c r="H48" s="8">
        <v>4.7711974640000002E-2</v>
      </c>
      <c r="I48" s="8">
        <v>4.4015968480000001E-2</v>
      </c>
      <c r="J48" s="8">
        <v>4.0578806159999987E-2</v>
      </c>
      <c r="K48" s="8">
        <v>3.9009049719999987E-2</v>
      </c>
      <c r="L48" s="8">
        <v>4.3522210919999992E-2</v>
      </c>
      <c r="M48" s="8">
        <v>4.4963349520000001E-2</v>
      </c>
      <c r="N48" s="8">
        <v>4.771429948E-2</v>
      </c>
      <c r="O48" s="8">
        <v>4.7585087319999997E-2</v>
      </c>
      <c r="P48" s="8">
        <v>4.7841518919999999E-2</v>
      </c>
      <c r="Q48" s="8">
        <v>4.6813694920000003E-2</v>
      </c>
      <c r="R48" s="8">
        <v>4.7072678599999987E-2</v>
      </c>
      <c r="S48" s="8">
        <v>4.7670022639999997E-2</v>
      </c>
      <c r="T48" s="8">
        <v>4.8431399E-2</v>
      </c>
      <c r="U48" s="8">
        <v>4.8030058200000003E-2</v>
      </c>
      <c r="V48" s="8">
        <v>4.7572449279999998E-2</v>
      </c>
      <c r="W48" s="8">
        <v>4.7697553639999987E-2</v>
      </c>
      <c r="X48" s="8">
        <v>4.7686943279999991E-2</v>
      </c>
      <c r="Y48" s="8">
        <v>4.7185546959999998E-2</v>
      </c>
      <c r="Z48" s="8">
        <v>4.6515154000000003E-2</v>
      </c>
      <c r="AA48" s="8">
        <v>4.5909262239999998E-2</v>
      </c>
      <c r="AB48" s="8">
        <v>4.5866313880000002E-2</v>
      </c>
      <c r="AC48" s="8">
        <v>4.5737556200000001E-2</v>
      </c>
      <c r="AD48" s="8">
        <v>4.5760891999999997E-2</v>
      </c>
      <c r="AE48" s="8">
        <v>4.6140242959999987E-2</v>
      </c>
      <c r="AF48" s="8">
        <v>4.5948854439999999E-2</v>
      </c>
      <c r="AG48" s="8">
        <v>4.6702189999999998E-2</v>
      </c>
      <c r="AH48" s="8">
        <v>4.6830720440000001E-2</v>
      </c>
      <c r="AI48" s="8">
        <v>4.6834566039999997E-2</v>
      </c>
      <c r="AJ48" s="8">
        <v>4.668528684E-2</v>
      </c>
    </row>
    <row r="49" spans="1:37" s="5" customFormat="1" ht="15" customHeight="1" x14ac:dyDescent="0.45">
      <c r="A49" s="7" t="s">
        <v>130</v>
      </c>
      <c r="B49" s="52" t="str">
        <f>About!C93</f>
        <v>Petroleum Diesel</v>
      </c>
      <c r="C49" s="8"/>
      <c r="D49" s="8"/>
      <c r="E49" s="8">
        <v>0.82124892591999998</v>
      </c>
      <c r="F49" s="8">
        <v>0.87506542348000005</v>
      </c>
      <c r="G49" s="8">
        <v>0.89776926903999987</v>
      </c>
      <c r="H49" s="8">
        <v>0.92158262264000002</v>
      </c>
      <c r="I49" s="8">
        <v>0.95008972331999997</v>
      </c>
      <c r="J49" s="8">
        <v>0.97615642372</v>
      </c>
      <c r="K49" s="8">
        <v>1.0032824820399999</v>
      </c>
      <c r="L49" s="8">
        <v>1.0337469931200001</v>
      </c>
      <c r="M49" s="8">
        <v>1.0577785845200001</v>
      </c>
      <c r="N49" s="8">
        <v>1.08954196448</v>
      </c>
      <c r="O49" s="8">
        <v>1.1147054033599999</v>
      </c>
      <c r="P49" s="8">
        <v>1.1455393192800001</v>
      </c>
      <c r="Q49" s="8">
        <v>1.1723558592400001</v>
      </c>
      <c r="R49" s="8">
        <v>1.2036197307200001</v>
      </c>
      <c r="S49" s="8">
        <v>1.2366760014</v>
      </c>
      <c r="T49" s="8">
        <v>1.27577606948</v>
      </c>
      <c r="U49" s="8">
        <v>1.3145763555600001</v>
      </c>
      <c r="V49" s="8">
        <v>1.35139928656</v>
      </c>
      <c r="W49" s="8">
        <v>1.3867479194000001</v>
      </c>
      <c r="X49" s="8">
        <v>1.4258089196799999</v>
      </c>
      <c r="Y49" s="8">
        <v>1.4657506497599999</v>
      </c>
      <c r="Z49" s="8">
        <v>1.50834000552</v>
      </c>
      <c r="AA49" s="8">
        <v>1.55059558068</v>
      </c>
      <c r="AB49" s="8">
        <v>1.59876025236</v>
      </c>
      <c r="AC49" s="8">
        <v>1.64299823432</v>
      </c>
      <c r="AD49" s="8">
        <v>1.6910042225599999</v>
      </c>
      <c r="AE49" s="8">
        <v>1.7406705660799999</v>
      </c>
      <c r="AF49" s="8">
        <v>1.79604280112</v>
      </c>
      <c r="AG49" s="8">
        <v>1.8485926803999999</v>
      </c>
      <c r="AH49" s="8">
        <v>1.9012999496</v>
      </c>
      <c r="AI49" s="8">
        <v>1.9614154525600001</v>
      </c>
      <c r="AJ49" s="8">
        <v>2.0106352869599999</v>
      </c>
    </row>
    <row r="50" spans="1:37" s="5" customFormat="1" ht="15" customHeight="1" x14ac:dyDescent="0.45">
      <c r="A50" s="7" t="s">
        <v>284</v>
      </c>
      <c r="B50" s="52" t="str">
        <f>About!C90</f>
        <v>LPG/propane/butane</v>
      </c>
      <c r="C50" s="8"/>
      <c r="D50" s="8"/>
      <c r="E50" s="8">
        <v>0.19150860759999999</v>
      </c>
      <c r="F50" s="8">
        <v>0.22449301799999999</v>
      </c>
      <c r="G50" s="8">
        <v>0.15926007024</v>
      </c>
      <c r="H50" s="8">
        <v>0.14709114100000001</v>
      </c>
      <c r="I50" s="8">
        <v>0.13998303883999999</v>
      </c>
      <c r="J50" s="8">
        <v>0.13346770095999999</v>
      </c>
      <c r="K50" s="8">
        <v>0.12949470671999999</v>
      </c>
      <c r="L50" s="8">
        <v>0.13188069176</v>
      </c>
      <c r="M50" s="8">
        <v>0.13212848824000001</v>
      </c>
      <c r="N50" s="8">
        <v>0.13454212664000001</v>
      </c>
      <c r="O50" s="8">
        <v>0.13378942035999999</v>
      </c>
      <c r="P50" s="8">
        <v>0.13476094127999999</v>
      </c>
      <c r="Q50" s="8">
        <v>0.13413524467999999</v>
      </c>
      <c r="R50" s="8">
        <v>0.13511480640000001</v>
      </c>
      <c r="S50" s="8">
        <v>0.13580704935999999</v>
      </c>
      <c r="T50" s="8">
        <v>0.13713388624</v>
      </c>
      <c r="U50" s="8">
        <v>0.13740339288</v>
      </c>
      <c r="V50" s="8">
        <v>0.13721209175999999</v>
      </c>
      <c r="W50" s="8">
        <v>0.13807558628</v>
      </c>
      <c r="X50" s="8">
        <v>0.13845901008</v>
      </c>
      <c r="Y50" s="8">
        <v>0.13846832692</v>
      </c>
      <c r="Z50" s="8">
        <v>0.13853637656000001</v>
      </c>
      <c r="AA50" s="8">
        <v>0.1388029116</v>
      </c>
      <c r="AB50" s="8">
        <v>0.13931470852</v>
      </c>
      <c r="AC50" s="8">
        <v>0.13988237151999999</v>
      </c>
      <c r="AD50" s="8">
        <v>0.14073515079999999</v>
      </c>
      <c r="AE50" s="8">
        <v>0.14182918904</v>
      </c>
      <c r="AF50" s="8">
        <v>0.14289754916</v>
      </c>
      <c r="AG50" s="8">
        <v>0.14428060172000001</v>
      </c>
      <c r="AH50" s="8">
        <v>0.14514948008</v>
      </c>
      <c r="AI50" s="8">
        <v>0.14625063267999999</v>
      </c>
      <c r="AJ50" s="8">
        <v>0.14679765180000001</v>
      </c>
    </row>
    <row r="51" spans="1:37" s="5" customFormat="1" ht="15" customHeight="1" x14ac:dyDescent="0.45">
      <c r="A51" s="7" t="s">
        <v>132</v>
      </c>
      <c r="B51" s="52" t="str">
        <f>About!C96</f>
        <v>Petroleum Diesel</v>
      </c>
      <c r="C51" s="8"/>
      <c r="D51" s="8"/>
      <c r="E51" s="8">
        <v>0.67361781023999989</v>
      </c>
      <c r="F51" s="8">
        <v>0.73812823967999996</v>
      </c>
      <c r="G51" s="8">
        <v>0.58231557503999998</v>
      </c>
      <c r="H51" s="8">
        <v>0.462784311</v>
      </c>
      <c r="I51" s="8">
        <v>0.38907735640000002</v>
      </c>
      <c r="J51" s="8">
        <v>0.32615806143999998</v>
      </c>
      <c r="K51" s="8">
        <v>0.29119858584000002</v>
      </c>
      <c r="L51" s="8">
        <v>0.31628481555999999</v>
      </c>
      <c r="M51" s="8">
        <v>0.31747509868000001</v>
      </c>
      <c r="N51" s="8">
        <v>0.33459495824000002</v>
      </c>
      <c r="O51" s="8">
        <v>0.32273652623999999</v>
      </c>
      <c r="P51" s="8">
        <v>0.31594033719999998</v>
      </c>
      <c r="Q51" s="8">
        <v>0.30468110211999999</v>
      </c>
      <c r="R51" s="8">
        <v>0.30756732980000001</v>
      </c>
      <c r="S51" s="8">
        <v>0.31051302444000001</v>
      </c>
      <c r="T51" s="8">
        <v>0.31717533415999999</v>
      </c>
      <c r="U51" s="8">
        <v>0.31393214739999997</v>
      </c>
      <c r="V51" s="8">
        <v>0.30925110828000002</v>
      </c>
      <c r="W51" s="8">
        <v>0.31089576652000001</v>
      </c>
      <c r="X51" s="8">
        <v>0.31045299811999999</v>
      </c>
      <c r="Y51" s="8">
        <v>0.30605700536000002</v>
      </c>
      <c r="Z51" s="8">
        <v>0.30024238823999999</v>
      </c>
      <c r="AA51" s="8">
        <v>0.29560340600000001</v>
      </c>
      <c r="AB51" s="8">
        <v>0.29474358228000003</v>
      </c>
      <c r="AC51" s="8">
        <v>0.29374000303999998</v>
      </c>
      <c r="AD51" s="8">
        <v>0.29388485980000001</v>
      </c>
      <c r="AE51" s="8">
        <v>0.29666152284000002</v>
      </c>
      <c r="AF51" s="8">
        <v>0.29551474744</v>
      </c>
      <c r="AG51" s="8">
        <v>0.30154741008000002</v>
      </c>
      <c r="AH51" s="8">
        <v>0.30263164203999998</v>
      </c>
      <c r="AI51" s="8">
        <v>0.30286681795999998</v>
      </c>
      <c r="AJ51" s="8">
        <v>0.3019271456</v>
      </c>
    </row>
    <row r="52" spans="1:37" s="5" customFormat="1" ht="15" customHeight="1" x14ac:dyDescent="0.45">
      <c r="A52" s="7" t="s">
        <v>134</v>
      </c>
      <c r="B52" s="52" t="str">
        <f>About!C98</f>
        <v>Heavy or Residual Oil</v>
      </c>
      <c r="C52" s="8"/>
      <c r="D52" s="8"/>
      <c r="E52" s="8">
        <v>2.7766890327599998</v>
      </c>
      <c r="F52" s="8">
        <v>1.6178735486</v>
      </c>
      <c r="G52" s="8">
        <v>1.9605644737200001</v>
      </c>
      <c r="H52" s="8">
        <v>2.1310530142399999</v>
      </c>
      <c r="I52" s="8">
        <v>2.0515431016800001</v>
      </c>
      <c r="J52" s="8">
        <v>1.9499582040400001</v>
      </c>
      <c r="K52" s="8">
        <v>1.94537134716</v>
      </c>
      <c r="L52" s="8">
        <v>2.3247154375200001</v>
      </c>
      <c r="M52" s="8">
        <v>2.4591404132000001</v>
      </c>
      <c r="N52" s="8">
        <v>2.6985360751199998</v>
      </c>
      <c r="O52" s="8">
        <v>2.7294216094800001</v>
      </c>
      <c r="P52" s="8">
        <v>2.7858995419200001</v>
      </c>
      <c r="Q52" s="8">
        <v>2.70104835316</v>
      </c>
      <c r="R52" s="8">
        <v>2.7216604894800001</v>
      </c>
      <c r="S52" s="8">
        <v>2.7600788200799999</v>
      </c>
      <c r="T52" s="8">
        <v>2.81463260656</v>
      </c>
      <c r="U52" s="8">
        <v>2.7882501824000001</v>
      </c>
      <c r="V52" s="8">
        <v>2.75550211908</v>
      </c>
      <c r="W52" s="8">
        <v>2.76416690264</v>
      </c>
      <c r="X52" s="8">
        <v>2.7622432810799999</v>
      </c>
      <c r="Y52" s="8">
        <v>2.7265132521200002</v>
      </c>
      <c r="Z52" s="8">
        <v>2.6786270193599999</v>
      </c>
      <c r="AA52" s="8">
        <v>2.6355823620400001</v>
      </c>
      <c r="AB52" s="8">
        <v>2.6299526308800001</v>
      </c>
      <c r="AC52" s="8">
        <v>2.6206618535600001</v>
      </c>
      <c r="AD52" s="8">
        <v>2.6218476967600002</v>
      </c>
      <c r="AE52" s="8">
        <v>2.6464681543999999</v>
      </c>
      <c r="AF52" s="8">
        <v>2.63376704656</v>
      </c>
      <c r="AG52" s="8">
        <v>2.68695547024</v>
      </c>
      <c r="AH52" s="8">
        <v>2.69614516072</v>
      </c>
      <c r="AI52" s="8">
        <v>2.6950964131599999</v>
      </c>
      <c r="AJ52" s="8">
        <v>2.6857568141999999</v>
      </c>
    </row>
    <row r="53" spans="1:37" s="5" customFormat="1" ht="15" customHeight="1" x14ac:dyDescent="0.45">
      <c r="A53" s="7" t="s">
        <v>135</v>
      </c>
      <c r="B53" s="52"/>
      <c r="C53" s="8"/>
      <c r="D53" s="8"/>
      <c r="E53" s="8">
        <f t="shared" ref="E53:AJ53" si="9">SUM(E48:E52)</f>
        <v>4.5088825329999995</v>
      </c>
      <c r="F53" s="8">
        <f t="shared" si="9"/>
        <v>3.5071607177999997</v>
      </c>
      <c r="G53" s="8">
        <f t="shared" si="9"/>
        <v>3.6502568222800003</v>
      </c>
      <c r="H53" s="8">
        <f t="shared" si="9"/>
        <v>3.71022306352</v>
      </c>
      <c r="I53" s="8">
        <f t="shared" si="9"/>
        <v>3.57470918872</v>
      </c>
      <c r="J53" s="8">
        <f t="shared" si="9"/>
        <v>3.4263191963200001</v>
      </c>
      <c r="K53" s="8">
        <f t="shared" si="9"/>
        <v>3.4083561714799999</v>
      </c>
      <c r="L53" s="8">
        <f t="shared" si="9"/>
        <v>3.8501501488800001</v>
      </c>
      <c r="M53" s="8">
        <f t="shared" si="9"/>
        <v>4.0114859341599995</v>
      </c>
      <c r="N53" s="8">
        <f t="shared" si="9"/>
        <v>4.30492942396</v>
      </c>
      <c r="O53" s="8">
        <f t="shared" si="9"/>
        <v>4.3482380467599997</v>
      </c>
      <c r="P53" s="8">
        <f t="shared" si="9"/>
        <v>4.4299816586</v>
      </c>
      <c r="Q53" s="8">
        <f t="shared" si="9"/>
        <v>4.35903425412</v>
      </c>
      <c r="R53" s="8">
        <f t="shared" si="9"/>
        <v>4.4150350350000007</v>
      </c>
      <c r="S53" s="8">
        <f t="shared" si="9"/>
        <v>4.4907449179199999</v>
      </c>
      <c r="T53" s="8">
        <f t="shared" si="9"/>
        <v>4.5931492954399999</v>
      </c>
      <c r="U53" s="8">
        <f t="shared" si="9"/>
        <v>4.6021921364400002</v>
      </c>
      <c r="V53" s="8">
        <f t="shared" si="9"/>
        <v>4.6009370549600002</v>
      </c>
      <c r="W53" s="8">
        <f t="shared" si="9"/>
        <v>4.6475837284799999</v>
      </c>
      <c r="X53" s="8">
        <f t="shared" si="9"/>
        <v>4.6846511522399998</v>
      </c>
      <c r="Y53" s="8">
        <f t="shared" si="9"/>
        <v>4.6839747811199999</v>
      </c>
      <c r="Z53" s="8">
        <f t="shared" si="9"/>
        <v>4.6722609436799996</v>
      </c>
      <c r="AA53" s="8">
        <f t="shared" si="9"/>
        <v>4.6664935225599997</v>
      </c>
      <c r="AB53" s="8">
        <f t="shared" si="9"/>
        <v>4.7086374879199999</v>
      </c>
      <c r="AC53" s="8">
        <f t="shared" si="9"/>
        <v>4.7430200186400002</v>
      </c>
      <c r="AD53" s="8">
        <f t="shared" si="9"/>
        <v>4.7932328219200002</v>
      </c>
      <c r="AE53" s="8">
        <f t="shared" si="9"/>
        <v>4.8717696753199995</v>
      </c>
      <c r="AF53" s="8">
        <f t="shared" si="9"/>
        <v>4.9141709987199995</v>
      </c>
      <c r="AG53" s="8">
        <f t="shared" si="9"/>
        <v>5.0280783524399997</v>
      </c>
      <c r="AH53" s="8">
        <f t="shared" si="9"/>
        <v>5.0920569528800002</v>
      </c>
      <c r="AI53" s="8">
        <f t="shared" si="9"/>
        <v>5.1524638824000002</v>
      </c>
      <c r="AJ53" s="8">
        <f t="shared" si="9"/>
        <v>5.1918021854000003</v>
      </c>
    </row>
    <row r="54" spans="1:37" s="5" customFormat="1" ht="15" customHeight="1" x14ac:dyDescent="0.45">
      <c r="A54" s="7" t="s">
        <v>136</v>
      </c>
      <c r="B54" s="52"/>
      <c r="C54" s="8"/>
      <c r="D54" s="8"/>
      <c r="E54" s="8">
        <v>42.011297998320003</v>
      </c>
      <c r="F54" s="8">
        <v>42.481444273519998</v>
      </c>
      <c r="G54" s="8">
        <v>45.543487052080003</v>
      </c>
      <c r="H54" s="8">
        <v>48.343594425399999</v>
      </c>
      <c r="I54" s="8">
        <v>50.962709543679999</v>
      </c>
      <c r="J54" s="8">
        <v>53.01586699328</v>
      </c>
      <c r="K54" s="8">
        <v>54.222115016799997</v>
      </c>
      <c r="L54" s="8">
        <v>53.906284366599998</v>
      </c>
      <c r="M54" s="8">
        <v>54.363260895160003</v>
      </c>
      <c r="N54" s="8">
        <v>54.651262668679998</v>
      </c>
      <c r="O54" s="8">
        <v>55.531851824599997</v>
      </c>
      <c r="P54" s="8">
        <v>56.451301520159987</v>
      </c>
      <c r="Q54" s="8">
        <v>57.556164704639997</v>
      </c>
      <c r="R54" s="8">
        <v>58.347028006720002</v>
      </c>
      <c r="S54" s="8">
        <v>59.078661604840001</v>
      </c>
      <c r="T54" s="8">
        <v>59.807128648519999</v>
      </c>
      <c r="U54" s="8">
        <v>60.824783868279987</v>
      </c>
      <c r="V54" s="8">
        <v>61.744574983200003</v>
      </c>
      <c r="W54" s="8">
        <v>62.570261731519999</v>
      </c>
      <c r="X54" s="8">
        <v>63.410368623319997</v>
      </c>
      <c r="Y54" s="8">
        <v>64.425655338039988</v>
      </c>
      <c r="Z54" s="8">
        <v>65.509219020159989</v>
      </c>
      <c r="AA54" s="8">
        <v>66.551003124999994</v>
      </c>
      <c r="AB54" s="8">
        <v>67.701345878360002</v>
      </c>
      <c r="AC54" s="8">
        <v>68.691633116600002</v>
      </c>
      <c r="AD54" s="8">
        <v>69.774513994959989</v>
      </c>
      <c r="AE54" s="8">
        <v>70.821150338039999</v>
      </c>
      <c r="AF54" s="8">
        <v>72.148879239919992</v>
      </c>
      <c r="AG54" s="8">
        <v>73.174053918679988</v>
      </c>
      <c r="AH54" s="8">
        <v>74.365075236560003</v>
      </c>
      <c r="AI54" s="8">
        <v>75.824885675399997</v>
      </c>
      <c r="AJ54" s="8">
        <v>77.020353800400002</v>
      </c>
    </row>
    <row r="55" spans="1:37" s="5" customFormat="1" ht="15" customHeight="1" x14ac:dyDescent="0.45">
      <c r="A55" s="7" t="s">
        <v>137</v>
      </c>
      <c r="B55" s="52"/>
      <c r="C55" s="8"/>
      <c r="D55" s="8"/>
      <c r="E55" s="8">
        <v>0.77727774119999993</v>
      </c>
      <c r="F55" s="8">
        <v>0.71333528940000002</v>
      </c>
      <c r="G55" s="8">
        <v>0.75284119063999988</v>
      </c>
      <c r="H55" s="8">
        <v>0.79369798124000002</v>
      </c>
      <c r="I55" s="8">
        <v>0.81639242256</v>
      </c>
      <c r="J55" s="8">
        <v>0.83840472435999991</v>
      </c>
      <c r="K55" s="8">
        <v>0.86024846651999998</v>
      </c>
      <c r="L55" s="8">
        <v>0.88097682735999994</v>
      </c>
      <c r="M55" s="8">
        <v>0.89284962791999989</v>
      </c>
      <c r="N55" s="8">
        <v>0.90567662672000004</v>
      </c>
      <c r="O55" s="8">
        <v>0.91777881731999988</v>
      </c>
      <c r="P55" s="8">
        <v>0.93097370020000003</v>
      </c>
      <c r="Q55" s="8">
        <v>0.93298239691999996</v>
      </c>
      <c r="R55" s="8">
        <v>0.93532403519999996</v>
      </c>
      <c r="S55" s="8">
        <v>0.9377220115199999</v>
      </c>
      <c r="T55" s="8">
        <v>0.94001549239999993</v>
      </c>
      <c r="U55" s="8">
        <v>0.94272160615999989</v>
      </c>
      <c r="V55" s="8">
        <v>0.94498783572</v>
      </c>
      <c r="W55" s="8">
        <v>0.94712875115999984</v>
      </c>
      <c r="X55" s="8">
        <v>0.94930022163999994</v>
      </c>
      <c r="Y55" s="8">
        <v>0.95174513175999997</v>
      </c>
      <c r="Z55" s="8">
        <v>0.95452653187999992</v>
      </c>
      <c r="AA55" s="8">
        <v>0.95701979167999984</v>
      </c>
      <c r="AB55" s="8">
        <v>0.96108593683999999</v>
      </c>
      <c r="AC55" s="8">
        <v>0.96308762407999993</v>
      </c>
      <c r="AD55" s="8">
        <v>0.96584028708000003</v>
      </c>
      <c r="AE55" s="8">
        <v>0.96855033384</v>
      </c>
      <c r="AF55" s="8">
        <v>0.97251736739999994</v>
      </c>
      <c r="AG55" s="8">
        <v>0.97516373451999994</v>
      </c>
      <c r="AH55" s="8">
        <v>0.97754964963999991</v>
      </c>
      <c r="AI55" s="8">
        <v>0.98156983987999991</v>
      </c>
      <c r="AJ55" s="8">
        <v>0.98215257063999994</v>
      </c>
    </row>
    <row r="56" spans="1:37" s="5" customFormat="1" ht="15" customHeight="1" x14ac:dyDescent="0.45">
      <c r="A56" s="7" t="s">
        <v>484</v>
      </c>
      <c r="B56" s="52"/>
      <c r="C56" s="8"/>
      <c r="D56" s="8"/>
      <c r="E56" s="8">
        <v>4.6267812000000001E-4</v>
      </c>
      <c r="F56" s="8">
        <v>4.6479319999999998E-4</v>
      </c>
      <c r="G56" s="8">
        <v>4.6412896000000003E-4</v>
      </c>
      <c r="H56" s="8">
        <v>4.6346472000000002E-4</v>
      </c>
      <c r="I56" s="8">
        <v>4.6313259999999998E-4</v>
      </c>
      <c r="J56" s="8">
        <v>4.6280048000000001E-4</v>
      </c>
      <c r="K56" s="8">
        <v>4.6246835999999998E-4</v>
      </c>
      <c r="L56" s="8">
        <v>4.6215371999999997E-4</v>
      </c>
      <c r="M56" s="8">
        <v>4.6197892E-4</v>
      </c>
      <c r="N56" s="8">
        <v>4.6182159999999989E-4</v>
      </c>
      <c r="O56" s="8">
        <v>4.6164680000000002E-4</v>
      </c>
      <c r="P56" s="8">
        <v>4.6148948000000002E-4</v>
      </c>
      <c r="Q56" s="8">
        <v>4.6148948000000002E-4</v>
      </c>
      <c r="R56" s="8">
        <v>4.6148948000000002E-4</v>
      </c>
      <c r="S56" s="8">
        <v>4.6148948000000002E-4</v>
      </c>
      <c r="T56" s="8">
        <v>4.6148948000000002E-4</v>
      </c>
      <c r="U56" s="8">
        <v>4.6148948000000002E-4</v>
      </c>
      <c r="V56" s="8">
        <v>4.6148948000000002E-4</v>
      </c>
      <c r="W56" s="8">
        <v>4.6148948000000002E-4</v>
      </c>
      <c r="X56" s="8">
        <v>4.6148948000000002E-4</v>
      </c>
      <c r="Y56" s="8">
        <v>4.6148948000000002E-4</v>
      </c>
      <c r="Z56" s="8">
        <v>4.6148948000000002E-4</v>
      </c>
      <c r="AA56" s="8">
        <v>4.6148948000000002E-4</v>
      </c>
      <c r="AB56" s="8">
        <v>4.6148948000000002E-4</v>
      </c>
      <c r="AC56" s="8">
        <v>4.6148948000000002E-4</v>
      </c>
      <c r="AD56" s="8">
        <v>4.6148948000000002E-4</v>
      </c>
      <c r="AE56" s="8">
        <v>4.6148948000000002E-4</v>
      </c>
      <c r="AF56" s="8">
        <v>4.6148948000000002E-4</v>
      </c>
      <c r="AG56" s="8">
        <v>4.6148948000000002E-4</v>
      </c>
      <c r="AH56" s="8">
        <v>4.6148948000000002E-4</v>
      </c>
      <c r="AI56" s="8">
        <v>4.6148948000000002E-4</v>
      </c>
      <c r="AJ56" s="8">
        <v>4.6148948000000002E-4</v>
      </c>
    </row>
    <row r="57" spans="1:37" s="5" customFormat="1" ht="15" customHeight="1" x14ac:dyDescent="0.45">
      <c r="A57" s="7" t="s">
        <v>138</v>
      </c>
      <c r="B57" s="52"/>
      <c r="C57" s="8"/>
      <c r="D57" s="8"/>
      <c r="E57" s="8">
        <v>7.4227890763199991</v>
      </c>
      <c r="F57" s="8">
        <v>7.3679250897599999</v>
      </c>
      <c r="G57" s="8">
        <v>7.6866939706399986</v>
      </c>
      <c r="H57" s="8">
        <v>8.0038086317199983</v>
      </c>
      <c r="I57" s="8">
        <v>8.2853935671599999</v>
      </c>
      <c r="J57" s="8">
        <v>8.4899727398799989</v>
      </c>
      <c r="K57" s="8">
        <v>8.6289048111999982</v>
      </c>
      <c r="L57" s="8">
        <v>8.7398239589200006</v>
      </c>
      <c r="M57" s="8">
        <v>8.8099578791599988</v>
      </c>
      <c r="N57" s="8">
        <v>8.8989390150799998</v>
      </c>
      <c r="O57" s="8">
        <v>8.983001226559999</v>
      </c>
      <c r="P57" s="8">
        <v>9.0899627449599993</v>
      </c>
      <c r="Q57" s="8">
        <v>9.12912203528</v>
      </c>
      <c r="R57" s="8">
        <v>9.1555468833999996</v>
      </c>
      <c r="S57" s="8">
        <v>9.1800331820400007</v>
      </c>
      <c r="T57" s="8">
        <v>9.2092852977999993</v>
      </c>
      <c r="U57" s="8">
        <v>9.2450977449599989</v>
      </c>
      <c r="V57" s="8">
        <v>9.2548811611200001</v>
      </c>
      <c r="W57" s="8">
        <v>9.2578449999999997</v>
      </c>
      <c r="X57" s="8">
        <v>9.2557101501200005</v>
      </c>
      <c r="Y57" s="8">
        <v>9.2627388406400009</v>
      </c>
      <c r="Z57" s="8">
        <v>9.271235588959998</v>
      </c>
      <c r="AA57" s="8">
        <v>9.2612046559999985</v>
      </c>
      <c r="AB57" s="8">
        <v>9.2765529874799988</v>
      </c>
      <c r="AC57" s="8">
        <v>9.2550113346799989</v>
      </c>
      <c r="AD57" s="8">
        <v>9.2424091636399996</v>
      </c>
      <c r="AE57" s="8">
        <v>9.2217722231999986</v>
      </c>
      <c r="AF57" s="8">
        <v>9.21252011164</v>
      </c>
      <c r="AG57" s="8">
        <v>9.1625819890799995</v>
      </c>
      <c r="AH57" s="8">
        <v>9.0947552365600011</v>
      </c>
      <c r="AI57" s="8">
        <v>9.0340916132399993</v>
      </c>
      <c r="AJ57" s="8">
        <v>8.8982055193199994</v>
      </c>
    </row>
    <row r="58" spans="1:37" s="5" customFormat="1" ht="15" customHeight="1" x14ac:dyDescent="0.45">
      <c r="A58" s="7" t="s">
        <v>485</v>
      </c>
      <c r="B58" s="52"/>
      <c r="C58" s="8"/>
      <c r="D58" s="8"/>
      <c r="E58" s="8">
        <f t="shared" ref="E58:AJ58" si="10">SUM(E54:E57)</f>
        <v>50.211827493960008</v>
      </c>
      <c r="F58" s="8">
        <f t="shared" si="10"/>
        <v>50.56316944588</v>
      </c>
      <c r="G58" s="8">
        <f t="shared" si="10"/>
        <v>53.983486342319999</v>
      </c>
      <c r="H58" s="8">
        <f t="shared" si="10"/>
        <v>57.141564503079998</v>
      </c>
      <c r="I58" s="8">
        <f t="shared" si="10"/>
        <v>60.064958665999995</v>
      </c>
      <c r="J58" s="8">
        <f t="shared" si="10"/>
        <v>62.344707258</v>
      </c>
      <c r="K58" s="8">
        <f t="shared" si="10"/>
        <v>63.711730762879995</v>
      </c>
      <c r="L58" s="8">
        <f t="shared" si="10"/>
        <v>63.527547306599999</v>
      </c>
      <c r="M58" s="8">
        <f t="shared" si="10"/>
        <v>64.066530381160007</v>
      </c>
      <c r="N58" s="8">
        <f t="shared" si="10"/>
        <v>64.456340132080001</v>
      </c>
      <c r="O58" s="8">
        <f t="shared" si="10"/>
        <v>65.433093515279992</v>
      </c>
      <c r="P58" s="8">
        <f t="shared" si="10"/>
        <v>66.472699454799994</v>
      </c>
      <c r="Q58" s="8">
        <f t="shared" si="10"/>
        <v>67.618730626320001</v>
      </c>
      <c r="R58" s="8">
        <f t="shared" si="10"/>
        <v>68.438360414800002</v>
      </c>
      <c r="S58" s="8">
        <f t="shared" si="10"/>
        <v>69.196878287880011</v>
      </c>
      <c r="T58" s="8">
        <f t="shared" si="10"/>
        <v>69.956890928199996</v>
      </c>
      <c r="U58" s="8">
        <f t="shared" si="10"/>
        <v>71.013064708879995</v>
      </c>
      <c r="V58" s="8">
        <f t="shared" si="10"/>
        <v>71.944905469520009</v>
      </c>
      <c r="W58" s="8">
        <f t="shared" si="10"/>
        <v>72.775696972160006</v>
      </c>
      <c r="X58" s="8">
        <f t="shared" si="10"/>
        <v>73.615840484559996</v>
      </c>
      <c r="Y58" s="8">
        <f t="shared" si="10"/>
        <v>74.640600799919994</v>
      </c>
      <c r="Z58" s="8">
        <f t="shared" si="10"/>
        <v>75.735442630479994</v>
      </c>
      <c r="AA58" s="8">
        <f t="shared" si="10"/>
        <v>76.769689062159998</v>
      </c>
      <c r="AB58" s="8">
        <f t="shared" si="10"/>
        <v>77.93944629216</v>
      </c>
      <c r="AC58" s="8">
        <f t="shared" si="10"/>
        <v>78.91019356484</v>
      </c>
      <c r="AD58" s="8">
        <f t="shared" si="10"/>
        <v>79.983224935159996</v>
      </c>
      <c r="AE58" s="8">
        <f t="shared" si="10"/>
        <v>81.011934384559993</v>
      </c>
      <c r="AF58" s="8">
        <f t="shared" si="10"/>
        <v>82.33437820844</v>
      </c>
      <c r="AG58" s="8">
        <f t="shared" si="10"/>
        <v>83.312261131759982</v>
      </c>
      <c r="AH58" s="8">
        <f t="shared" si="10"/>
        <v>84.437841612240007</v>
      </c>
      <c r="AI58" s="8">
        <f t="shared" si="10"/>
        <v>85.841008617999989</v>
      </c>
      <c r="AJ58" s="8">
        <f t="shared" si="10"/>
        <v>86.901173379840003</v>
      </c>
    </row>
    <row r="59" spans="1:37" s="5" customFormat="1" ht="15" customHeight="1" x14ac:dyDescent="0.45">
      <c r="A59" s="19" t="s">
        <v>486</v>
      </c>
      <c r="B59" s="1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7" s="5" customFormat="1" ht="15" customHeight="1" x14ac:dyDescent="0.45">
      <c r="A60" s="7" t="s">
        <v>487</v>
      </c>
      <c r="B60" s="52" t="str">
        <f>About!C91</f>
        <v>LPG/propane/butane</v>
      </c>
      <c r="C60" s="8"/>
      <c r="D60" s="8"/>
      <c r="E60" s="8">
        <v>51.408679999999997</v>
      </c>
      <c r="F60" s="8">
        <v>57.374604856519987</v>
      </c>
      <c r="G60" s="8">
        <v>58.687346021839993</v>
      </c>
      <c r="H60" s="8">
        <v>60.385048353160002</v>
      </c>
      <c r="I60" s="8">
        <v>61.98929498319999</v>
      </c>
      <c r="J60" s="8">
        <v>63.179164036960003</v>
      </c>
      <c r="K60" s="8">
        <v>64.023875650199997</v>
      </c>
      <c r="L60" s="8">
        <v>64.715048344759992</v>
      </c>
      <c r="M60" s="8">
        <v>65.358829577959995</v>
      </c>
      <c r="N60" s="8">
        <v>66.094180228159999</v>
      </c>
      <c r="O60" s="8">
        <v>66.82006538844</v>
      </c>
      <c r="P60" s="8">
        <v>67.673888276879993</v>
      </c>
      <c r="Q60" s="8">
        <v>68.38429494959999</v>
      </c>
      <c r="R60" s="8">
        <v>69.032390701279994</v>
      </c>
      <c r="S60" s="8">
        <v>69.673850363239993</v>
      </c>
      <c r="T60" s="8">
        <v>70.349429324599996</v>
      </c>
      <c r="U60" s="8">
        <v>71.073586114919991</v>
      </c>
      <c r="V60" s="8">
        <v>71.631153733199994</v>
      </c>
      <c r="W60" s="8">
        <v>72.191128260080006</v>
      </c>
      <c r="X60" s="8">
        <v>72.746937635080002</v>
      </c>
      <c r="Y60" s="8">
        <v>73.367520303759989</v>
      </c>
      <c r="Z60" s="8">
        <v>74.02217533804</v>
      </c>
      <c r="AA60" s="8">
        <v>74.621394510079995</v>
      </c>
      <c r="AB60" s="8">
        <v>75.393655456320005</v>
      </c>
      <c r="AC60" s="8">
        <v>76.014186908599996</v>
      </c>
      <c r="AD60" s="8">
        <v>76.722050101479994</v>
      </c>
      <c r="AE60" s="8">
        <v>77.432200709680004</v>
      </c>
      <c r="AF60" s="8">
        <v>78.267724223119998</v>
      </c>
      <c r="AG60" s="8">
        <v>78.957202668679983</v>
      </c>
      <c r="AH60" s="8">
        <v>79.646467753359985</v>
      </c>
      <c r="AI60" s="8">
        <v>80.491158023520001</v>
      </c>
      <c r="AJ60" s="8">
        <v>81.035103530239994</v>
      </c>
      <c r="AK60" s="14">
        <v>1.5187000000000001E-2</v>
      </c>
    </row>
    <row r="61" spans="1:37" s="5" customFormat="1" ht="15" customHeight="1" x14ac:dyDescent="0.45">
      <c r="A61" s="7" t="s">
        <v>488</v>
      </c>
      <c r="B61" s="52" t="str">
        <f>About!C95</f>
        <v>LPG/propane/butane</v>
      </c>
      <c r="C61" s="8"/>
      <c r="D61" s="8"/>
      <c r="E61" s="8">
        <v>11.017643790239999</v>
      </c>
      <c r="F61" s="8">
        <v>9.9111599999999989</v>
      </c>
      <c r="G61" s="8">
        <v>11.076723078800001</v>
      </c>
      <c r="H61" s="8">
        <v>12.17685669968</v>
      </c>
      <c r="I61" s="8">
        <v>12.857213207239999</v>
      </c>
      <c r="J61" s="8">
        <v>13.511382786960001</v>
      </c>
      <c r="K61" s="8">
        <v>14.017470616600001</v>
      </c>
      <c r="L61" s="8">
        <v>14.458401047040001</v>
      </c>
      <c r="M61" s="8">
        <v>14.85095956292</v>
      </c>
      <c r="N61" s="8">
        <v>15.28586524916</v>
      </c>
      <c r="O61" s="8">
        <v>15.727076286040001</v>
      </c>
      <c r="P61" s="8">
        <v>16.197829624160001</v>
      </c>
      <c r="Q61" s="8">
        <v>16.621689750840002</v>
      </c>
      <c r="R61" s="8">
        <v>17.000898213879999</v>
      </c>
      <c r="S61" s="8">
        <v>17.371124474039998</v>
      </c>
      <c r="T61" s="8">
        <v>17.758511759160001</v>
      </c>
      <c r="U61" s="8">
        <v>18.16912211576</v>
      </c>
      <c r="V61" s="8">
        <v>18.50396696808</v>
      </c>
      <c r="W61" s="8">
        <v>18.83554285064</v>
      </c>
      <c r="X61" s="8">
        <v>19.164410958840001</v>
      </c>
      <c r="Y61" s="8">
        <v>19.518116364080001</v>
      </c>
      <c r="Z61" s="8">
        <v>19.897002618279998</v>
      </c>
      <c r="AA61" s="8">
        <v>20.24955151176</v>
      </c>
      <c r="AB61" s="8">
        <v>20.668002487399999</v>
      </c>
      <c r="AC61" s="8">
        <v>21.049547449599999</v>
      </c>
      <c r="AD61" s="8">
        <v>21.458654543680002</v>
      </c>
      <c r="AE61" s="8">
        <v>21.86910382208</v>
      </c>
      <c r="AF61" s="8">
        <v>22.335439142639999</v>
      </c>
      <c r="AG61" s="8">
        <v>22.74142238592</v>
      </c>
      <c r="AH61" s="8">
        <v>23.144625295360001</v>
      </c>
      <c r="AI61" s="8">
        <v>23.602203572920001</v>
      </c>
      <c r="AJ61" s="8">
        <v>23.970815625</v>
      </c>
      <c r="AK61" s="14">
        <v>2.2957999999999999E-2</v>
      </c>
    </row>
    <row r="62" spans="1:37" s="5" customFormat="1" ht="15" customHeight="1" x14ac:dyDescent="0.45">
      <c r="A62" s="7" t="s">
        <v>136</v>
      </c>
      <c r="B62" s="52"/>
      <c r="C62" s="8"/>
      <c r="D62" s="8"/>
      <c r="E62" s="8">
        <v>14.76360544792</v>
      </c>
      <c r="F62" s="8">
        <v>14.901698933720001</v>
      </c>
      <c r="G62" s="8">
        <v>15.59041135324</v>
      </c>
      <c r="H62" s="8">
        <v>15.84370385988</v>
      </c>
      <c r="I62" s="8">
        <v>16.193415889200001</v>
      </c>
      <c r="J62" s="8">
        <v>16.467403999159998</v>
      </c>
      <c r="K62" s="8">
        <v>16.629018240840001</v>
      </c>
      <c r="L62" s="8">
        <v>16.779425844759999</v>
      </c>
      <c r="M62" s="8">
        <v>16.918299235719999</v>
      </c>
      <c r="N62" s="8">
        <v>17.05481798328</v>
      </c>
      <c r="O62" s="8">
        <v>17.222131596440001</v>
      </c>
      <c r="P62" s="8">
        <v>17.39584442784</v>
      </c>
      <c r="Q62" s="8">
        <v>17.568063610719999</v>
      </c>
      <c r="R62" s="8">
        <v>17.874117242440001</v>
      </c>
      <c r="S62" s="8">
        <v>18.012459328799999</v>
      </c>
      <c r="T62" s="8">
        <v>18.179159463880001</v>
      </c>
      <c r="U62" s="8">
        <v>18.34871673992</v>
      </c>
      <c r="V62" s="8">
        <v>18.530545447920002</v>
      </c>
      <c r="W62" s="8">
        <v>18.739579958</v>
      </c>
      <c r="X62" s="8">
        <v>18.95221415944</v>
      </c>
      <c r="Y62" s="8">
        <v>19.163066659439998</v>
      </c>
      <c r="Z62" s="8">
        <v>19.367639416999999</v>
      </c>
      <c r="AA62" s="8">
        <v>19.530409121640002</v>
      </c>
      <c r="AB62" s="8">
        <v>19.714836773519998</v>
      </c>
      <c r="AC62" s="8">
        <v>19.892698762599998</v>
      </c>
      <c r="AD62" s="8">
        <v>20.08082640608</v>
      </c>
      <c r="AE62" s="8">
        <v>20.272948509239999</v>
      </c>
      <c r="AF62" s="8">
        <v>20.48037840776</v>
      </c>
      <c r="AG62" s="8">
        <v>20.664313158599999</v>
      </c>
      <c r="AH62" s="8">
        <v>20.851875359040001</v>
      </c>
      <c r="AI62" s="8">
        <v>21.05450423572</v>
      </c>
      <c r="AJ62" s="8">
        <v>21.231117960519999</v>
      </c>
      <c r="AK62" s="14">
        <v>7.8300000000000002E-3</v>
      </c>
    </row>
    <row r="63" spans="1:37" s="5" customFormat="1" ht="15" customHeight="1" x14ac:dyDescent="0.45">
      <c r="A63" s="7" t="s">
        <v>489</v>
      </c>
      <c r="B63" s="52"/>
      <c r="C63" s="8"/>
      <c r="D63" s="8"/>
      <c r="E63" s="8">
        <f t="shared" ref="E63:AJ63" si="11">SUM(E60:E62)</f>
        <v>77.189929238160005</v>
      </c>
      <c r="F63" s="8">
        <f t="shared" si="11"/>
        <v>82.187463790239988</v>
      </c>
      <c r="G63" s="8">
        <f t="shared" si="11"/>
        <v>85.354480453880001</v>
      </c>
      <c r="H63" s="8">
        <f t="shared" si="11"/>
        <v>88.405608912719998</v>
      </c>
      <c r="I63" s="8">
        <f t="shared" si="11"/>
        <v>91.039924079639988</v>
      </c>
      <c r="J63" s="8">
        <f t="shared" si="11"/>
        <v>93.15795082308</v>
      </c>
      <c r="K63" s="8">
        <f t="shared" si="11"/>
        <v>94.670364507639988</v>
      </c>
      <c r="L63" s="8">
        <f t="shared" si="11"/>
        <v>95.95287523655999</v>
      </c>
      <c r="M63" s="8">
        <f t="shared" si="11"/>
        <v>97.12808837659999</v>
      </c>
      <c r="N63" s="8">
        <f t="shared" si="11"/>
        <v>98.434863460599999</v>
      </c>
      <c r="O63" s="8">
        <f t="shared" si="11"/>
        <v>99.769273270919996</v>
      </c>
      <c r="P63" s="8">
        <f t="shared" si="11"/>
        <v>101.26756232888</v>
      </c>
      <c r="Q63" s="8">
        <f t="shared" si="11"/>
        <v>102.57404831116</v>
      </c>
      <c r="R63" s="8">
        <f t="shared" si="11"/>
        <v>103.90740615760001</v>
      </c>
      <c r="S63" s="8">
        <f t="shared" si="11"/>
        <v>105.05743416607999</v>
      </c>
      <c r="T63" s="8">
        <f t="shared" si="11"/>
        <v>106.28710054763999</v>
      </c>
      <c r="U63" s="8">
        <f t="shared" si="11"/>
        <v>107.5914249706</v>
      </c>
      <c r="V63" s="8">
        <f t="shared" si="11"/>
        <v>108.66566614919999</v>
      </c>
      <c r="W63" s="8">
        <f t="shared" si="11"/>
        <v>109.76625106872001</v>
      </c>
      <c r="X63" s="8">
        <f t="shared" si="11"/>
        <v>110.86356275336</v>
      </c>
      <c r="Y63" s="8">
        <f t="shared" si="11"/>
        <v>112.04870332727998</v>
      </c>
      <c r="Z63" s="8">
        <f t="shared" si="11"/>
        <v>113.28681737331999</v>
      </c>
      <c r="AA63" s="8">
        <f t="shared" si="11"/>
        <v>114.40135514348</v>
      </c>
      <c r="AB63" s="8">
        <f t="shared" si="11"/>
        <v>115.77649471724001</v>
      </c>
      <c r="AC63" s="8">
        <f t="shared" si="11"/>
        <v>116.9564331208</v>
      </c>
      <c r="AD63" s="8">
        <f t="shared" si="11"/>
        <v>118.26153105123998</v>
      </c>
      <c r="AE63" s="8">
        <f t="shared" si="11"/>
        <v>119.57425304099999</v>
      </c>
      <c r="AF63" s="8">
        <f t="shared" si="11"/>
        <v>121.08354177352</v>
      </c>
      <c r="AG63" s="8">
        <f t="shared" si="11"/>
        <v>122.36293821319998</v>
      </c>
      <c r="AH63" s="8">
        <f t="shared" si="11"/>
        <v>123.64296840775998</v>
      </c>
      <c r="AI63" s="8">
        <f t="shared" si="11"/>
        <v>125.14786583216001</v>
      </c>
      <c r="AJ63" s="8">
        <f t="shared" si="11"/>
        <v>126.23703711575999</v>
      </c>
      <c r="AK63" s="14">
        <v>1.5155E-2</v>
      </c>
    </row>
    <row r="64" spans="1:37" s="4" customFormat="1" x14ac:dyDescent="0.45">
      <c r="A64" s="3" t="s">
        <v>490</v>
      </c>
      <c r="B64" s="3"/>
    </row>
    <row r="65" spans="1:37" s="5" customFormat="1" ht="15" customHeight="1" x14ac:dyDescent="0.45">
      <c r="A65" s="7" t="s">
        <v>491</v>
      </c>
      <c r="B65" s="52" t="str">
        <f>About!C94</f>
        <v>Heavy or Residual Oil</v>
      </c>
      <c r="C65" s="8"/>
      <c r="D65" s="8"/>
      <c r="E65" s="8">
        <v>0.68175814367999998</v>
      </c>
      <c r="F65" s="8">
        <v>0.57377255072</v>
      </c>
      <c r="G65" s="8">
        <v>0.64976814912000003</v>
      </c>
      <c r="H65" s="8">
        <v>0.72439711072000001</v>
      </c>
      <c r="I65" s="8">
        <v>0.75407327744000008</v>
      </c>
      <c r="J65" s="8">
        <v>0.78917546752000001</v>
      </c>
      <c r="K65" s="8">
        <v>0.82299108256000009</v>
      </c>
      <c r="L65" s="8">
        <v>0.86513832832000015</v>
      </c>
      <c r="M65" s="8">
        <v>0.88325567007999994</v>
      </c>
      <c r="N65" s="8">
        <v>0.90114303968000009</v>
      </c>
      <c r="O65" s="8">
        <v>0.91963088511999991</v>
      </c>
      <c r="P65" s="8">
        <v>0.93699854847999997</v>
      </c>
      <c r="Q65" s="8">
        <v>0.93901665088000008</v>
      </c>
      <c r="R65" s="8">
        <v>0.94291293088000006</v>
      </c>
      <c r="S65" s="8">
        <v>0.94642240160000002</v>
      </c>
      <c r="T65" s="8">
        <v>0.95105574528000003</v>
      </c>
      <c r="U65" s="8">
        <v>0.95268754400000011</v>
      </c>
      <c r="V65" s="8">
        <v>0.95277306624000002</v>
      </c>
      <c r="W65" s="8">
        <v>0.95233177855999995</v>
      </c>
      <c r="X65" s="8">
        <v>0.95242976383999989</v>
      </c>
      <c r="Y65" s="8">
        <v>0.95315699359999995</v>
      </c>
      <c r="Z65" s="8">
        <v>0.95892027743999997</v>
      </c>
      <c r="AA65" s="8">
        <v>0.9627736320000001</v>
      </c>
      <c r="AB65" s="8">
        <v>0.96617462624000006</v>
      </c>
      <c r="AC65" s="8">
        <v>0.96864819840000005</v>
      </c>
      <c r="AD65" s="8">
        <v>0.96865755199999992</v>
      </c>
      <c r="AE65" s="8">
        <v>0.96777990623999999</v>
      </c>
      <c r="AF65" s="8">
        <v>0.96620470944000003</v>
      </c>
      <c r="AG65" s="8">
        <v>0.96572532480000006</v>
      </c>
      <c r="AH65" s="8">
        <v>0.96514547744000012</v>
      </c>
      <c r="AI65" s="8">
        <v>0.96515387040000011</v>
      </c>
      <c r="AJ65" s="8">
        <v>0.96030595008000008</v>
      </c>
      <c r="AK65" s="14"/>
    </row>
    <row r="66" spans="1:37" s="5" customFormat="1" ht="15" customHeight="1" x14ac:dyDescent="0.45">
      <c r="A66" s="7" t="s">
        <v>492</v>
      </c>
      <c r="B66" s="52" t="str">
        <f>About!C93</f>
        <v>Petroleum Diesel</v>
      </c>
      <c r="C66" s="8"/>
      <c r="D66" s="8"/>
      <c r="E66" s="8">
        <v>4.09815778816</v>
      </c>
      <c r="F66" s="8">
        <v>4.0278049638400004</v>
      </c>
      <c r="G66" s="8">
        <v>4.0484205763199999</v>
      </c>
      <c r="H66" s="8">
        <v>4.0654387436799997</v>
      </c>
      <c r="I66" s="8">
        <v>4.0162832499199999</v>
      </c>
      <c r="J66" s="8">
        <v>3.9953625078399999</v>
      </c>
      <c r="K66" s="8">
        <v>3.9579601663999999</v>
      </c>
      <c r="L66" s="8">
        <v>3.9685179286399999</v>
      </c>
      <c r="M66" s="8">
        <v>3.9446736809599998</v>
      </c>
      <c r="N66" s="8">
        <v>3.9170375596799998</v>
      </c>
      <c r="O66" s="8">
        <v>3.89280485952</v>
      </c>
      <c r="P66" s="8">
        <v>3.8706821545599999</v>
      </c>
      <c r="Q66" s="8">
        <v>3.8540844441600002</v>
      </c>
      <c r="R66" s="8">
        <v>3.8459310121599999</v>
      </c>
      <c r="S66" s="8">
        <v>3.8412723884800002</v>
      </c>
      <c r="T66" s="8">
        <v>3.8376109343999998</v>
      </c>
      <c r="U66" s="8">
        <v>3.828059568960001</v>
      </c>
      <c r="V66" s="8">
        <v>3.8163966409599999</v>
      </c>
      <c r="W66" s="8">
        <v>3.806681739200001</v>
      </c>
      <c r="X66" s="8">
        <v>3.7958018844799999</v>
      </c>
      <c r="Y66" s="8">
        <v>3.7896924921599999</v>
      </c>
      <c r="Z66" s="8">
        <v>3.7974652073600002</v>
      </c>
      <c r="AA66" s="8">
        <v>3.8002302073599998</v>
      </c>
      <c r="AB66" s="8">
        <v>3.80419021824</v>
      </c>
      <c r="AC66" s="8">
        <v>3.80606030624</v>
      </c>
      <c r="AD66" s="8">
        <v>3.8023525392000002</v>
      </c>
      <c r="AE66" s="8">
        <v>3.7965216819199998</v>
      </c>
      <c r="AF66" s="8">
        <v>3.7913831932800002</v>
      </c>
      <c r="AG66" s="8">
        <v>3.7874339769600001</v>
      </c>
      <c r="AH66" s="8">
        <v>3.7830963081600002</v>
      </c>
      <c r="AI66" s="8">
        <v>3.7799733180800001</v>
      </c>
      <c r="AJ66" s="8">
        <v>3.7648657372800001</v>
      </c>
      <c r="AK66" s="14"/>
    </row>
    <row r="67" spans="1:37" s="5" customFormat="1" ht="15" customHeight="1" x14ac:dyDescent="0.45">
      <c r="A67" s="7" t="s">
        <v>493</v>
      </c>
      <c r="B67" s="52" t="str">
        <f>About!C92</f>
        <v>Petroleum Diesel</v>
      </c>
      <c r="C67" s="8"/>
      <c r="D67" s="8"/>
      <c r="E67" s="8">
        <v>1.03405870688</v>
      </c>
      <c r="F67" s="8">
        <v>1.04231116064</v>
      </c>
      <c r="G67" s="8">
        <v>1.0784145145599999</v>
      </c>
      <c r="H67" s="8">
        <v>1.0992366899199999</v>
      </c>
      <c r="I67" s="8">
        <v>1.0989019574400001</v>
      </c>
      <c r="J67" s="8">
        <v>1.1024550361600001</v>
      </c>
      <c r="K67" s="8">
        <v>1.1069596288000001</v>
      </c>
      <c r="L67" s="8">
        <v>1.11492722752</v>
      </c>
      <c r="M67" s="8">
        <v>1.1119421651200001</v>
      </c>
      <c r="N67" s="8">
        <v>1.1091748393600001</v>
      </c>
      <c r="O67" s="8">
        <v>1.10673542048</v>
      </c>
      <c r="P67" s="8">
        <v>1.10238809472</v>
      </c>
      <c r="Q67" s="8">
        <v>1.09778379776</v>
      </c>
      <c r="R67" s="8">
        <v>1.09530848128</v>
      </c>
      <c r="S67" s="8">
        <v>1.09164027744</v>
      </c>
      <c r="T67" s="8">
        <v>1.09081015808</v>
      </c>
      <c r="U67" s="8">
        <v>1.0863478841600001</v>
      </c>
      <c r="V67" s="8">
        <v>1.0807387072000001</v>
      </c>
      <c r="W67" s="8">
        <v>1.0739691276800001</v>
      </c>
      <c r="X67" s="8">
        <v>1.06897905792</v>
      </c>
      <c r="Y67" s="8">
        <v>1.06499068288</v>
      </c>
      <c r="Z67" s="8">
        <v>1.06743996096</v>
      </c>
      <c r="AA67" s="8">
        <v>1.0678054591999999</v>
      </c>
      <c r="AB67" s="8">
        <v>1.06754188992</v>
      </c>
      <c r="AC67" s="8">
        <v>1.0661765676799999</v>
      </c>
      <c r="AD67" s="8">
        <v>1.06148063072</v>
      </c>
      <c r="AE67" s="8">
        <v>1.0560052102399999</v>
      </c>
      <c r="AF67" s="8">
        <v>1.0488031151999999</v>
      </c>
      <c r="AG67" s="8">
        <v>1.0441692912</v>
      </c>
      <c r="AH67" s="8">
        <v>1.0395300572799999</v>
      </c>
      <c r="AI67" s="8">
        <v>1.0358188268799999</v>
      </c>
      <c r="AJ67" s="8">
        <v>1.0252769910399999</v>
      </c>
      <c r="AK67" s="14"/>
    </row>
    <row r="68" spans="1:37" s="5" customFormat="1" ht="15" customHeight="1" x14ac:dyDescent="0.45">
      <c r="A68" s="7" t="s">
        <v>494</v>
      </c>
      <c r="B68" s="52" t="str">
        <f>About!C98</f>
        <v>Heavy or Residual Oil</v>
      </c>
      <c r="C68" s="8"/>
      <c r="D68" s="8"/>
      <c r="E68" s="8">
        <v>0.54373568896000002</v>
      </c>
      <c r="F68" s="8">
        <v>0.22403462112</v>
      </c>
      <c r="G68" s="8">
        <v>0.32545995296000002</v>
      </c>
      <c r="H68" s="8">
        <v>0.42838024287999998</v>
      </c>
      <c r="I68" s="8">
        <v>0.47503688447999998</v>
      </c>
      <c r="J68" s="8">
        <v>0.52449321023999995</v>
      </c>
      <c r="K68" s="8">
        <v>0.57248769471999994</v>
      </c>
      <c r="L68" s="8">
        <v>0.62695512320000002</v>
      </c>
      <c r="M68" s="8">
        <v>0.65116570336000001</v>
      </c>
      <c r="N68" s="8">
        <v>0.67486256863999994</v>
      </c>
      <c r="O68" s="8">
        <v>0.69918726272000009</v>
      </c>
      <c r="P68" s="8">
        <v>0.72327156928000003</v>
      </c>
      <c r="Q68" s="8">
        <v>0.72298727039999999</v>
      </c>
      <c r="R68" s="8">
        <v>0.72393807647999997</v>
      </c>
      <c r="S68" s="8">
        <v>0.72481728960000003</v>
      </c>
      <c r="T68" s="8">
        <v>0.72594702752000007</v>
      </c>
      <c r="U68" s="8">
        <v>0.72519636320000003</v>
      </c>
      <c r="V68" s="8">
        <v>0.72366758048000002</v>
      </c>
      <c r="W68" s="8">
        <v>0.72194785792000005</v>
      </c>
      <c r="X68" s="8">
        <v>0.72013649536000002</v>
      </c>
      <c r="Y68" s="8">
        <v>0.71904417184000002</v>
      </c>
      <c r="Z68" s="8">
        <v>0.72076081024000005</v>
      </c>
      <c r="AA68" s="8">
        <v>0.72132708224000008</v>
      </c>
      <c r="AB68" s="8">
        <v>0.72175487039999997</v>
      </c>
      <c r="AC68" s="8">
        <v>0.72159697152000002</v>
      </c>
      <c r="AD68" s="8">
        <v>0.71995645119999996</v>
      </c>
      <c r="AE68" s="8">
        <v>0.71781091231999994</v>
      </c>
      <c r="AF68" s="8">
        <v>0.71551318784000006</v>
      </c>
      <c r="AG68" s="8">
        <v>0.71372811648000001</v>
      </c>
      <c r="AH68" s="8">
        <v>0.71179621888</v>
      </c>
      <c r="AI68" s="8">
        <v>0.71017556863999998</v>
      </c>
      <c r="AJ68" s="8">
        <v>0.70574069824000008</v>
      </c>
      <c r="AK68" s="14"/>
    </row>
    <row r="69" spans="1:37" s="5" customFormat="1" ht="15" customHeight="1" x14ac:dyDescent="0.45">
      <c r="A69" s="7" t="s">
        <v>495</v>
      </c>
      <c r="B69" s="52"/>
      <c r="C69" s="8"/>
      <c r="D69" s="8"/>
      <c r="E69" s="8">
        <f t="shared" ref="E69:AJ69" si="12">SUM(E65:E68)</f>
        <v>6.3577103276799996</v>
      </c>
      <c r="F69" s="8">
        <f t="shared" si="12"/>
        <v>5.8679232963200008</v>
      </c>
      <c r="G69" s="8">
        <f t="shared" si="12"/>
        <v>6.1020631929600002</v>
      </c>
      <c r="H69" s="8">
        <f t="shared" si="12"/>
        <v>6.3174527871999997</v>
      </c>
      <c r="I69" s="8">
        <f t="shared" si="12"/>
        <v>6.3442953692799993</v>
      </c>
      <c r="J69" s="8">
        <f t="shared" si="12"/>
        <v>6.4114862217600006</v>
      </c>
      <c r="K69" s="8">
        <f t="shared" si="12"/>
        <v>6.4603985724800008</v>
      </c>
      <c r="L69" s="8">
        <f t="shared" si="12"/>
        <v>6.5755386076800004</v>
      </c>
      <c r="M69" s="8">
        <f t="shared" si="12"/>
        <v>6.5910372195200004</v>
      </c>
      <c r="N69" s="8">
        <f t="shared" si="12"/>
        <v>6.6022180073599994</v>
      </c>
      <c r="O69" s="8">
        <f t="shared" si="12"/>
        <v>6.6183584278399996</v>
      </c>
      <c r="P69" s="8">
        <f t="shared" si="12"/>
        <v>6.6333403670400006</v>
      </c>
      <c r="Q69" s="8">
        <f t="shared" si="12"/>
        <v>6.6138721631999999</v>
      </c>
      <c r="R69" s="8">
        <f t="shared" si="12"/>
        <v>6.6080905007999995</v>
      </c>
      <c r="S69" s="8">
        <f t="shared" si="12"/>
        <v>6.6041523571199994</v>
      </c>
      <c r="T69" s="8">
        <f t="shared" si="12"/>
        <v>6.6054238652799997</v>
      </c>
      <c r="U69" s="8">
        <f t="shared" si="12"/>
        <v>6.5922913603200017</v>
      </c>
      <c r="V69" s="8">
        <f t="shared" si="12"/>
        <v>6.5735759948799997</v>
      </c>
      <c r="W69" s="8">
        <f t="shared" si="12"/>
        <v>6.5549305033600005</v>
      </c>
      <c r="X69" s="8">
        <f t="shared" si="12"/>
        <v>6.5373472016000003</v>
      </c>
      <c r="Y69" s="8">
        <f t="shared" si="12"/>
        <v>6.5268843404800005</v>
      </c>
      <c r="Z69" s="8">
        <f t="shared" si="12"/>
        <v>6.5445862559999997</v>
      </c>
      <c r="AA69" s="8">
        <f t="shared" si="12"/>
        <v>6.5521363807999995</v>
      </c>
      <c r="AB69" s="8">
        <f t="shared" si="12"/>
        <v>6.5596616048000005</v>
      </c>
      <c r="AC69" s="8">
        <f t="shared" si="12"/>
        <v>6.5624820438400011</v>
      </c>
      <c r="AD69" s="8">
        <f t="shared" si="12"/>
        <v>6.55244717312</v>
      </c>
      <c r="AE69" s="8">
        <f t="shared" si="12"/>
        <v>6.538117710719999</v>
      </c>
      <c r="AF69" s="8">
        <f t="shared" si="12"/>
        <v>6.5219042057600003</v>
      </c>
      <c r="AG69" s="8">
        <f t="shared" si="12"/>
        <v>6.51105670944</v>
      </c>
      <c r="AH69" s="8">
        <f t="shared" si="12"/>
        <v>6.4995680617599998</v>
      </c>
      <c r="AI69" s="8">
        <f t="shared" si="12"/>
        <v>6.4911215840000001</v>
      </c>
      <c r="AJ69" s="8">
        <f t="shared" si="12"/>
        <v>6.4561893766400011</v>
      </c>
      <c r="AK69" s="14"/>
    </row>
    <row r="70" spans="1:37" s="5" customFormat="1" ht="15" customHeight="1" x14ac:dyDescent="0.45">
      <c r="A70" s="7" t="s">
        <v>496</v>
      </c>
      <c r="B70" s="52"/>
      <c r="C70" s="8"/>
      <c r="D70" s="8"/>
      <c r="E70" s="8">
        <v>10.80592783456</v>
      </c>
      <c r="F70" s="8">
        <v>13.506930882560001</v>
      </c>
      <c r="G70" s="8">
        <v>13.437555913920001</v>
      </c>
      <c r="H70" s="8">
        <v>13.30303681216</v>
      </c>
      <c r="I70" s="8">
        <v>13.209792138879999</v>
      </c>
      <c r="J70" s="8">
        <v>13.116280508799999</v>
      </c>
      <c r="K70" s="8">
        <v>13.02288461056</v>
      </c>
      <c r="L70" s="8">
        <v>12.934444729919999</v>
      </c>
      <c r="M70" s="8">
        <v>12.868404117440001</v>
      </c>
      <c r="N70" s="8">
        <v>12.803194408</v>
      </c>
      <c r="O70" s="8">
        <v>12.74642164576</v>
      </c>
      <c r="P70" s="8">
        <v>12.68400393536</v>
      </c>
      <c r="Q70" s="8">
        <v>12.671603084159999</v>
      </c>
      <c r="R70" s="8">
        <v>12.669646589119999</v>
      </c>
      <c r="S70" s="8">
        <v>12.66780119968</v>
      </c>
      <c r="T70" s="8">
        <v>12.678875103679999</v>
      </c>
      <c r="U70" s="8">
        <v>12.68674886304</v>
      </c>
      <c r="V70" s="8">
        <v>12.688689911999999</v>
      </c>
      <c r="W70" s="8">
        <v>12.692943120320001</v>
      </c>
      <c r="X70" s="8">
        <v>12.70282196288</v>
      </c>
      <c r="Y70" s="8">
        <v>12.716218037120001</v>
      </c>
      <c r="Z70" s="8">
        <v>12.747618982400001</v>
      </c>
      <c r="AA70" s="8">
        <v>12.773869506880001</v>
      </c>
      <c r="AB70" s="8">
        <v>12.79967335904</v>
      </c>
      <c r="AC70" s="8">
        <v>12.8232429648</v>
      </c>
      <c r="AD70" s="8">
        <v>12.841406796479999</v>
      </c>
      <c r="AE70" s="8">
        <v>12.85853682784</v>
      </c>
      <c r="AF70" s="8">
        <v>12.87004969376</v>
      </c>
      <c r="AG70" s="8">
        <v>12.89009286592</v>
      </c>
      <c r="AH70" s="8">
        <v>12.908347730879999</v>
      </c>
      <c r="AI70" s="8">
        <v>12.92991303712</v>
      </c>
      <c r="AJ70" s="8">
        <v>12.92681320352</v>
      </c>
      <c r="AK70" s="14"/>
    </row>
    <row r="71" spans="1:37" s="5" customFormat="1" ht="15" customHeight="1" x14ac:dyDescent="0.45">
      <c r="A71" s="7" t="s">
        <v>497</v>
      </c>
      <c r="B71" s="52"/>
      <c r="C71" s="8"/>
      <c r="D71" s="8"/>
      <c r="E71" s="8">
        <v>48.329252933440003</v>
      </c>
      <c r="F71" s="8">
        <v>49.529059252480003</v>
      </c>
      <c r="G71" s="8">
        <v>52.084804912000003</v>
      </c>
      <c r="H71" s="8">
        <v>54.407028442240012</v>
      </c>
      <c r="I71" s="8">
        <v>55.460468743680003</v>
      </c>
      <c r="J71" s="8">
        <v>56.743015238719998</v>
      </c>
      <c r="K71" s="8">
        <v>58.328829133120003</v>
      </c>
      <c r="L71" s="8">
        <v>59.250518442240001</v>
      </c>
      <c r="M71" s="8">
        <v>59.710440389440002</v>
      </c>
      <c r="N71" s="8">
        <v>60.230254221119999</v>
      </c>
      <c r="O71" s="8">
        <v>60.474376557760003</v>
      </c>
      <c r="P71" s="8">
        <v>60.415990628160003</v>
      </c>
      <c r="Q71" s="8">
        <v>60.645738680960001</v>
      </c>
      <c r="R71" s="8">
        <v>61.132440389440013</v>
      </c>
      <c r="S71" s="8">
        <v>61.411828831679998</v>
      </c>
      <c r="T71" s="8">
        <v>61.909578203520013</v>
      </c>
      <c r="U71" s="8">
        <v>62.057326708480012</v>
      </c>
      <c r="V71" s="8">
        <v>62.226806407039987</v>
      </c>
      <c r="W71" s="8">
        <v>61.984233203520013</v>
      </c>
      <c r="X71" s="8">
        <v>62.120156407039993</v>
      </c>
      <c r="Y71" s="8">
        <v>62.253715778880007</v>
      </c>
      <c r="Z71" s="8">
        <v>63.309742097920008</v>
      </c>
      <c r="AA71" s="8">
        <v>63.437722097920009</v>
      </c>
      <c r="AB71" s="8">
        <v>63.590945087999998</v>
      </c>
      <c r="AC71" s="8">
        <v>63.756561168319998</v>
      </c>
      <c r="AD71" s="8">
        <v>63.793166557760003</v>
      </c>
      <c r="AE71" s="8">
        <v>63.665470477440003</v>
      </c>
      <c r="AF71" s="8">
        <v>63.717301884480001</v>
      </c>
      <c r="AG71" s="8">
        <v>63.780526557759998</v>
      </c>
      <c r="AH71" s="8">
        <v>63.914487097920009</v>
      </c>
      <c r="AI71" s="8">
        <v>63.938508052800003</v>
      </c>
      <c r="AJ71" s="8">
        <v>63.615305477440003</v>
      </c>
      <c r="AK71" s="14"/>
    </row>
    <row r="72" spans="1:37" s="5" customFormat="1" ht="15" customHeight="1" x14ac:dyDescent="0.45">
      <c r="A72" s="7" t="s">
        <v>498</v>
      </c>
      <c r="B72" s="52"/>
      <c r="C72" s="8"/>
      <c r="D72" s="8"/>
      <c r="E72" s="8">
        <v>2.0190706492800001</v>
      </c>
      <c r="F72" s="8">
        <v>1.8298544755199999</v>
      </c>
      <c r="G72" s="8">
        <v>1.91444600704</v>
      </c>
      <c r="H72" s="8">
        <v>2.0102047510399998</v>
      </c>
      <c r="I72" s="8">
        <v>2.0540339510400001</v>
      </c>
      <c r="J72" s="8">
        <v>2.09696897216</v>
      </c>
      <c r="K72" s="8">
        <v>2.1321089305599998</v>
      </c>
      <c r="L72" s="8">
        <v>2.1864538268799998</v>
      </c>
      <c r="M72" s="8">
        <v>2.2103420870399999</v>
      </c>
      <c r="N72" s="8">
        <v>2.2321168380800001</v>
      </c>
      <c r="O72" s="8">
        <v>2.2552845171200002</v>
      </c>
      <c r="P72" s="8">
        <v>2.28544570592</v>
      </c>
      <c r="Q72" s="8">
        <v>2.2891384060800002</v>
      </c>
      <c r="R72" s="8">
        <v>2.2940716716799998</v>
      </c>
      <c r="S72" s="8">
        <v>2.3029136550399998</v>
      </c>
      <c r="T72" s="8">
        <v>2.3122325961599999</v>
      </c>
      <c r="U72" s="8">
        <v>2.3243748076799999</v>
      </c>
      <c r="V72" s="8">
        <v>2.3342486448000002</v>
      </c>
      <c r="W72" s="8">
        <v>2.3439712822400001</v>
      </c>
      <c r="X72" s="8">
        <v>2.3522631980800002</v>
      </c>
      <c r="Y72" s="8">
        <v>2.36253319808</v>
      </c>
      <c r="Z72" s="8">
        <v>2.3738761318399999</v>
      </c>
      <c r="AA72" s="8">
        <v>2.3837758303999999</v>
      </c>
      <c r="AB72" s="8">
        <v>2.3942427363199998</v>
      </c>
      <c r="AC72" s="8">
        <v>2.4046587536000001</v>
      </c>
      <c r="AD72" s="8">
        <v>2.4161687123200002</v>
      </c>
      <c r="AE72" s="8">
        <v>2.4275870563200002</v>
      </c>
      <c r="AF72" s="8">
        <v>2.4403890758400002</v>
      </c>
      <c r="AG72" s="8">
        <v>2.4513437593599998</v>
      </c>
      <c r="AH72" s="8">
        <v>2.4614413497599998</v>
      </c>
      <c r="AI72" s="8">
        <v>2.4720569779199999</v>
      </c>
      <c r="AJ72" s="8">
        <v>2.4821672588800001</v>
      </c>
      <c r="AK72" s="14"/>
    </row>
    <row r="73" spans="1:37" s="5" customFormat="1" ht="15" customHeight="1" x14ac:dyDescent="0.45">
      <c r="A73" s="7" t="s">
        <v>499</v>
      </c>
      <c r="B73" s="52"/>
      <c r="C73" s="8"/>
      <c r="D73" s="8"/>
      <c r="E73" s="8">
        <v>0.21028910143999999</v>
      </c>
      <c r="F73" s="8">
        <v>0.20637914496000001</v>
      </c>
      <c r="G73" s="8">
        <v>0.22114878271999999</v>
      </c>
      <c r="H73" s="8">
        <v>0.23135110816000001</v>
      </c>
      <c r="I73" s="8">
        <v>0.23502444384000001</v>
      </c>
      <c r="J73" s="8">
        <v>0.23977298848</v>
      </c>
      <c r="K73" s="8">
        <v>0.24536143584</v>
      </c>
      <c r="L73" s="8">
        <v>0.25088407936000001</v>
      </c>
      <c r="M73" s="8">
        <v>0.25303047775999998</v>
      </c>
      <c r="N73" s="8">
        <v>0.25525448575999998</v>
      </c>
      <c r="O73" s="8">
        <v>0.25756717600000001</v>
      </c>
      <c r="P73" s="8">
        <v>0.25893027359999998</v>
      </c>
      <c r="Q73" s="8">
        <v>0.25959367136</v>
      </c>
      <c r="R73" s="8">
        <v>0.26079710047999999</v>
      </c>
      <c r="S73" s="8">
        <v>0.26137515296000002</v>
      </c>
      <c r="T73" s="8">
        <v>0.26284543776000002</v>
      </c>
      <c r="U73" s="8">
        <v>0.26291498303999999</v>
      </c>
      <c r="V73" s="8">
        <v>0.26241636031999999</v>
      </c>
      <c r="W73" s="8">
        <v>0.26140475584</v>
      </c>
      <c r="X73" s="8">
        <v>0.26100452287999998</v>
      </c>
      <c r="Y73" s="8">
        <v>0.26070869631999999</v>
      </c>
      <c r="Z73" s="8">
        <v>0.26245079168000002</v>
      </c>
      <c r="AA73" s="8">
        <v>0.26344470015999999</v>
      </c>
      <c r="AB73" s="8">
        <v>0.26408913791999999</v>
      </c>
      <c r="AC73" s="8">
        <v>0.26432312959999998</v>
      </c>
      <c r="AD73" s="8">
        <v>0.26340485887999998</v>
      </c>
      <c r="AE73" s="8">
        <v>0.26219116607999998</v>
      </c>
      <c r="AF73" s="8">
        <v>0.26029122240000002</v>
      </c>
      <c r="AG73" s="8">
        <v>0.25921677184000003</v>
      </c>
      <c r="AH73" s="8">
        <v>0.25812176864000003</v>
      </c>
      <c r="AI73" s="8">
        <v>0.25728540511999998</v>
      </c>
      <c r="AJ73" s="8">
        <v>0.25422809248</v>
      </c>
      <c r="AK73" s="14"/>
    </row>
    <row r="74" spans="1:37" s="5" customFormat="1" ht="15" customHeight="1" x14ac:dyDescent="0.45">
      <c r="A74" s="7" t="s">
        <v>500</v>
      </c>
      <c r="B74" s="52"/>
      <c r="C74" s="8"/>
      <c r="D74" s="8"/>
      <c r="E74" s="8">
        <v>7.9853879020799994</v>
      </c>
      <c r="F74" s="8">
        <v>7.61774935616</v>
      </c>
      <c r="G74" s="8">
        <v>7.9097839667200001</v>
      </c>
      <c r="H74" s="8">
        <v>8.1423240185600001</v>
      </c>
      <c r="I74" s="8">
        <v>8.1934279177600011</v>
      </c>
      <c r="J74" s="8">
        <v>8.2835187593599997</v>
      </c>
      <c r="K74" s="8">
        <v>8.3682146467200003</v>
      </c>
      <c r="L74" s="8">
        <v>8.4798862406400008</v>
      </c>
      <c r="M74" s="8">
        <v>8.4904339667199995</v>
      </c>
      <c r="N74" s="8">
        <v>8.4908713865600003</v>
      </c>
      <c r="O74" s="8">
        <v>8.4991378454399999</v>
      </c>
      <c r="P74" s="8">
        <v>8.4880006908799999</v>
      </c>
      <c r="Q74" s="8">
        <v>8.4526759862400009</v>
      </c>
      <c r="R74" s="8">
        <v>8.4342228502399994</v>
      </c>
      <c r="S74" s="8">
        <v>8.4116816096000004</v>
      </c>
      <c r="T74" s="8">
        <v>8.40812119968</v>
      </c>
      <c r="U74" s="8">
        <v>8.3825110176000006</v>
      </c>
      <c r="V74" s="8">
        <v>8.3483111212800001</v>
      </c>
      <c r="W74" s="8">
        <v>8.3116285772800005</v>
      </c>
      <c r="X74" s="8">
        <v>8.2850887484799998</v>
      </c>
      <c r="Y74" s="8">
        <v>8.26643038944</v>
      </c>
      <c r="Z74" s="8">
        <v>8.2832595382399994</v>
      </c>
      <c r="AA74" s="8">
        <v>8.2863624559999991</v>
      </c>
      <c r="AB74" s="8">
        <v>8.2885990028799998</v>
      </c>
      <c r="AC74" s="8">
        <v>8.2841591017600003</v>
      </c>
      <c r="AD74" s="8">
        <v>8.2592656076799997</v>
      </c>
      <c r="AE74" s="8">
        <v>8.2294732035199996</v>
      </c>
      <c r="AF74" s="8">
        <v>8.1904006124799995</v>
      </c>
      <c r="AG74" s="8">
        <v>8.1664058982400007</v>
      </c>
      <c r="AH74" s="8">
        <v>8.1427930636799992</v>
      </c>
      <c r="AI74" s="8">
        <v>8.1252819363200004</v>
      </c>
      <c r="AJ74" s="8">
        <v>8.0652889824000003</v>
      </c>
      <c r="AK74" s="14"/>
    </row>
    <row r="75" spans="1:37" s="5" customFormat="1" ht="15" customHeight="1" x14ac:dyDescent="0.45">
      <c r="A75" s="7" t="s">
        <v>501</v>
      </c>
      <c r="B75" s="52"/>
      <c r="C75" s="8"/>
      <c r="D75" s="8"/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14"/>
    </row>
    <row r="76" spans="1:37" s="5" customFormat="1" ht="15" customHeight="1" x14ac:dyDescent="0.35">
      <c r="A76" s="9" t="s">
        <v>502</v>
      </c>
      <c r="B76" s="72"/>
      <c r="C76" s="10"/>
      <c r="D76" s="10"/>
      <c r="E76" s="10">
        <f t="shared" ref="E76:AJ76" si="13">SUM(E69,E70:E75)</f>
        <v>75.70763874847998</v>
      </c>
      <c r="F76" s="10">
        <f t="shared" si="13"/>
        <v>78.557896407999991</v>
      </c>
      <c r="G76" s="10">
        <f t="shared" si="13"/>
        <v>81.669802775359997</v>
      </c>
      <c r="H76" s="10">
        <f t="shared" si="13"/>
        <v>84.411397919360013</v>
      </c>
      <c r="I76" s="10">
        <f t="shared" si="13"/>
        <v>85.497042564480012</v>
      </c>
      <c r="J76" s="10">
        <f t="shared" si="13"/>
        <v>86.891042689279999</v>
      </c>
      <c r="K76" s="10">
        <f t="shared" si="13"/>
        <v>88.557797329280007</v>
      </c>
      <c r="L76" s="10">
        <f t="shared" si="13"/>
        <v>89.677725926720001</v>
      </c>
      <c r="M76" s="10">
        <f t="shared" si="13"/>
        <v>90.123688257920023</v>
      </c>
      <c r="N76" s="10">
        <f t="shared" si="13"/>
        <v>90.613909346880007</v>
      </c>
      <c r="O76" s="10">
        <f t="shared" si="13"/>
        <v>90.85114616992</v>
      </c>
      <c r="P76" s="10">
        <f t="shared" si="13"/>
        <v>90.765711600960003</v>
      </c>
      <c r="Q76" s="10">
        <f t="shared" si="13"/>
        <v>90.932621991999994</v>
      </c>
      <c r="R76" s="10">
        <f t="shared" si="13"/>
        <v>91.399269101760027</v>
      </c>
      <c r="S76" s="10">
        <f t="shared" si="13"/>
        <v>91.659752806079993</v>
      </c>
      <c r="T76" s="10">
        <f t="shared" si="13"/>
        <v>92.177076406080019</v>
      </c>
      <c r="U76" s="10">
        <f t="shared" si="13"/>
        <v>92.306167740160021</v>
      </c>
      <c r="V76" s="10">
        <f t="shared" si="13"/>
        <v>92.434048440319998</v>
      </c>
      <c r="W76" s="10">
        <f t="shared" si="13"/>
        <v>92.149111442560027</v>
      </c>
      <c r="X76" s="10">
        <f t="shared" si="13"/>
        <v>92.258682040959997</v>
      </c>
      <c r="Y76" s="10">
        <f t="shared" si="13"/>
        <v>92.386490440320003</v>
      </c>
      <c r="Z76" s="10">
        <f t="shared" si="13"/>
        <v>93.521533798080014</v>
      </c>
      <c r="AA76" s="10">
        <f t="shared" si="13"/>
        <v>93.697310972160011</v>
      </c>
      <c r="AB76" s="10">
        <f t="shared" si="13"/>
        <v>93.897210928959993</v>
      </c>
      <c r="AC76" s="10">
        <f t="shared" si="13"/>
        <v>94.09542716192</v>
      </c>
      <c r="AD76" s="10">
        <f t="shared" si="13"/>
        <v>94.125859706239993</v>
      </c>
      <c r="AE76" s="10">
        <f t="shared" si="13"/>
        <v>93.981376441920006</v>
      </c>
      <c r="AF76" s="10">
        <f t="shared" si="13"/>
        <v>94.000336694720005</v>
      </c>
      <c r="AG76" s="10">
        <f t="shared" si="13"/>
        <v>94.058642562559996</v>
      </c>
      <c r="AH76" s="10">
        <f t="shared" si="13"/>
        <v>94.184759072639991</v>
      </c>
      <c r="AI76" s="10">
        <f t="shared" si="13"/>
        <v>94.214166993280003</v>
      </c>
      <c r="AJ76" s="10">
        <f t="shared" si="13"/>
        <v>93.799992391360021</v>
      </c>
      <c r="AK76" s="15"/>
    </row>
    <row r="77" spans="1:37" s="4" customFormat="1" x14ac:dyDescent="0.45">
      <c r="A77" s="1" t="s">
        <v>503</v>
      </c>
      <c r="B77" s="1"/>
    </row>
    <row r="78" spans="1:37" x14ac:dyDescent="0.45">
      <c r="A78" s="6" t="s">
        <v>504</v>
      </c>
      <c r="B78" s="6"/>
      <c r="C78" s="27">
        <v>8466749</v>
      </c>
      <c r="D78" s="27">
        <v>8533281</v>
      </c>
      <c r="E78" s="27">
        <v>8599813</v>
      </c>
      <c r="F78" s="27">
        <v>8666345</v>
      </c>
      <c r="G78" s="27">
        <v>8732877</v>
      </c>
      <c r="H78" s="27">
        <v>8799409</v>
      </c>
      <c r="I78" s="27">
        <v>8865941</v>
      </c>
      <c r="J78" s="27">
        <v>8932473</v>
      </c>
      <c r="K78" s="27">
        <v>8999006</v>
      </c>
      <c r="L78" s="27">
        <v>9065538</v>
      </c>
      <c r="M78" s="27">
        <v>9132070</v>
      </c>
      <c r="N78" s="27">
        <v>9198602</v>
      </c>
      <c r="O78" s="27">
        <v>9265134</v>
      </c>
      <c r="P78" s="27">
        <v>9331666</v>
      </c>
      <c r="Q78" s="27">
        <v>9398198</v>
      </c>
      <c r="R78" s="27">
        <v>9464730</v>
      </c>
      <c r="S78" s="27">
        <v>9531262</v>
      </c>
      <c r="T78" s="27">
        <v>9597794</v>
      </c>
      <c r="U78" s="27">
        <v>9664326</v>
      </c>
      <c r="V78" s="27">
        <v>9730859</v>
      </c>
      <c r="W78" s="27">
        <v>9797391</v>
      </c>
      <c r="X78" s="27">
        <v>9863923</v>
      </c>
      <c r="Y78" s="27">
        <v>9930455</v>
      </c>
      <c r="Z78" s="27">
        <v>9996987</v>
      </c>
      <c r="AA78" s="27">
        <v>10063519</v>
      </c>
      <c r="AB78" s="27">
        <v>10130051</v>
      </c>
      <c r="AC78" s="27">
        <v>10196583</v>
      </c>
      <c r="AD78" s="27">
        <v>10263115</v>
      </c>
      <c r="AE78" s="27">
        <v>10329648</v>
      </c>
      <c r="AF78" s="27">
        <v>10396180</v>
      </c>
      <c r="AG78" s="27">
        <v>10462712</v>
      </c>
      <c r="AH78" s="27">
        <v>10529244</v>
      </c>
      <c r="AI78" s="27">
        <v>10595776</v>
      </c>
      <c r="AJ78" s="27">
        <v>10662308</v>
      </c>
    </row>
    <row r="79" spans="1:37" x14ac:dyDescent="0.45">
      <c r="A79" s="6" t="s">
        <v>505</v>
      </c>
      <c r="B79" s="6"/>
      <c r="C79" s="93">
        <v>8001024</v>
      </c>
      <c r="D79" s="27">
        <v>327892000</v>
      </c>
      <c r="E79" s="28" t="s">
        <v>506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37" x14ac:dyDescent="0.45">
      <c r="A80" s="6" t="s">
        <v>507</v>
      </c>
      <c r="B80" s="6"/>
      <c r="C80" s="28">
        <f>D80*(C79/D79)</f>
        <v>5.1242940968367634</v>
      </c>
      <c r="D80" s="28">
        <v>210</v>
      </c>
      <c r="E80" s="28" t="s">
        <v>506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37" x14ac:dyDescent="0.45">
      <c r="A81" s="6" t="s">
        <v>508</v>
      </c>
      <c r="B81" s="6"/>
      <c r="C81" s="29"/>
      <c r="D81" s="29"/>
      <c r="E81" s="29">
        <f t="shared" ref="E81:AJ81" si="14">$C80*(E78/$C79)</f>
        <v>5.5077913764288233</v>
      </c>
      <c r="F81" s="29">
        <f t="shared" si="14"/>
        <v>5.550402114110744</v>
      </c>
      <c r="G81" s="29">
        <f t="shared" si="14"/>
        <v>5.5930128517926638</v>
      </c>
      <c r="H81" s="29">
        <f t="shared" si="14"/>
        <v>5.6356235894745836</v>
      </c>
      <c r="I81" s="29">
        <f t="shared" si="14"/>
        <v>5.6782343271565034</v>
      </c>
      <c r="J81" s="29">
        <f t="shared" si="14"/>
        <v>5.7208450648384224</v>
      </c>
      <c r="K81" s="29">
        <f t="shared" si="14"/>
        <v>5.7634564429751265</v>
      </c>
      <c r="L81" s="29">
        <f t="shared" si="14"/>
        <v>5.8060671806570454</v>
      </c>
      <c r="M81" s="29">
        <f t="shared" si="14"/>
        <v>5.8486779183389652</v>
      </c>
      <c r="N81" s="29">
        <f t="shared" si="14"/>
        <v>5.891288656020885</v>
      </c>
      <c r="O81" s="29">
        <f t="shared" si="14"/>
        <v>5.9338993937028048</v>
      </c>
      <c r="P81" s="29">
        <f t="shared" si="14"/>
        <v>5.9765101313847246</v>
      </c>
      <c r="Q81" s="29">
        <f t="shared" si="14"/>
        <v>6.0191208690666436</v>
      </c>
      <c r="R81" s="29">
        <f t="shared" si="14"/>
        <v>6.0617316067485634</v>
      </c>
      <c r="S81" s="29">
        <f t="shared" si="14"/>
        <v>6.1043423444304832</v>
      </c>
      <c r="T81" s="29">
        <f t="shared" si="14"/>
        <v>6.146953082112403</v>
      </c>
      <c r="U81" s="29">
        <f t="shared" si="14"/>
        <v>6.1895638197943219</v>
      </c>
      <c r="V81" s="29">
        <f t="shared" si="14"/>
        <v>6.232175197931026</v>
      </c>
      <c r="W81" s="29">
        <f t="shared" si="14"/>
        <v>6.274785935612945</v>
      </c>
      <c r="X81" s="29">
        <f t="shared" si="14"/>
        <v>6.3173966732948656</v>
      </c>
      <c r="Y81" s="29">
        <f t="shared" si="14"/>
        <v>6.3600074109767855</v>
      </c>
      <c r="Z81" s="29">
        <f t="shared" si="14"/>
        <v>6.4026181486587053</v>
      </c>
      <c r="AA81" s="29">
        <f t="shared" si="14"/>
        <v>6.4452288863406251</v>
      </c>
      <c r="AB81" s="29">
        <f t="shared" si="14"/>
        <v>6.487839624022544</v>
      </c>
      <c r="AC81" s="29">
        <f t="shared" si="14"/>
        <v>6.5304503617044638</v>
      </c>
      <c r="AD81" s="29">
        <f t="shared" si="14"/>
        <v>6.5730610993863836</v>
      </c>
      <c r="AE81" s="29">
        <f t="shared" si="14"/>
        <v>6.6156724775230868</v>
      </c>
      <c r="AF81" s="29">
        <f t="shared" si="14"/>
        <v>6.6582832152050067</v>
      </c>
      <c r="AG81" s="29">
        <f t="shared" si="14"/>
        <v>6.7008939528869265</v>
      </c>
      <c r="AH81" s="29">
        <f t="shared" si="14"/>
        <v>6.7435046905688463</v>
      </c>
      <c r="AI81" s="29">
        <f t="shared" si="14"/>
        <v>6.7861154282507652</v>
      </c>
      <c r="AJ81" s="29">
        <f t="shared" si="14"/>
        <v>6.828726165932685</v>
      </c>
    </row>
    <row r="82" spans="1:37" s="4" customFormat="1" x14ac:dyDescent="0.45">
      <c r="A82" s="1" t="s">
        <v>509</v>
      </c>
      <c r="B82" s="1"/>
    </row>
    <row r="83" spans="1:37" s="5" customFormat="1" ht="15" customHeight="1" x14ac:dyDescent="0.45">
      <c r="A83" s="7" t="s">
        <v>491</v>
      </c>
      <c r="B83" s="52" t="str">
        <f>About!C94</f>
        <v>Heavy or Residual Oil</v>
      </c>
      <c r="C83" s="8"/>
      <c r="D83" s="8"/>
      <c r="E83" s="8">
        <v>2.2990363599999998E-3</v>
      </c>
      <c r="F83" s="8">
        <v>1.87018834E-3</v>
      </c>
      <c r="G83" s="8">
        <v>2.0078432599999999E-3</v>
      </c>
      <c r="H83" s="8">
        <v>2.1331794800000001E-3</v>
      </c>
      <c r="I83" s="8">
        <v>2.1559559699999998E-3</v>
      </c>
      <c r="J83" s="8">
        <v>2.17210133E-3</v>
      </c>
      <c r="K83" s="8">
        <v>2.1814845100000002E-3</v>
      </c>
      <c r="L83" s="8">
        <v>2.14877443E-3</v>
      </c>
      <c r="M83" s="8">
        <v>2.06917466E-3</v>
      </c>
      <c r="N83" s="8">
        <v>1.9859317E-3</v>
      </c>
      <c r="O83" s="8">
        <v>1.89647697E-3</v>
      </c>
      <c r="P83" s="8">
        <v>1.80078426E-3</v>
      </c>
      <c r="Q83" s="8">
        <v>1.6715165400000001E-3</v>
      </c>
      <c r="R83" s="8">
        <v>1.5430351200000001E-3</v>
      </c>
      <c r="S83" s="8">
        <v>1.41431781E-3</v>
      </c>
      <c r="T83" s="8">
        <v>1.2833988600000001E-3</v>
      </c>
      <c r="U83" s="8">
        <v>1.1519819200000001E-3</v>
      </c>
      <c r="V83" s="8">
        <v>1.1134007999999999E-3</v>
      </c>
      <c r="W83" s="8">
        <v>1.1134007999999999E-3</v>
      </c>
      <c r="X83" s="8">
        <v>1.1134007999999999E-3</v>
      </c>
      <c r="Y83" s="8">
        <v>1.1134007999999999E-3</v>
      </c>
      <c r="Z83" s="8">
        <v>1.1134007999999999E-3</v>
      </c>
      <c r="AA83" s="8">
        <v>1.1134007999999999E-3</v>
      </c>
      <c r="AB83" s="8">
        <v>1.1134007999999999E-3</v>
      </c>
      <c r="AC83" s="8">
        <v>1.1134007999999999E-3</v>
      </c>
      <c r="AD83" s="8">
        <v>1.1134007999999999E-3</v>
      </c>
      <c r="AE83" s="8">
        <v>1.1134007999999999E-3</v>
      </c>
      <c r="AF83" s="8">
        <v>1.1134007999999999E-3</v>
      </c>
      <c r="AG83" s="8">
        <v>1.1134007999999999E-3</v>
      </c>
      <c r="AH83" s="8">
        <v>1.1134007999999999E-3</v>
      </c>
      <c r="AI83" s="8">
        <v>1.1134007999999999E-3</v>
      </c>
      <c r="AJ83" s="8">
        <v>1.1134007999999999E-3</v>
      </c>
    </row>
    <row r="84" spans="1:37" s="5" customFormat="1" ht="15" customHeight="1" x14ac:dyDescent="0.45">
      <c r="A84" s="7" t="s">
        <v>492</v>
      </c>
      <c r="B84" s="52" t="str">
        <f>About!C93</f>
        <v>Petroleum Diesel</v>
      </c>
      <c r="C84" s="8"/>
      <c r="D84" s="8"/>
      <c r="E84" s="8">
        <v>10.329027608800001</v>
      </c>
      <c r="F84" s="8">
        <v>10.342642917499999</v>
      </c>
      <c r="G84" s="8">
        <v>10.41021557375</v>
      </c>
      <c r="H84" s="8">
        <v>10.479494343740001</v>
      </c>
      <c r="I84" s="8">
        <v>10.53377085046</v>
      </c>
      <c r="J84" s="8">
        <v>10.599617394739999</v>
      </c>
      <c r="K84" s="8">
        <v>10.66861461691</v>
      </c>
      <c r="L84" s="8">
        <v>10.72934281997</v>
      </c>
      <c r="M84" s="8">
        <v>10.803008855650001</v>
      </c>
      <c r="N84" s="8">
        <v>10.87604378074</v>
      </c>
      <c r="O84" s="8">
        <v>10.95404589398</v>
      </c>
      <c r="P84" s="8">
        <v>11.03948273582</v>
      </c>
      <c r="Q84" s="8">
        <v>11.157033406369999</v>
      </c>
      <c r="R84" s="8">
        <v>11.296680365</v>
      </c>
      <c r="S84" s="8">
        <v>11.397860977220001</v>
      </c>
      <c r="T84" s="8">
        <v>11.51391990562</v>
      </c>
      <c r="U84" s="8">
        <v>11.62517482933</v>
      </c>
      <c r="V84" s="8">
        <v>11.728343103109999</v>
      </c>
      <c r="W84" s="8">
        <v>11.836883273650001</v>
      </c>
      <c r="X84" s="8">
        <v>11.945039520110001</v>
      </c>
      <c r="Y84" s="8">
        <v>12.05113450733</v>
      </c>
      <c r="Z84" s="8">
        <v>12.15928996749</v>
      </c>
      <c r="AA84" s="8">
        <v>12.263714827299999</v>
      </c>
      <c r="AB84" s="8">
        <v>12.36834926227</v>
      </c>
      <c r="AC84" s="8">
        <v>12.477526938640001</v>
      </c>
      <c r="AD84" s="8">
        <v>12.58961133022</v>
      </c>
      <c r="AE84" s="8">
        <v>12.70551666802</v>
      </c>
      <c r="AF84" s="8">
        <v>12.82283378126</v>
      </c>
      <c r="AG84" s="8">
        <v>12.94098112246</v>
      </c>
      <c r="AH84" s="8">
        <v>13.061324127780001</v>
      </c>
      <c r="AI84" s="8">
        <v>13.18393555618</v>
      </c>
      <c r="AJ84" s="8">
        <v>13.30850104492</v>
      </c>
    </row>
    <row r="85" spans="1:37" s="5" customFormat="1" ht="15" customHeight="1" x14ac:dyDescent="0.45">
      <c r="A85" s="7" t="s">
        <v>510</v>
      </c>
      <c r="B85" s="52" t="str">
        <f>About!C90</f>
        <v>LPG/propane/butane</v>
      </c>
      <c r="C85" s="8"/>
      <c r="D85" s="8"/>
      <c r="E85" s="8">
        <v>3.3764235716000002</v>
      </c>
      <c r="F85" s="8">
        <v>3.3862923180600002</v>
      </c>
      <c r="G85" s="8">
        <v>3.4610985673700001</v>
      </c>
      <c r="H85" s="8">
        <v>3.5380964444599998</v>
      </c>
      <c r="I85" s="8">
        <v>3.5870810211299999</v>
      </c>
      <c r="J85" s="8">
        <v>3.6406596341799999</v>
      </c>
      <c r="K85" s="8">
        <v>3.6956075886800002</v>
      </c>
      <c r="L85" s="8">
        <v>3.7480664056899999</v>
      </c>
      <c r="M85" s="8">
        <v>3.79331639809</v>
      </c>
      <c r="N85" s="8">
        <v>3.8382320557299998</v>
      </c>
      <c r="O85" s="8">
        <v>3.8856905027300011</v>
      </c>
      <c r="P85" s="8">
        <v>3.9350398177599999</v>
      </c>
      <c r="Q85" s="8">
        <v>3.9837056284100001</v>
      </c>
      <c r="R85" s="8">
        <v>4.0398682067299996</v>
      </c>
      <c r="S85" s="8">
        <v>4.0823654676699999</v>
      </c>
      <c r="T85" s="8">
        <v>4.1306337774599999</v>
      </c>
      <c r="U85" s="8">
        <v>4.1765064670400003</v>
      </c>
      <c r="V85" s="8">
        <v>4.2189501547399999</v>
      </c>
      <c r="W85" s="8">
        <v>4.2630395421299996</v>
      </c>
      <c r="X85" s="8">
        <v>4.3070089663499997</v>
      </c>
      <c r="Y85" s="8">
        <v>4.3497161956000001</v>
      </c>
      <c r="Z85" s="8">
        <v>4.3938791806699999</v>
      </c>
      <c r="AA85" s="8">
        <v>4.4367543898099999</v>
      </c>
      <c r="AB85" s="8">
        <v>4.4791856539700001</v>
      </c>
      <c r="AC85" s="8">
        <v>4.5233022473400002</v>
      </c>
      <c r="AD85" s="8">
        <v>4.5686682451999996</v>
      </c>
      <c r="AE85" s="8">
        <v>4.61538838271</v>
      </c>
      <c r="AF85" s="8">
        <v>4.6623805013900004</v>
      </c>
      <c r="AG85" s="8">
        <v>4.7095969776700004</v>
      </c>
      <c r="AH85" s="8">
        <v>4.7573053632300004</v>
      </c>
      <c r="AI85" s="8">
        <v>4.8057572216500004</v>
      </c>
      <c r="AJ85" s="8">
        <v>4.8547934058100006</v>
      </c>
    </row>
    <row r="86" spans="1:37" s="5" customFormat="1" ht="15" customHeight="1" x14ac:dyDescent="0.45">
      <c r="A86" s="7" t="s">
        <v>493</v>
      </c>
      <c r="B86" s="52" t="str">
        <f>About!C92</f>
        <v>Petroleum Diesel</v>
      </c>
      <c r="C86" s="8"/>
      <c r="D86" s="8"/>
      <c r="E86" s="8">
        <v>1.3474088957899999</v>
      </c>
      <c r="F86" s="8">
        <v>0.56258436153000002</v>
      </c>
      <c r="G86" s="8">
        <v>0.81515479868000007</v>
      </c>
      <c r="H86" s="8">
        <v>1.07542156644</v>
      </c>
      <c r="I86" s="8">
        <v>1.2123516751000001</v>
      </c>
      <c r="J86" s="8">
        <v>1.3536625493700001</v>
      </c>
      <c r="K86" s="8">
        <v>1.4983299810799999</v>
      </c>
      <c r="L86" s="8">
        <v>1.6448436714000001</v>
      </c>
      <c r="M86" s="8">
        <v>1.72825668188</v>
      </c>
      <c r="N86" s="8">
        <v>1.81303083008</v>
      </c>
      <c r="O86" s="8">
        <v>1.90012361972</v>
      </c>
      <c r="P86" s="8">
        <v>1.9902922839099999</v>
      </c>
      <c r="Q86" s="8">
        <v>2.0162147340000001</v>
      </c>
      <c r="R86" s="8">
        <v>2.0413357085000001</v>
      </c>
      <c r="S86" s="8">
        <v>2.0652736946500001</v>
      </c>
      <c r="T86" s="8">
        <v>2.0908609974700001</v>
      </c>
      <c r="U86" s="8">
        <v>2.1150825233999999</v>
      </c>
      <c r="V86" s="8">
        <v>2.13750276708</v>
      </c>
      <c r="W86" s="8">
        <v>2.1588113922400001</v>
      </c>
      <c r="X86" s="8">
        <v>2.1800260283399999</v>
      </c>
      <c r="Y86" s="8">
        <v>2.2011420886300002</v>
      </c>
      <c r="Z86" s="8">
        <v>2.2232607600500001</v>
      </c>
      <c r="AA86" s="8">
        <v>2.24581897317</v>
      </c>
      <c r="AB86" s="8">
        <v>2.26830280231</v>
      </c>
      <c r="AC86" s="8">
        <v>2.2916826727199999</v>
      </c>
      <c r="AD86" s="8">
        <v>2.3156900629499999</v>
      </c>
      <c r="AE86" s="8">
        <v>2.34044690192</v>
      </c>
      <c r="AF86" s="8">
        <v>2.3654369050500001</v>
      </c>
      <c r="AG86" s="8">
        <v>2.3905942852400002</v>
      </c>
      <c r="AH86" s="8">
        <v>2.4161218030499998</v>
      </c>
      <c r="AI86" s="8">
        <v>2.4420900420099998</v>
      </c>
      <c r="AJ86" s="8">
        <v>2.4684248016099999</v>
      </c>
    </row>
    <row r="87" spans="1:37" s="5" customFormat="1" ht="15" customHeight="1" x14ac:dyDescent="0.45">
      <c r="A87" s="7" t="s">
        <v>494</v>
      </c>
      <c r="B87" s="52" t="str">
        <f>About!C98</f>
        <v>Heavy or Residual Oil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7" s="5" customFormat="1" ht="15" customHeight="1" x14ac:dyDescent="0.45">
      <c r="A88" s="7" t="s">
        <v>495</v>
      </c>
      <c r="B88" s="52"/>
      <c r="C88" s="8"/>
      <c r="D88" s="8"/>
      <c r="E88" s="8">
        <f t="shared" ref="E88:AJ88" si="15">SUM(E83:E87)</f>
        <v>15.055159112550001</v>
      </c>
      <c r="F88" s="8">
        <f t="shared" si="15"/>
        <v>14.29338978543</v>
      </c>
      <c r="G88" s="8">
        <f t="shared" si="15"/>
        <v>14.688476783059999</v>
      </c>
      <c r="H88" s="8">
        <f t="shared" si="15"/>
        <v>15.09514553412</v>
      </c>
      <c r="I88" s="8">
        <f t="shared" si="15"/>
        <v>15.335359502660001</v>
      </c>
      <c r="J88" s="8">
        <f t="shared" si="15"/>
        <v>15.59611167962</v>
      </c>
      <c r="K88" s="8">
        <f t="shared" si="15"/>
        <v>15.86473367118</v>
      </c>
      <c r="L88" s="8">
        <f t="shared" si="15"/>
        <v>16.124401671489998</v>
      </c>
      <c r="M88" s="8">
        <f t="shared" si="15"/>
        <v>16.326651110280004</v>
      </c>
      <c r="N88" s="8">
        <f t="shared" si="15"/>
        <v>16.529292598249999</v>
      </c>
      <c r="O88" s="8">
        <f t="shared" si="15"/>
        <v>16.7417564934</v>
      </c>
      <c r="P88" s="8">
        <f t="shared" si="15"/>
        <v>16.966615621750002</v>
      </c>
      <c r="Q88" s="8">
        <f t="shared" si="15"/>
        <v>17.158625285319999</v>
      </c>
      <c r="R88" s="8">
        <f t="shared" si="15"/>
        <v>17.37942731535</v>
      </c>
      <c r="S88" s="8">
        <f t="shared" si="15"/>
        <v>17.546914457349999</v>
      </c>
      <c r="T88" s="8">
        <f t="shared" si="15"/>
        <v>17.736698079410001</v>
      </c>
      <c r="U88" s="8">
        <f t="shared" si="15"/>
        <v>17.91791580169</v>
      </c>
      <c r="V88" s="8">
        <f t="shared" si="15"/>
        <v>18.085909425729998</v>
      </c>
      <c r="W88" s="8">
        <f t="shared" si="15"/>
        <v>18.259847608819999</v>
      </c>
      <c r="X88" s="8">
        <f t="shared" si="15"/>
        <v>18.433187915599998</v>
      </c>
      <c r="Y88" s="8">
        <f t="shared" si="15"/>
        <v>18.603106192359999</v>
      </c>
      <c r="Z88" s="8">
        <f t="shared" si="15"/>
        <v>18.777543309009999</v>
      </c>
      <c r="AA88" s="8">
        <f t="shared" si="15"/>
        <v>18.947401591079998</v>
      </c>
      <c r="AB88" s="8">
        <f t="shared" si="15"/>
        <v>19.116951119349999</v>
      </c>
      <c r="AC88" s="8">
        <f t="shared" si="15"/>
        <v>19.293625259500001</v>
      </c>
      <c r="AD88" s="8">
        <f t="shared" si="15"/>
        <v>19.475083039169999</v>
      </c>
      <c r="AE88" s="8">
        <f t="shared" si="15"/>
        <v>19.662465353449999</v>
      </c>
      <c r="AF88" s="8">
        <f t="shared" si="15"/>
        <v>19.8517645885</v>
      </c>
      <c r="AG88" s="8">
        <f t="shared" si="15"/>
        <v>20.042285786169998</v>
      </c>
      <c r="AH88" s="8">
        <f t="shared" si="15"/>
        <v>20.235864694860002</v>
      </c>
      <c r="AI88" s="8">
        <f t="shared" si="15"/>
        <v>20.43289622064</v>
      </c>
      <c r="AJ88" s="8">
        <f t="shared" si="15"/>
        <v>20.632832653139999</v>
      </c>
    </row>
    <row r="89" spans="1:37" s="5" customFormat="1" ht="15" customHeight="1" x14ac:dyDescent="0.45">
      <c r="A89" s="7" t="s">
        <v>496</v>
      </c>
      <c r="B89" s="52"/>
      <c r="C89" s="8"/>
      <c r="D89" s="8"/>
      <c r="E89" s="8">
        <v>4.7054548803199996</v>
      </c>
      <c r="F89" s="8">
        <v>5.1162850979200014</v>
      </c>
      <c r="G89" s="8">
        <v>5.0712910461699998</v>
      </c>
      <c r="H89" s="8">
        <v>5.0265241827000002</v>
      </c>
      <c r="I89" s="8">
        <v>5.0065879131400006</v>
      </c>
      <c r="J89" s="8">
        <v>4.9926846613800002</v>
      </c>
      <c r="K89" s="8">
        <v>4.97959326437</v>
      </c>
      <c r="L89" s="8">
        <v>4.9613643142099999</v>
      </c>
      <c r="M89" s="8">
        <v>4.9669845769300007</v>
      </c>
      <c r="N89" s="8">
        <v>4.9706607391100004</v>
      </c>
      <c r="O89" s="8">
        <v>4.9788745599600004</v>
      </c>
      <c r="P89" s="8">
        <v>4.9860541604200002</v>
      </c>
      <c r="Q89" s="8">
        <v>5.0235550614800006</v>
      </c>
      <c r="R89" s="8">
        <v>5.0706875609200006</v>
      </c>
      <c r="S89" s="8">
        <v>5.10227027019</v>
      </c>
      <c r="T89" s="8">
        <v>5.1403934490700003</v>
      </c>
      <c r="U89" s="8">
        <v>5.1760490612899996</v>
      </c>
      <c r="V89" s="8">
        <v>5.2081628900000014</v>
      </c>
      <c r="W89" s="8">
        <v>5.2416652458800002</v>
      </c>
      <c r="X89" s="8">
        <v>5.2757095459300007</v>
      </c>
      <c r="Y89" s="8">
        <v>5.3080165161300004</v>
      </c>
      <c r="Z89" s="8">
        <v>5.3421451861699998</v>
      </c>
      <c r="AA89" s="8">
        <v>5.3753816153900003</v>
      </c>
      <c r="AB89" s="8">
        <v>5.4088583903099998</v>
      </c>
      <c r="AC89" s="8">
        <v>5.4449663347100001</v>
      </c>
      <c r="AD89" s="8">
        <v>5.4830691222099999</v>
      </c>
      <c r="AE89" s="8">
        <v>5.5231351959700001</v>
      </c>
      <c r="AF89" s="8">
        <v>5.5636767977600003</v>
      </c>
      <c r="AG89" s="8">
        <v>5.6048910791999997</v>
      </c>
      <c r="AH89" s="8">
        <v>5.6470572030000001</v>
      </c>
      <c r="AI89" s="8">
        <v>5.6905403006700004</v>
      </c>
      <c r="AJ89" s="8">
        <v>5.73524158672</v>
      </c>
    </row>
    <row r="90" spans="1:37" s="5" customFormat="1" ht="15" customHeight="1" x14ac:dyDescent="0.45">
      <c r="A90" s="7" t="s">
        <v>498</v>
      </c>
      <c r="B90" s="52"/>
      <c r="C90" s="8"/>
      <c r="D90" s="8"/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</row>
    <row r="91" spans="1:37" s="5" customFormat="1" ht="15" customHeight="1" x14ac:dyDescent="0.45">
      <c r="A91" s="7" t="s">
        <v>499</v>
      </c>
      <c r="B91" s="52"/>
      <c r="C91" s="8"/>
      <c r="D91" s="8"/>
      <c r="E91" s="8">
        <v>3.3894649861400001</v>
      </c>
      <c r="F91" s="8">
        <v>3.3914058628500001</v>
      </c>
      <c r="G91" s="8">
        <v>3.4479355908499998</v>
      </c>
      <c r="H91" s="8">
        <v>3.5097784003700001</v>
      </c>
      <c r="I91" s="8">
        <v>3.55208810255</v>
      </c>
      <c r="J91" s="8">
        <v>3.6000760439700001</v>
      </c>
      <c r="K91" s="8">
        <v>3.6499024858400002</v>
      </c>
      <c r="L91" s="8">
        <v>3.6986367045900002</v>
      </c>
      <c r="M91" s="8">
        <v>3.7428736542799999</v>
      </c>
      <c r="N91" s="8">
        <v>3.7850709941899998</v>
      </c>
      <c r="O91" s="8">
        <v>3.8308953001099999</v>
      </c>
      <c r="P91" s="8">
        <v>3.8792079834300002</v>
      </c>
      <c r="Q91" s="8">
        <v>3.92743349229</v>
      </c>
      <c r="R91" s="8">
        <v>3.9738192950400002</v>
      </c>
      <c r="S91" s="8">
        <v>4.0178551091900001</v>
      </c>
      <c r="T91" s="8">
        <v>4.06549749797</v>
      </c>
      <c r="U91" s="8">
        <v>4.1106615215700009</v>
      </c>
      <c r="V91" s="8">
        <v>4.1518669964499999</v>
      </c>
      <c r="W91" s="8">
        <v>4.1903525547899996</v>
      </c>
      <c r="X91" s="8">
        <v>4.2290444382499999</v>
      </c>
      <c r="Y91" s="8">
        <v>4.2669101038800008</v>
      </c>
      <c r="Z91" s="8">
        <v>4.3060371257599996</v>
      </c>
      <c r="AA91" s="8">
        <v>4.3461187944700006</v>
      </c>
      <c r="AB91" s="8">
        <v>4.3866032060400002</v>
      </c>
      <c r="AC91" s="8">
        <v>4.42889610761</v>
      </c>
      <c r="AD91" s="8">
        <v>4.47262594622</v>
      </c>
      <c r="AE91" s="8">
        <v>4.5177287956800001</v>
      </c>
      <c r="AF91" s="8">
        <v>4.5628792162899998</v>
      </c>
      <c r="AG91" s="8">
        <v>4.6081488137700006</v>
      </c>
      <c r="AH91" s="8">
        <v>4.6539643131299986</v>
      </c>
      <c r="AI91" s="8">
        <v>4.70044090732</v>
      </c>
      <c r="AJ91" s="8">
        <v>4.7474710304999999</v>
      </c>
    </row>
    <row r="92" spans="1:37" s="5" customFormat="1" ht="15" customHeight="1" x14ac:dyDescent="0.45">
      <c r="A92" s="7" t="s">
        <v>511</v>
      </c>
      <c r="B92" s="52"/>
      <c r="C92" s="8"/>
      <c r="D92" s="8"/>
      <c r="E92" s="8">
        <v>6.72582610096</v>
      </c>
      <c r="F92" s="8">
        <v>6.6935131286700003</v>
      </c>
      <c r="G92" s="8">
        <v>6.8753241929299991</v>
      </c>
      <c r="H92" s="8">
        <v>7.0675935189699999</v>
      </c>
      <c r="I92" s="8">
        <v>7.1767591911599986</v>
      </c>
      <c r="J92" s="8">
        <v>7.2961495678200006</v>
      </c>
      <c r="K92" s="8">
        <v>7.4183114423000003</v>
      </c>
      <c r="L92" s="8">
        <v>7.5329306029800014</v>
      </c>
      <c r="M92" s="8">
        <v>7.617658778840001</v>
      </c>
      <c r="N92" s="8">
        <v>7.7044666133600002</v>
      </c>
      <c r="O92" s="8">
        <v>7.7947762611400009</v>
      </c>
      <c r="P92" s="8">
        <v>7.8897523111100014</v>
      </c>
      <c r="Q92" s="8">
        <v>7.9655715769200004</v>
      </c>
      <c r="R92" s="8">
        <v>8.0427642205200005</v>
      </c>
      <c r="S92" s="8">
        <v>8.1107264097900007</v>
      </c>
      <c r="T92" s="8">
        <v>8.1865168970199989</v>
      </c>
      <c r="U92" s="8">
        <v>8.2582024526800009</v>
      </c>
      <c r="V92" s="8">
        <v>8.3232603380600008</v>
      </c>
      <c r="W92" s="8">
        <v>8.3861625819899999</v>
      </c>
      <c r="X92" s="8">
        <v>8.4492815826200012</v>
      </c>
      <c r="Y92" s="8">
        <v>8.5118622822700001</v>
      </c>
      <c r="Z92" s="8">
        <v>8.5768129687499997</v>
      </c>
      <c r="AA92" s="8">
        <v>8.6431938300900004</v>
      </c>
      <c r="AB92" s="8">
        <v>8.7088196075400006</v>
      </c>
      <c r="AC92" s="8">
        <v>8.7785263082000018</v>
      </c>
      <c r="AD92" s="8">
        <v>8.8512109104299999</v>
      </c>
      <c r="AE92" s="8">
        <v>8.9270261661100001</v>
      </c>
      <c r="AF92" s="8">
        <v>9.00385726897</v>
      </c>
      <c r="AG92" s="8">
        <v>9.0815746367700001</v>
      </c>
      <c r="AH92" s="8">
        <v>9.1605005738800003</v>
      </c>
      <c r="AI92" s="8">
        <v>9.2412054361100004</v>
      </c>
      <c r="AJ92" s="8">
        <v>9.3233204487600005</v>
      </c>
    </row>
    <row r="93" spans="1:37" s="5" customFormat="1" ht="15" customHeight="1" x14ac:dyDescent="0.35">
      <c r="A93" s="9" t="s">
        <v>502</v>
      </c>
      <c r="B93" s="72"/>
      <c r="C93" s="10"/>
      <c r="D93" s="10"/>
      <c r="E93" s="10">
        <f t="shared" ref="E93:AJ93" si="16">SUM(E88,E89:E92)</f>
        <v>29.875905079969996</v>
      </c>
      <c r="F93" s="10">
        <f t="shared" si="16"/>
        <v>29.494593874869999</v>
      </c>
      <c r="G93" s="10">
        <f t="shared" si="16"/>
        <v>30.08302761301</v>
      </c>
      <c r="H93" s="10">
        <f t="shared" si="16"/>
        <v>30.69904163616</v>
      </c>
      <c r="I93" s="10">
        <f t="shared" si="16"/>
        <v>31.07079470951</v>
      </c>
      <c r="J93" s="10">
        <f t="shared" si="16"/>
        <v>31.485021952789999</v>
      </c>
      <c r="K93" s="10">
        <f t="shared" si="16"/>
        <v>31.912540863690005</v>
      </c>
      <c r="L93" s="10">
        <f t="shared" si="16"/>
        <v>32.317333293270003</v>
      </c>
      <c r="M93" s="10">
        <f t="shared" si="16"/>
        <v>32.654168120330006</v>
      </c>
      <c r="N93" s="10">
        <f t="shared" si="16"/>
        <v>32.989490944909996</v>
      </c>
      <c r="O93" s="10">
        <f t="shared" si="16"/>
        <v>33.346302614610003</v>
      </c>
      <c r="P93" s="10">
        <f t="shared" si="16"/>
        <v>33.721630076709999</v>
      </c>
      <c r="Q93" s="10">
        <f t="shared" si="16"/>
        <v>34.075185416010001</v>
      </c>
      <c r="R93" s="10">
        <f t="shared" si="16"/>
        <v>34.466698391830001</v>
      </c>
      <c r="S93" s="10">
        <f t="shared" si="16"/>
        <v>34.777766246520002</v>
      </c>
      <c r="T93" s="10">
        <f t="shared" si="16"/>
        <v>35.12910592347</v>
      </c>
      <c r="U93" s="10">
        <f t="shared" si="16"/>
        <v>35.462828837230006</v>
      </c>
      <c r="V93" s="10">
        <f t="shared" si="16"/>
        <v>35.769199650239997</v>
      </c>
      <c r="W93" s="10">
        <f t="shared" si="16"/>
        <v>36.078027991479999</v>
      </c>
      <c r="X93" s="10">
        <f t="shared" si="16"/>
        <v>36.387223482400003</v>
      </c>
      <c r="Y93" s="10">
        <f t="shared" si="16"/>
        <v>36.689895094640001</v>
      </c>
      <c r="Z93" s="10">
        <f t="shared" si="16"/>
        <v>37.002538589689998</v>
      </c>
      <c r="AA93" s="10">
        <f t="shared" si="16"/>
        <v>37.31209583103</v>
      </c>
      <c r="AB93" s="10">
        <f t="shared" si="16"/>
        <v>37.621232323240001</v>
      </c>
      <c r="AC93" s="10">
        <f t="shared" si="16"/>
        <v>37.946014010020001</v>
      </c>
      <c r="AD93" s="10">
        <f t="shared" si="16"/>
        <v>38.281989018029996</v>
      </c>
      <c r="AE93" s="10">
        <f t="shared" si="16"/>
        <v>38.630355511209999</v>
      </c>
      <c r="AF93" s="10">
        <f t="shared" si="16"/>
        <v>38.982177871520001</v>
      </c>
      <c r="AG93" s="10">
        <f t="shared" si="16"/>
        <v>39.33690031591</v>
      </c>
      <c r="AH93" s="10">
        <f t="shared" si="16"/>
        <v>39.697386784869998</v>
      </c>
      <c r="AI93" s="10">
        <f t="shared" si="16"/>
        <v>40.065082864740006</v>
      </c>
      <c r="AJ93" s="10">
        <f t="shared" si="16"/>
        <v>40.438865719120002</v>
      </c>
    </row>
    <row r="94" spans="1:37" s="4" customFormat="1" x14ac:dyDescent="0.45">
      <c r="A94" s="1" t="s">
        <v>512</v>
      </c>
      <c r="B94" s="1"/>
    </row>
    <row r="95" spans="1:37" s="5" customFormat="1" ht="15" customHeight="1" x14ac:dyDescent="0.45">
      <c r="A95" s="44" t="s">
        <v>90</v>
      </c>
      <c r="B95" s="44" t="str">
        <f>About!C90</f>
        <v>LPG/propane/butane</v>
      </c>
      <c r="C95" s="48"/>
      <c r="D95" s="48"/>
      <c r="E95" s="48">
        <v>4.20957873E-3</v>
      </c>
      <c r="F95" s="48">
        <v>4.2751123199999998E-3</v>
      </c>
      <c r="G95" s="48">
        <v>4.50957393E-3</v>
      </c>
      <c r="H95" s="48">
        <v>4.4533925999999998E-3</v>
      </c>
      <c r="I95" s="48">
        <v>4.4196883199999993E-3</v>
      </c>
      <c r="J95" s="48">
        <v>4.4109008099999999E-3</v>
      </c>
      <c r="K95" s="48">
        <v>4.4202304800000014E-3</v>
      </c>
      <c r="L95" s="48">
        <v>4.4534151899999997E-3</v>
      </c>
      <c r="M95" s="48">
        <v>4.4797325399999997E-3</v>
      </c>
      <c r="N95" s="48">
        <v>4.5156732300000004E-3</v>
      </c>
      <c r="O95" s="48">
        <v>4.5459664199999994E-3</v>
      </c>
      <c r="P95" s="48">
        <v>4.5886841100000004E-3</v>
      </c>
      <c r="Q95" s="48">
        <v>4.6383369299999996E-3</v>
      </c>
      <c r="R95" s="48">
        <v>4.6871765100000001E-3</v>
      </c>
      <c r="S95" s="48">
        <v>4.7134486800000002E-3</v>
      </c>
      <c r="T95" s="48">
        <v>4.7528230499999996E-3</v>
      </c>
      <c r="U95" s="48">
        <v>4.7883571200000004E-3</v>
      </c>
      <c r="V95" s="48">
        <v>4.8142904399999997E-3</v>
      </c>
      <c r="W95" s="48">
        <v>4.8444029100000001E-3</v>
      </c>
      <c r="X95" s="48">
        <v>4.8748542299999996E-3</v>
      </c>
      <c r="Y95" s="48">
        <v>4.8994999199999997E-3</v>
      </c>
      <c r="Z95" s="48">
        <v>4.9301545499999986E-3</v>
      </c>
      <c r="AA95" s="48">
        <v>4.9632940799999997E-3</v>
      </c>
      <c r="AB95" s="48">
        <v>4.9911249600000001E-3</v>
      </c>
      <c r="AC95" s="48">
        <v>5.0275174500000004E-3</v>
      </c>
      <c r="AD95" s="48">
        <v>5.0692185899999997E-3</v>
      </c>
      <c r="AE95" s="48">
        <v>5.1150762899999994E-3</v>
      </c>
      <c r="AF95" s="48">
        <v>5.1597818999999986E-3</v>
      </c>
      <c r="AG95" s="48">
        <v>5.2023866399999999E-3</v>
      </c>
      <c r="AH95" s="48">
        <v>5.2413995700000002E-3</v>
      </c>
      <c r="AI95" s="48">
        <v>5.2819937999999999E-3</v>
      </c>
      <c r="AJ95" s="48">
        <v>5.3191769399999998E-3</v>
      </c>
      <c r="AK95" s="46">
        <v>-2.4114E-2</v>
      </c>
    </row>
    <row r="96" spans="1:37" s="5" customFormat="1" ht="15" customHeight="1" x14ac:dyDescent="0.45">
      <c r="A96" s="44" t="s">
        <v>92</v>
      </c>
      <c r="B96" s="44" t="str">
        <f>About!C91</f>
        <v>LPG/propane/butane</v>
      </c>
      <c r="C96" s="48"/>
      <c r="D96" s="48"/>
      <c r="E96" s="48">
        <v>6.6437189999999993E-2</v>
      </c>
      <c r="F96" s="48">
        <v>7.4147157000000005E-2</v>
      </c>
      <c r="G96" s="48">
        <v>7.5843666000000004E-2</v>
      </c>
      <c r="H96" s="48">
        <v>7.8037651979999997E-2</v>
      </c>
      <c r="I96" s="48">
        <v>8.0110871819999999E-2</v>
      </c>
      <c r="J96" s="48">
        <v>8.1648595709999994E-2</v>
      </c>
      <c r="K96" s="48">
        <v>8.2740234869999998E-2</v>
      </c>
      <c r="L96" s="48">
        <v>8.3633466059999995E-2</v>
      </c>
      <c r="M96" s="48">
        <v>8.4465455759999988E-2</v>
      </c>
      <c r="N96" s="48">
        <v>8.5415771879999991E-2</v>
      </c>
      <c r="O96" s="48">
        <v>8.6353844220000003E-2</v>
      </c>
      <c r="P96" s="48">
        <v>8.7457275359999989E-2</v>
      </c>
      <c r="Q96" s="48">
        <v>8.8375355550000007E-2</v>
      </c>
      <c r="R96" s="48">
        <v>8.9212924979999997E-2</v>
      </c>
      <c r="S96" s="48">
        <v>9.0041887619999997E-2</v>
      </c>
      <c r="T96" s="48">
        <v>9.0914968530000001E-2</v>
      </c>
      <c r="U96" s="48">
        <v>9.185082705E-2</v>
      </c>
      <c r="V96" s="48">
        <v>9.257138027999999E-2</v>
      </c>
      <c r="W96" s="48">
        <v>9.3295050929999998E-2</v>
      </c>
      <c r="X96" s="48">
        <v>9.4013345160000011E-2</v>
      </c>
      <c r="Y96" s="48">
        <v>9.4815357929999997E-2</v>
      </c>
      <c r="Z96" s="48">
        <v>9.5661376019999994E-2</v>
      </c>
      <c r="AA96" s="48">
        <v>9.6435783809999995E-2</v>
      </c>
      <c r="AB96" s="48">
        <v>9.7433787420000001E-2</v>
      </c>
      <c r="AC96" s="48">
        <v>9.8235732419999999E-2</v>
      </c>
      <c r="AD96" s="48">
        <v>9.9150514470000006E-2</v>
      </c>
      <c r="AE96" s="48">
        <v>0.1000682784</v>
      </c>
      <c r="AF96" s="48">
        <v>0.10114805781</v>
      </c>
      <c r="AG96" s="48">
        <v>0.10203909777</v>
      </c>
      <c r="AH96" s="48">
        <v>0.10292986664999999</v>
      </c>
      <c r="AI96" s="48">
        <v>0.10402146063000001</v>
      </c>
      <c r="AJ96" s="48">
        <v>0.10472443884</v>
      </c>
      <c r="AK96" s="46">
        <v>1.5187000000000001E-2</v>
      </c>
    </row>
    <row r="97" spans="1:37" s="5" customFormat="1" ht="15" customHeight="1" x14ac:dyDescent="0.45">
      <c r="A97" s="44" t="s">
        <v>93</v>
      </c>
      <c r="B97" s="44" t="str">
        <f>About!C92</f>
        <v>Petroleum Diesel</v>
      </c>
      <c r="C97" s="48"/>
      <c r="D97" s="48"/>
      <c r="E97" s="48">
        <v>5.9502060000000004E-3</v>
      </c>
      <c r="F97" s="48">
        <v>5.9660189999999986E-3</v>
      </c>
      <c r="G97" s="48">
        <v>6.0982834499999994E-3</v>
      </c>
      <c r="H97" s="48">
        <v>6.2178297299999999E-3</v>
      </c>
      <c r="I97" s="48">
        <v>6.2746887600000001E-3</v>
      </c>
      <c r="J97" s="48">
        <v>6.3584072999999996E-3</v>
      </c>
      <c r="K97" s="48">
        <v>6.45495696E-3</v>
      </c>
      <c r="L97" s="48">
        <v>6.5524328099999998E-3</v>
      </c>
      <c r="M97" s="48">
        <v>6.6236590799999993E-3</v>
      </c>
      <c r="N97" s="48">
        <v>6.6991774499999997E-3</v>
      </c>
      <c r="O97" s="48">
        <v>6.77801655E-3</v>
      </c>
      <c r="P97" s="48">
        <v>6.8582788199999991E-3</v>
      </c>
      <c r="Q97" s="48">
        <v>6.94247175E-3</v>
      </c>
      <c r="R97" s="48">
        <v>7.0100610299999996E-3</v>
      </c>
      <c r="S97" s="48">
        <v>7.0638478199999992E-3</v>
      </c>
      <c r="T97" s="48">
        <v>7.1314145099999997E-3</v>
      </c>
      <c r="U97" s="48">
        <v>7.1931755699999999E-3</v>
      </c>
      <c r="V97" s="48">
        <v>7.2449066700000014E-3</v>
      </c>
      <c r="W97" s="48">
        <v>7.293497759999999E-3</v>
      </c>
      <c r="X97" s="48">
        <v>7.3438282799999999E-3</v>
      </c>
      <c r="Y97" s="48">
        <v>7.3900474199999986E-3</v>
      </c>
      <c r="Z97" s="48">
        <v>7.4507693399999998E-3</v>
      </c>
      <c r="AA97" s="48">
        <v>7.5124400400000003E-3</v>
      </c>
      <c r="AB97" s="48">
        <v>7.5692764799999996E-3</v>
      </c>
      <c r="AC97" s="48">
        <v>7.6337709300000004E-3</v>
      </c>
      <c r="AD97" s="48">
        <v>7.7007954599999989E-3</v>
      </c>
      <c r="AE97" s="48">
        <v>7.7719087799999996E-3</v>
      </c>
      <c r="AF97" s="48">
        <v>7.8413278499999996E-3</v>
      </c>
      <c r="AG97" s="48">
        <v>7.9100466299999988E-3</v>
      </c>
      <c r="AH97" s="48">
        <v>7.9768452599999987E-3</v>
      </c>
      <c r="AI97" s="48">
        <v>8.0450444699999984E-3</v>
      </c>
      <c r="AJ97" s="48">
        <v>8.1026037900000011E-3</v>
      </c>
      <c r="AK97" s="46">
        <v>7.5979999999999997E-3</v>
      </c>
    </row>
    <row r="98" spans="1:37" s="5" customFormat="1" ht="15" customHeight="1" x14ac:dyDescent="0.45">
      <c r="A98" s="44" t="s">
        <v>95</v>
      </c>
      <c r="B98" s="44" t="str">
        <f>About!C93</f>
        <v>Petroleum Diesel</v>
      </c>
      <c r="C98" s="48"/>
      <c r="D98" s="48"/>
      <c r="E98" s="48">
        <v>2.840455305E-2</v>
      </c>
      <c r="F98" s="48">
        <v>2.8607863050000001E-2</v>
      </c>
      <c r="G98" s="48">
        <v>2.8674797219999999E-2</v>
      </c>
      <c r="H98" s="48">
        <v>2.8757679929999991E-2</v>
      </c>
      <c r="I98" s="48">
        <v>2.8784042459999999E-2</v>
      </c>
      <c r="J98" s="48">
        <v>2.8962616409999999E-2</v>
      </c>
      <c r="K98" s="48">
        <v>2.9214630450000001E-2</v>
      </c>
      <c r="L98" s="48">
        <v>2.9506561019999999E-2</v>
      </c>
      <c r="M98" s="48">
        <v>2.9750420069999998E-2</v>
      </c>
      <c r="N98" s="48">
        <v>3.0020257620000001E-2</v>
      </c>
      <c r="O98" s="48">
        <v>3.0290727690000002E-2</v>
      </c>
      <c r="P98" s="48">
        <v>3.059447283E-2</v>
      </c>
      <c r="Q98" s="48">
        <v>3.1000641030000001E-2</v>
      </c>
      <c r="R98" s="48">
        <v>3.1300929900000003E-2</v>
      </c>
      <c r="S98" s="48">
        <v>3.1565119949999998E-2</v>
      </c>
      <c r="T98" s="48">
        <v>3.1892155380000002E-2</v>
      </c>
      <c r="U98" s="48">
        <v>3.2204416950000002E-2</v>
      </c>
      <c r="V98" s="48">
        <v>3.2464947420000001E-2</v>
      </c>
      <c r="W98" s="48">
        <v>3.2709845610000003E-2</v>
      </c>
      <c r="X98" s="48">
        <v>3.2960187990000001E-2</v>
      </c>
      <c r="Y98" s="48">
        <v>3.3183941940000003E-2</v>
      </c>
      <c r="Z98" s="48">
        <v>3.3475420710000002E-2</v>
      </c>
      <c r="AA98" s="48">
        <v>3.3782463989999997E-2</v>
      </c>
      <c r="AB98" s="48">
        <v>3.4070283180000001E-2</v>
      </c>
      <c r="AC98" s="48">
        <v>3.4403824529999988E-2</v>
      </c>
      <c r="AD98" s="48">
        <v>3.4770708719999988E-2</v>
      </c>
      <c r="AE98" s="48">
        <v>3.516138018E-2</v>
      </c>
      <c r="AF98" s="48">
        <v>3.556217196E-2</v>
      </c>
      <c r="AG98" s="48">
        <v>3.5938950570000003E-2</v>
      </c>
      <c r="AH98" s="48">
        <v>3.6301429709999999E-2</v>
      </c>
      <c r="AI98" s="48">
        <v>3.6676378529999998E-2</v>
      </c>
      <c r="AJ98" s="48">
        <v>3.6998173080000002E-2</v>
      </c>
      <c r="AK98" s="46">
        <v>6.8669999999999998E-3</v>
      </c>
    </row>
    <row r="99" spans="1:37" s="5" customFormat="1" ht="15" customHeight="1" x14ac:dyDescent="0.45">
      <c r="A99" s="44" t="s">
        <v>96</v>
      </c>
      <c r="B99" s="44" t="str">
        <f>About!C94</f>
        <v>Heavy or Residual Oil</v>
      </c>
      <c r="C99" s="48"/>
      <c r="D99" s="48"/>
      <c r="E99" s="48">
        <v>9.1227456000000007E-4</v>
      </c>
      <c r="F99" s="48">
        <v>8.5579956000000001E-4</v>
      </c>
      <c r="G99" s="48">
        <v>8.8579907999999984E-4</v>
      </c>
      <c r="H99" s="48">
        <v>9.363555E-4</v>
      </c>
      <c r="I99" s="48">
        <v>9.4918661999999999E-4</v>
      </c>
      <c r="J99" s="48">
        <v>9.7331273999999991E-4</v>
      </c>
      <c r="K99" s="48">
        <v>1.0031089500000001E-3</v>
      </c>
      <c r="L99" s="48">
        <v>1.0570312799999999E-3</v>
      </c>
      <c r="M99" s="48">
        <v>1.0787402699999999E-3</v>
      </c>
      <c r="N99" s="48">
        <v>1.10388294E-3</v>
      </c>
      <c r="O99" s="48">
        <v>1.1221582499999999E-3</v>
      </c>
      <c r="P99" s="48">
        <v>1.1409983099999999E-3</v>
      </c>
      <c r="Q99" s="48">
        <v>1.13995917E-3</v>
      </c>
      <c r="R99" s="48">
        <v>1.1449289699999999E-3</v>
      </c>
      <c r="S99" s="48">
        <v>1.1505538800000001E-3</v>
      </c>
      <c r="T99" s="48">
        <v>1.15798599E-3</v>
      </c>
      <c r="U99" s="48">
        <v>1.15929621E-3</v>
      </c>
      <c r="V99" s="48">
        <v>1.15936398E-3</v>
      </c>
      <c r="W99" s="48">
        <v>1.1609000999999999E-3</v>
      </c>
      <c r="X99" s="48">
        <v>1.1622103199999999E-3</v>
      </c>
      <c r="Y99" s="48">
        <v>1.1626395300000001E-3</v>
      </c>
      <c r="Z99" s="48">
        <v>1.16751897E-3</v>
      </c>
      <c r="AA99" s="48">
        <v>1.17097524E-3</v>
      </c>
      <c r="AB99" s="48">
        <v>1.1749059E-3</v>
      </c>
      <c r="AC99" s="48">
        <v>1.1780233200000001E-3</v>
      </c>
      <c r="AD99" s="48">
        <v>1.17935613E-3</v>
      </c>
      <c r="AE99" s="48">
        <v>1.1807793E-3</v>
      </c>
      <c r="AF99" s="48">
        <v>1.1801467799999999E-3</v>
      </c>
      <c r="AG99" s="48">
        <v>1.18265427E-3</v>
      </c>
      <c r="AH99" s="48">
        <v>1.1835352800000001E-3</v>
      </c>
      <c r="AI99" s="48">
        <v>1.18470996E-3</v>
      </c>
      <c r="AJ99" s="48">
        <v>1.1810729700000001E-3</v>
      </c>
      <c r="AK99" s="46">
        <v>9.9550000000000003E-3</v>
      </c>
    </row>
    <row r="100" spans="1:37" s="5" customFormat="1" ht="15" customHeight="1" x14ac:dyDescent="0.45">
      <c r="A100" s="44" t="s">
        <v>98</v>
      </c>
      <c r="B100" s="44" t="str">
        <f>About!C95</f>
        <v>LPG/propane/butane</v>
      </c>
      <c r="C100" s="48"/>
      <c r="D100" s="48"/>
      <c r="E100" s="48">
        <v>1.4238476999999999E-2</v>
      </c>
      <c r="F100" s="48">
        <v>1.280853E-2</v>
      </c>
      <c r="G100" s="48">
        <v>1.4314831199999999E-2</v>
      </c>
      <c r="H100" s="48">
        <v>1.573657803E-2</v>
      </c>
      <c r="I100" s="48">
        <v>1.6615826010000001E-2</v>
      </c>
      <c r="J100" s="48">
        <v>1.746121158E-2</v>
      </c>
      <c r="K100" s="48">
        <v>1.8115259849999999E-2</v>
      </c>
      <c r="L100" s="48">
        <v>1.8685092600000001E-2</v>
      </c>
      <c r="M100" s="48">
        <v>1.9192396229999999E-2</v>
      </c>
      <c r="N100" s="48">
        <v>1.9754435430000002E-2</v>
      </c>
      <c r="O100" s="48">
        <v>2.032462962E-2</v>
      </c>
      <c r="P100" s="48">
        <v>2.0933000909999999E-2</v>
      </c>
      <c r="Q100" s="48">
        <v>2.1480785820000001E-2</v>
      </c>
      <c r="R100" s="48">
        <v>2.1970830689999998E-2</v>
      </c>
      <c r="S100" s="48">
        <v>2.244928689E-2</v>
      </c>
      <c r="T100" s="48">
        <v>2.294992647E-2</v>
      </c>
      <c r="U100" s="48">
        <v>2.348056557E-2</v>
      </c>
      <c r="V100" s="48">
        <v>2.3913299610000001E-2</v>
      </c>
      <c r="W100" s="48">
        <v>2.4341809320000001E-2</v>
      </c>
      <c r="X100" s="48">
        <v>2.4766817579999999E-2</v>
      </c>
      <c r="Y100" s="48">
        <v>2.5223926229999999E-2</v>
      </c>
      <c r="Z100" s="48">
        <v>2.5713587069999998E-2</v>
      </c>
      <c r="AA100" s="48">
        <v>2.6169182190000001E-2</v>
      </c>
      <c r="AB100" s="48">
        <v>2.6709964199999998E-2</v>
      </c>
      <c r="AC100" s="48">
        <v>2.7203058719999999E-2</v>
      </c>
      <c r="AD100" s="48">
        <v>2.773175508E-2</v>
      </c>
      <c r="AE100" s="48">
        <v>2.8262190869999999E-2</v>
      </c>
      <c r="AF100" s="48">
        <v>2.886484689E-2</v>
      </c>
      <c r="AG100" s="48">
        <v>2.9389522229999999E-2</v>
      </c>
      <c r="AH100" s="48">
        <v>2.9910583170000001E-2</v>
      </c>
      <c r="AI100" s="48">
        <v>3.0501944190000001E-2</v>
      </c>
      <c r="AJ100" s="48">
        <v>3.0978299519999999E-2</v>
      </c>
      <c r="AK100" s="46">
        <v>2.2957999999999999E-2</v>
      </c>
    </row>
    <row r="101" spans="1:37" s="5" customFormat="1" ht="15" customHeight="1" x14ac:dyDescent="0.45">
      <c r="A101" s="44" t="s">
        <v>99</v>
      </c>
      <c r="B101" s="44" t="str">
        <f>About!C96</f>
        <v>Petroleum Diesel</v>
      </c>
      <c r="C101" s="48"/>
      <c r="D101" s="48"/>
      <c r="E101" s="48">
        <v>2.92386888E-3</v>
      </c>
      <c r="F101" s="48">
        <v>2.6836242299999999E-3</v>
      </c>
      <c r="G101" s="48">
        <v>2.2527199799999998E-3</v>
      </c>
      <c r="H101" s="48">
        <v>1.9313998200000001E-3</v>
      </c>
      <c r="I101" s="48">
        <v>1.7368999200000001E-3</v>
      </c>
      <c r="J101" s="48">
        <v>1.57549437E-3</v>
      </c>
      <c r="K101" s="48">
        <v>1.4765953499999999E-3</v>
      </c>
      <c r="L101" s="48">
        <v>1.5030256500000001E-3</v>
      </c>
      <c r="M101" s="48">
        <v>1.49037525E-3</v>
      </c>
      <c r="N101" s="48">
        <v>1.5123779099999999E-3</v>
      </c>
      <c r="O101" s="48">
        <v>1.47664053E-3</v>
      </c>
      <c r="P101" s="48">
        <v>1.4533276499999999E-3</v>
      </c>
      <c r="Q101" s="48">
        <v>1.42804944E-3</v>
      </c>
      <c r="R101" s="48">
        <v>1.4321156399999999E-3</v>
      </c>
      <c r="S101" s="48">
        <v>1.4357526300000001E-3</v>
      </c>
      <c r="T101" s="48">
        <v>1.4469346800000001E-3</v>
      </c>
      <c r="U101" s="48">
        <v>1.4210013599999999E-3</v>
      </c>
      <c r="V101" s="48">
        <v>1.4227182E-3</v>
      </c>
      <c r="W101" s="48">
        <v>1.43850861E-3</v>
      </c>
      <c r="X101" s="48">
        <v>1.4480641799999999E-3</v>
      </c>
      <c r="Y101" s="48">
        <v>1.4489226E-3</v>
      </c>
      <c r="Z101" s="48">
        <v>1.4487192899999999E-3</v>
      </c>
      <c r="AA101" s="48">
        <v>1.45174635E-3</v>
      </c>
      <c r="AB101" s="48">
        <v>1.4604209100000001E-3</v>
      </c>
      <c r="AC101" s="48">
        <v>1.47006684E-3</v>
      </c>
      <c r="AD101" s="48">
        <v>1.48233321E-3</v>
      </c>
      <c r="AE101" s="48">
        <v>1.4995242E-3</v>
      </c>
      <c r="AF101" s="48">
        <v>1.5087635099999999E-3</v>
      </c>
      <c r="AG101" s="48">
        <v>1.5316245899999999E-3</v>
      </c>
      <c r="AH101" s="48">
        <v>1.54443312E-3</v>
      </c>
      <c r="AI101" s="48">
        <v>1.55468898E-3</v>
      </c>
      <c r="AJ101" s="48">
        <v>1.5616467000000001E-3</v>
      </c>
      <c r="AK101" s="46">
        <v>-2.2539999999999999E-3</v>
      </c>
    </row>
    <row r="102" spans="1:37" s="5" customFormat="1" ht="15" customHeight="1" x14ac:dyDescent="0.45">
      <c r="A102" s="44" t="s">
        <v>100</v>
      </c>
      <c r="B102" s="44" t="str">
        <f>About!C97</f>
        <v>Petroleum Diesel</v>
      </c>
      <c r="C102" s="48"/>
      <c r="D102" s="48"/>
      <c r="E102" s="48">
        <v>1.8880721999999999E-2</v>
      </c>
      <c r="F102" s="48">
        <v>1.8925902000000001E-2</v>
      </c>
      <c r="G102" s="48">
        <v>1.9046690729999999E-2</v>
      </c>
      <c r="H102" s="48">
        <v>1.924435323E-2</v>
      </c>
      <c r="I102" s="48">
        <v>1.9303606800000001E-2</v>
      </c>
      <c r="J102" s="48">
        <v>1.93309407E-2</v>
      </c>
      <c r="K102" s="48">
        <v>1.9369479240000001E-2</v>
      </c>
      <c r="L102" s="48">
        <v>1.9436187510000001E-2</v>
      </c>
      <c r="M102" s="48">
        <v>1.9533437460000001E-2</v>
      </c>
      <c r="N102" s="48">
        <v>1.9666469969999999E-2</v>
      </c>
      <c r="O102" s="48">
        <v>1.9829795670000001E-2</v>
      </c>
      <c r="P102" s="48">
        <v>2.0262868560000001E-2</v>
      </c>
      <c r="Q102" s="48">
        <v>2.0760729570000001E-2</v>
      </c>
      <c r="R102" s="48">
        <v>2.1165881219999998E-2</v>
      </c>
      <c r="S102" s="48">
        <v>2.1639390210000001E-2</v>
      </c>
      <c r="T102" s="48">
        <v>2.2126972769999999E-2</v>
      </c>
      <c r="U102" s="48">
        <v>2.2590496979999999E-2</v>
      </c>
      <c r="V102" s="48">
        <v>2.3058177749999999E-2</v>
      </c>
      <c r="W102" s="48">
        <v>2.35733427E-2</v>
      </c>
      <c r="X102" s="48">
        <v>2.4037567199999998E-2</v>
      </c>
      <c r="Y102" s="48">
        <v>2.449293642E-2</v>
      </c>
      <c r="Z102" s="48">
        <v>2.5022536380000002E-2</v>
      </c>
      <c r="AA102" s="48">
        <v>2.554334883E-2</v>
      </c>
      <c r="AB102" s="48">
        <v>2.607839298E-2</v>
      </c>
      <c r="AC102" s="48">
        <v>2.662748811E-2</v>
      </c>
      <c r="AD102" s="48">
        <v>2.7182095199999999E-2</v>
      </c>
      <c r="AE102" s="48">
        <v>2.7751001760000001E-2</v>
      </c>
      <c r="AF102" s="48">
        <v>2.8334659589999998E-2</v>
      </c>
      <c r="AG102" s="48">
        <v>2.8926856439999999E-2</v>
      </c>
      <c r="AH102" s="48">
        <v>2.9520499049999999E-2</v>
      </c>
      <c r="AI102" s="48">
        <v>3.013627986E-2</v>
      </c>
      <c r="AJ102" s="48">
        <v>3.0762949049999998E-2</v>
      </c>
      <c r="AK102" s="46">
        <v>1.9109999999999999E-2</v>
      </c>
    </row>
    <row r="103" spans="1:37" s="5" customFormat="1" ht="15" customHeight="1" x14ac:dyDescent="0.45">
      <c r="A103" s="44" t="s">
        <v>101</v>
      </c>
      <c r="B103" s="44" t="str">
        <f>About!C98</f>
        <v>Heavy or Residual Oil</v>
      </c>
      <c r="C103" s="48"/>
      <c r="D103" s="48"/>
      <c r="E103" s="48">
        <v>8.8643160000000006E-3</v>
      </c>
      <c r="F103" s="48">
        <v>4.5428489999999998E-3</v>
      </c>
      <c r="G103" s="48">
        <v>5.7728970899999987E-3</v>
      </c>
      <c r="H103" s="48">
        <v>6.7078068299999986E-3</v>
      </c>
      <c r="I103" s="48">
        <v>6.8646491999999996E-3</v>
      </c>
      <c r="J103" s="48">
        <v>7.0243153199999993E-3</v>
      </c>
      <c r="K103" s="48">
        <v>7.3756575899999993E-3</v>
      </c>
      <c r="L103" s="48">
        <v>8.4035477699999986E-3</v>
      </c>
      <c r="M103" s="48">
        <v>8.8297984799999996E-3</v>
      </c>
      <c r="N103" s="48">
        <v>9.4476349799999994E-3</v>
      </c>
      <c r="O103" s="48">
        <v>9.71320302E-3</v>
      </c>
      <c r="P103" s="48">
        <v>1.0032670800000001E-2</v>
      </c>
      <c r="Q103" s="48">
        <v>9.9481164300000008E-3</v>
      </c>
      <c r="R103" s="48">
        <v>1.002871755E-2</v>
      </c>
      <c r="S103" s="48">
        <v>1.0134303210000001E-2</v>
      </c>
      <c r="T103" s="48">
        <v>1.0278924389999999E-2</v>
      </c>
      <c r="U103" s="48">
        <v>1.027623618E-2</v>
      </c>
      <c r="V103" s="48">
        <v>1.0259271089999999E-2</v>
      </c>
      <c r="W103" s="48">
        <v>1.0313893710000001E-2</v>
      </c>
      <c r="X103" s="48">
        <v>1.034651367E-2</v>
      </c>
      <c r="Y103" s="48">
        <v>1.0318118039999999E-2</v>
      </c>
      <c r="Z103" s="48">
        <v>1.028244843E-2</v>
      </c>
      <c r="AA103" s="48">
        <v>1.026186894E-2</v>
      </c>
      <c r="AB103" s="48">
        <v>1.029505365E-2</v>
      </c>
      <c r="AC103" s="48">
        <v>1.0333004850000001E-2</v>
      </c>
      <c r="AD103" s="48">
        <v>1.03914E-2</v>
      </c>
      <c r="AE103" s="48">
        <v>1.0492942050000001E-2</v>
      </c>
      <c r="AF103" s="48">
        <v>1.053163872E-2</v>
      </c>
      <c r="AG103" s="48">
        <v>1.067775084E-2</v>
      </c>
      <c r="AH103" s="48">
        <v>1.074800574E-2</v>
      </c>
      <c r="AI103" s="48">
        <v>1.080059526E-2</v>
      </c>
      <c r="AJ103" s="48">
        <v>1.0832831189999999E-2</v>
      </c>
      <c r="AK103" s="46">
        <v>-8.0940000000000005E-3</v>
      </c>
    </row>
    <row r="104" spans="1:37" s="5" customFormat="1" ht="15" customHeight="1" x14ac:dyDescent="0.45">
      <c r="A104" s="44" t="s">
        <v>513</v>
      </c>
      <c r="B104" s="44"/>
      <c r="C104" s="48"/>
      <c r="D104" s="48"/>
      <c r="E104" s="48">
        <f t="shared" ref="E104:AJ104" si="17">SUM(E95:E103)</f>
        <v>0.15082118621999999</v>
      </c>
      <c r="F104" s="48">
        <f t="shared" si="17"/>
        <v>0.15281285615999998</v>
      </c>
      <c r="G104" s="48">
        <f t="shared" si="17"/>
        <v>0.15739925868000001</v>
      </c>
      <c r="H104" s="48">
        <f t="shared" si="17"/>
        <v>0.16202304765</v>
      </c>
      <c r="I104" s="48">
        <f t="shared" si="17"/>
        <v>0.16505945991000001</v>
      </c>
      <c r="J104" s="48">
        <f t="shared" si="17"/>
        <v>0.16774579494</v>
      </c>
      <c r="K104" s="48">
        <f t="shared" si="17"/>
        <v>0.17017015373999997</v>
      </c>
      <c r="L104" s="48">
        <f t="shared" si="17"/>
        <v>0.17323075989</v>
      </c>
      <c r="M104" s="48">
        <f t="shared" si="17"/>
        <v>0.17544401513999999</v>
      </c>
      <c r="N104" s="48">
        <f t="shared" si="17"/>
        <v>0.17813568140999997</v>
      </c>
      <c r="O104" s="48">
        <f t="shared" si="17"/>
        <v>0.18043498197000002</v>
      </c>
      <c r="P104" s="48">
        <f t="shared" si="17"/>
        <v>0.18332157735000001</v>
      </c>
      <c r="Q104" s="48">
        <f t="shared" si="17"/>
        <v>0.18571444569000001</v>
      </c>
      <c r="R104" s="48">
        <f t="shared" si="17"/>
        <v>0.18795356649</v>
      </c>
      <c r="S104" s="48">
        <f t="shared" si="17"/>
        <v>0.19019359088999999</v>
      </c>
      <c r="T104" s="48">
        <f t="shared" si="17"/>
        <v>0.19265210577</v>
      </c>
      <c r="U104" s="48">
        <f t="shared" si="17"/>
        <v>0.19496437299000002</v>
      </c>
      <c r="V104" s="48">
        <f t="shared" si="17"/>
        <v>0.19690835543999996</v>
      </c>
      <c r="W104" s="48">
        <f t="shared" si="17"/>
        <v>0.19897125164999999</v>
      </c>
      <c r="X104" s="48">
        <f t="shared" si="17"/>
        <v>0.20095338861000001</v>
      </c>
      <c r="Y104" s="48">
        <f t="shared" si="17"/>
        <v>0.20293539003000002</v>
      </c>
      <c r="Z104" s="48">
        <f t="shared" si="17"/>
        <v>0.20515253075999998</v>
      </c>
      <c r="AA104" s="48">
        <f t="shared" si="17"/>
        <v>0.20729110347000002</v>
      </c>
      <c r="AB104" s="48">
        <f t="shared" si="17"/>
        <v>0.20978320968</v>
      </c>
      <c r="AC104" s="48">
        <f t="shared" si="17"/>
        <v>0.21211248716999997</v>
      </c>
      <c r="AD104" s="48">
        <f t="shared" si="17"/>
        <v>0.21465817685999999</v>
      </c>
      <c r="AE104" s="48">
        <f t="shared" si="17"/>
        <v>0.21730308183000002</v>
      </c>
      <c r="AF104" s="48">
        <f t="shared" si="17"/>
        <v>0.22013139501000001</v>
      </c>
      <c r="AG104" s="48">
        <f t="shared" si="17"/>
        <v>0.22279888998</v>
      </c>
      <c r="AH104" s="48">
        <f t="shared" si="17"/>
        <v>0.22535659755000001</v>
      </c>
      <c r="AI104" s="48">
        <f t="shared" si="17"/>
        <v>0.22820309567999997</v>
      </c>
      <c r="AJ104" s="48">
        <f t="shared" si="17"/>
        <v>0.23046119208000002</v>
      </c>
      <c r="AK104" s="46">
        <v>1.1660999999999999E-2</v>
      </c>
    </row>
    <row r="105" spans="1:37" s="5" customFormat="1" ht="15" customHeight="1" x14ac:dyDescent="0.45">
      <c r="A105" s="44" t="s">
        <v>514</v>
      </c>
      <c r="B105" s="44"/>
      <c r="C105" s="48"/>
      <c r="D105" s="48"/>
      <c r="E105" s="48">
        <v>0.14198088339000001</v>
      </c>
      <c r="F105" s="48">
        <v>0.14836255839000001</v>
      </c>
      <c r="G105" s="48">
        <v>0.15217270074</v>
      </c>
      <c r="H105" s="48">
        <v>0.15629758956000001</v>
      </c>
      <c r="I105" s="48">
        <v>0.16035168131999999</v>
      </c>
      <c r="J105" s="48">
        <v>0.16335917838</v>
      </c>
      <c r="K105" s="48">
        <v>0.16458861654000001</v>
      </c>
      <c r="L105" s="48">
        <v>0.16321776498000001</v>
      </c>
      <c r="M105" s="48">
        <v>0.16358616270000001</v>
      </c>
      <c r="N105" s="48">
        <v>0.16372818603</v>
      </c>
      <c r="O105" s="48">
        <v>0.16507710270000001</v>
      </c>
      <c r="P105" s="48">
        <v>0.16625643624</v>
      </c>
      <c r="Q105" s="48">
        <v>0.16836096582000001</v>
      </c>
      <c r="R105" s="48">
        <v>0.16968426543000001</v>
      </c>
      <c r="S105" s="48">
        <v>0.17076006899999999</v>
      </c>
      <c r="T105" s="48">
        <v>0.17197340049000001</v>
      </c>
      <c r="U105" s="48">
        <v>0.17381803211999999</v>
      </c>
      <c r="V105" s="48">
        <v>0.17556523307999999</v>
      </c>
      <c r="W105" s="48">
        <v>0.17715559167</v>
      </c>
      <c r="X105" s="48">
        <v>0.17882682246000001</v>
      </c>
      <c r="Y105" s="48">
        <v>0.18078255170999999</v>
      </c>
      <c r="Z105" s="48">
        <v>0.18300746339999999</v>
      </c>
      <c r="AA105" s="48">
        <v>0.18522679536</v>
      </c>
      <c r="AB105" s="48">
        <v>0.18747594611999999</v>
      </c>
      <c r="AC105" s="48">
        <v>0.18962899901999999</v>
      </c>
      <c r="AD105" s="48">
        <v>0.19197539973</v>
      </c>
      <c r="AE105" s="48">
        <v>0.19427894721</v>
      </c>
      <c r="AF105" s="48">
        <v>0.19697411493</v>
      </c>
      <c r="AG105" s="48">
        <v>0.19919317581000001</v>
      </c>
      <c r="AH105" s="48">
        <v>0.20163226329</v>
      </c>
      <c r="AI105" s="48">
        <v>0.20440233945</v>
      </c>
      <c r="AJ105" s="48">
        <v>0.20673188802</v>
      </c>
      <c r="AK105" s="46">
        <v>8.1650000000000004E-3</v>
      </c>
    </row>
    <row r="106" spans="1:37" s="5" customFormat="1" ht="15" customHeight="1" x14ac:dyDescent="0.45">
      <c r="A106" s="44" t="s">
        <v>515</v>
      </c>
      <c r="B106" s="44"/>
      <c r="C106" s="48"/>
      <c r="D106" s="48"/>
      <c r="E106" s="48">
        <v>1.9079513999999999E-2</v>
      </c>
      <c r="F106" s="48">
        <v>1.9257975E-2</v>
      </c>
      <c r="G106" s="48">
        <v>2.0148020999999999E-2</v>
      </c>
      <c r="H106" s="48">
        <v>2.0475350100000001E-2</v>
      </c>
      <c r="I106" s="48">
        <v>2.092730823E-2</v>
      </c>
      <c r="J106" s="48">
        <v>2.1281383890000002E-2</v>
      </c>
      <c r="K106" s="48">
        <v>2.1490251030000001E-2</v>
      </c>
      <c r="L106" s="48">
        <v>2.1684615389999998E-2</v>
      </c>
      <c r="M106" s="48">
        <v>2.186409294E-2</v>
      </c>
      <c r="N106" s="48">
        <v>2.2040520840000001E-2</v>
      </c>
      <c r="O106" s="48">
        <v>2.225675232E-2</v>
      </c>
      <c r="P106" s="48">
        <v>2.2481251739999999E-2</v>
      </c>
      <c r="Q106" s="48">
        <v>2.2703808419999999E-2</v>
      </c>
      <c r="R106" s="48">
        <v>2.309933673E-2</v>
      </c>
      <c r="S106" s="48">
        <v>2.3278113990000002E-2</v>
      </c>
      <c r="T106" s="48">
        <v>2.3493554819999998E-2</v>
      </c>
      <c r="U106" s="48">
        <v>2.371267782E-2</v>
      </c>
      <c r="V106" s="48">
        <v>2.3947659E-2</v>
      </c>
      <c r="W106" s="48">
        <v>2.421779022E-2</v>
      </c>
      <c r="X106" s="48">
        <v>2.449259757E-2</v>
      </c>
      <c r="Y106" s="48">
        <v>2.4765078150000001E-2</v>
      </c>
      <c r="Z106" s="48">
        <v>2.5029471509999991E-2</v>
      </c>
      <c r="AA106" s="48">
        <v>2.5239807E-2</v>
      </c>
      <c r="AB106" s="48">
        <v>2.547815409E-2</v>
      </c>
      <c r="AC106" s="48">
        <v>2.5708007339999998E-2</v>
      </c>
      <c r="AD106" s="48">
        <v>2.595114351E-2</v>
      </c>
      <c r="AE106" s="48">
        <v>2.6199430199999998E-2</v>
      </c>
      <c r="AF106" s="48">
        <v>2.6467483140000001E-2</v>
      </c>
      <c r="AG106" s="48">
        <v>2.670519771E-2</v>
      </c>
      <c r="AH106" s="48">
        <v>2.6947588410000001E-2</v>
      </c>
      <c r="AI106" s="48">
        <v>2.7209451690000001E-2</v>
      </c>
      <c r="AJ106" s="48">
        <v>2.7437701049999999E-2</v>
      </c>
      <c r="AK106" s="46">
        <v>7.8300000000000002E-3</v>
      </c>
    </row>
    <row r="107" spans="1:37" s="5" customFormat="1" ht="15" customHeight="1" x14ac:dyDescent="0.45">
      <c r="A107" s="44" t="s">
        <v>516</v>
      </c>
      <c r="B107" s="44"/>
      <c r="C107" s="48"/>
      <c r="D107" s="48"/>
      <c r="E107" s="48">
        <v>4.3186613220000003E-2</v>
      </c>
      <c r="F107" s="48">
        <v>4.4258757209999999E-2</v>
      </c>
      <c r="G107" s="48">
        <v>4.6542561029999999E-2</v>
      </c>
      <c r="H107" s="48">
        <v>4.8617678429999998E-2</v>
      </c>
      <c r="I107" s="48">
        <v>4.9559026319999998E-2</v>
      </c>
      <c r="J107" s="48">
        <v>5.070508479E-2</v>
      </c>
      <c r="K107" s="48">
        <v>5.2122155490000002E-2</v>
      </c>
      <c r="L107" s="48">
        <v>5.2945786889999992E-2</v>
      </c>
      <c r="M107" s="48">
        <v>5.3356766759999993E-2</v>
      </c>
      <c r="N107" s="48">
        <v>5.3821262340000002E-2</v>
      </c>
      <c r="O107" s="48">
        <v>5.4039413969999998E-2</v>
      </c>
      <c r="P107" s="48">
        <v>5.3987231070000002E-2</v>
      </c>
      <c r="Q107" s="48">
        <v>5.4192528990000002E-2</v>
      </c>
      <c r="R107" s="48">
        <v>5.4627454259999993E-2</v>
      </c>
      <c r="S107" s="48">
        <v>5.4877096349999988E-2</v>
      </c>
      <c r="T107" s="48">
        <v>5.532189345E-2</v>
      </c>
      <c r="U107" s="48">
        <v>5.5453909409999988E-2</v>
      </c>
      <c r="V107" s="48">
        <v>5.5605375360000001E-2</v>
      </c>
      <c r="W107" s="48">
        <v>5.538860172E-2</v>
      </c>
      <c r="X107" s="48">
        <v>5.5510068150000001E-2</v>
      </c>
      <c r="Y107" s="48">
        <v>5.562941112E-2</v>
      </c>
      <c r="Z107" s="48">
        <v>5.6573063190000002E-2</v>
      </c>
      <c r="AA107" s="48">
        <v>5.6687413769999993E-2</v>
      </c>
      <c r="AB107" s="48">
        <v>5.6824354349999988E-2</v>
      </c>
      <c r="AC107" s="48">
        <v>5.6972341439999991E-2</v>
      </c>
      <c r="AD107" s="48">
        <v>5.7005051760000001E-2</v>
      </c>
      <c r="AE107" s="48">
        <v>5.6890949670000003E-2</v>
      </c>
      <c r="AF107" s="48">
        <v>5.6937259169999997E-2</v>
      </c>
      <c r="AG107" s="48">
        <v>5.699375676E-2</v>
      </c>
      <c r="AH107" s="48">
        <v>5.7113461169999998E-2</v>
      </c>
      <c r="AI107" s="48">
        <v>5.7134921669999998E-2</v>
      </c>
      <c r="AJ107" s="48">
        <v>5.6846108519999987E-2</v>
      </c>
      <c r="AK107" s="46">
        <v>9.1850000000000005E-3</v>
      </c>
    </row>
    <row r="108" spans="1:37" s="5" customFormat="1" ht="15" customHeight="1" x14ac:dyDescent="0.45">
      <c r="A108" s="44" t="s">
        <v>517</v>
      </c>
      <c r="B108" s="44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6">
        <v>4.9936000000000001E-2</v>
      </c>
    </row>
    <row r="109" spans="1:37" s="5" customFormat="1" ht="15" customHeight="1" x14ac:dyDescent="0.45">
      <c r="A109" s="44" t="s">
        <v>518</v>
      </c>
      <c r="B109" s="44"/>
      <c r="C109" s="48"/>
      <c r="D109" s="48"/>
      <c r="E109" s="48">
        <f t="shared" ref="E109:AJ109" si="18">SUM(E105:E108)</f>
        <v>0.20424701061</v>
      </c>
      <c r="F109" s="48">
        <f t="shared" si="18"/>
        <v>0.21187929060000002</v>
      </c>
      <c r="G109" s="48">
        <f t="shared" si="18"/>
        <v>0.21886328277</v>
      </c>
      <c r="H109" s="48">
        <f t="shared" si="18"/>
        <v>0.22539061809000002</v>
      </c>
      <c r="I109" s="48">
        <f t="shared" si="18"/>
        <v>0.23083801587</v>
      </c>
      <c r="J109" s="48">
        <f t="shared" si="18"/>
        <v>0.23534564706</v>
      </c>
      <c r="K109" s="48">
        <f t="shared" si="18"/>
        <v>0.23820102306000002</v>
      </c>
      <c r="L109" s="48">
        <f t="shared" si="18"/>
        <v>0.23784816725999999</v>
      </c>
      <c r="M109" s="48">
        <f t="shared" si="18"/>
        <v>0.23880702240000001</v>
      </c>
      <c r="N109" s="48">
        <f t="shared" si="18"/>
        <v>0.23958996921</v>
      </c>
      <c r="O109" s="48">
        <f t="shared" si="18"/>
        <v>0.24137326899</v>
      </c>
      <c r="P109" s="48">
        <f t="shared" si="18"/>
        <v>0.24272491905000002</v>
      </c>
      <c r="Q109" s="48">
        <f t="shared" si="18"/>
        <v>0.24525730323</v>
      </c>
      <c r="R109" s="48">
        <f t="shared" si="18"/>
        <v>0.24741105642</v>
      </c>
      <c r="S109" s="48">
        <f t="shared" si="18"/>
        <v>0.24891527933999996</v>
      </c>
      <c r="T109" s="48">
        <f t="shared" si="18"/>
        <v>0.25078884876000002</v>
      </c>
      <c r="U109" s="48">
        <f t="shared" si="18"/>
        <v>0.25298461935</v>
      </c>
      <c r="V109" s="48">
        <f t="shared" si="18"/>
        <v>0.25511826743999999</v>
      </c>
      <c r="W109" s="48">
        <f t="shared" si="18"/>
        <v>0.25676198361000002</v>
      </c>
      <c r="X109" s="48">
        <f t="shared" si="18"/>
        <v>0.25882948818000001</v>
      </c>
      <c r="Y109" s="48">
        <f t="shared" si="18"/>
        <v>0.26117704098</v>
      </c>
      <c r="Z109" s="48">
        <f t="shared" si="18"/>
        <v>0.26460999809999997</v>
      </c>
      <c r="AA109" s="48">
        <f t="shared" si="18"/>
        <v>0.26715401613</v>
      </c>
      <c r="AB109" s="48">
        <f t="shared" si="18"/>
        <v>0.26977845455999999</v>
      </c>
      <c r="AC109" s="48">
        <f t="shared" si="18"/>
        <v>0.27230934779999999</v>
      </c>
      <c r="AD109" s="48">
        <f t="shared" si="18"/>
        <v>0.27493159499999997</v>
      </c>
      <c r="AE109" s="48">
        <f t="shared" si="18"/>
        <v>0.27736932708000001</v>
      </c>
      <c r="AF109" s="48">
        <f t="shared" si="18"/>
        <v>0.28037885724</v>
      </c>
      <c r="AG109" s="48">
        <f t="shared" si="18"/>
        <v>0.28289213027999999</v>
      </c>
      <c r="AH109" s="48">
        <f t="shared" si="18"/>
        <v>0.28569331286999999</v>
      </c>
      <c r="AI109" s="48">
        <f t="shared" si="18"/>
        <v>0.28874671280999997</v>
      </c>
      <c r="AJ109" s="48">
        <f t="shared" si="18"/>
        <v>0.29101569759000001</v>
      </c>
      <c r="AK109" s="46">
        <v>9.3620000000000005E-3</v>
      </c>
    </row>
    <row r="110" spans="1:37" s="5" customFormat="1" ht="15" customHeight="1" x14ac:dyDescent="0.45">
      <c r="A110" s="44" t="s">
        <v>519</v>
      </c>
      <c r="B110" s="44"/>
      <c r="C110" s="48"/>
      <c r="D110" s="48"/>
      <c r="E110" s="48">
        <v>1.3077350999999999E-2</v>
      </c>
      <c r="F110" s="48">
        <v>1.2982473E-2</v>
      </c>
      <c r="G110" s="48">
        <v>1.1515817249999999E-2</v>
      </c>
      <c r="H110" s="48">
        <v>1.082284641E-2</v>
      </c>
      <c r="I110" s="48">
        <v>1.1035689390000001E-2</v>
      </c>
      <c r="J110" s="48">
        <v>1.0781393760000001E-2</v>
      </c>
      <c r="K110" s="48">
        <v>1.0600493040000001E-2</v>
      </c>
      <c r="L110" s="48">
        <v>1.047197853E-2</v>
      </c>
      <c r="M110" s="48">
        <v>1.0336257810000001E-2</v>
      </c>
      <c r="N110" s="48">
        <v>1.02104541E-2</v>
      </c>
      <c r="O110" s="48">
        <v>1.007886735E-2</v>
      </c>
      <c r="P110" s="48">
        <v>9.9812785500000001E-3</v>
      </c>
      <c r="Q110" s="48">
        <v>9.9646297199999997E-3</v>
      </c>
      <c r="R110" s="48">
        <v>9.9911729699999983E-3</v>
      </c>
      <c r="S110" s="48">
        <v>1.006020801E-2</v>
      </c>
      <c r="T110" s="48">
        <v>1.008629946E-2</v>
      </c>
      <c r="U110" s="48">
        <v>1.0079093250000001E-2</v>
      </c>
      <c r="V110" s="48">
        <v>1.0116457109999999E-2</v>
      </c>
      <c r="W110" s="48">
        <v>1.013360292E-2</v>
      </c>
      <c r="X110" s="48">
        <v>1.015931034E-2</v>
      </c>
      <c r="Y110" s="48">
        <v>1.016319582E-2</v>
      </c>
      <c r="Z110" s="48">
        <v>1.016405424E-2</v>
      </c>
      <c r="AA110" s="48">
        <v>1.0120094099999999E-2</v>
      </c>
      <c r="AB110" s="48">
        <v>1.0129017150000001E-2</v>
      </c>
      <c r="AC110" s="48">
        <v>1.0069447319999999E-2</v>
      </c>
      <c r="AD110" s="48">
        <v>1.004855157E-2</v>
      </c>
      <c r="AE110" s="48">
        <v>1.0020585150000001E-2</v>
      </c>
      <c r="AF110" s="48">
        <v>9.9780481799999991E-3</v>
      </c>
      <c r="AG110" s="48">
        <v>9.9049017599999994E-3</v>
      </c>
      <c r="AH110" s="48">
        <v>9.8728691399999988E-3</v>
      </c>
      <c r="AI110" s="48">
        <v>9.7893087299999997E-3</v>
      </c>
      <c r="AJ110" s="48">
        <v>9.7193926799999993E-3</v>
      </c>
      <c r="AK110" s="46">
        <v>-4.522E-3</v>
      </c>
    </row>
    <row r="111" spans="1:37" s="5" customFormat="1" ht="15" customHeight="1" x14ac:dyDescent="0.45">
      <c r="A111" s="44" t="s">
        <v>520</v>
      </c>
      <c r="B111" s="44"/>
      <c r="C111" s="48"/>
      <c r="D111" s="48"/>
      <c r="E111" s="48">
        <v>1.1511254070000001E-2</v>
      </c>
      <c r="F111" s="48">
        <v>1.027293804E-2</v>
      </c>
      <c r="G111" s="48">
        <v>1.0646441099999999E-2</v>
      </c>
      <c r="H111" s="48">
        <v>1.11815982E-2</v>
      </c>
      <c r="I111" s="48">
        <v>1.145859678E-2</v>
      </c>
      <c r="J111" s="48">
        <v>1.1691431909999999E-2</v>
      </c>
      <c r="K111" s="48">
        <v>1.1889749519999999E-2</v>
      </c>
      <c r="L111" s="48">
        <v>1.205088399E-2</v>
      </c>
      <c r="M111" s="48">
        <v>1.203845949E-2</v>
      </c>
      <c r="N111" s="48">
        <v>1.2019845330000001E-2</v>
      </c>
      <c r="O111" s="48">
        <v>1.199174337E-2</v>
      </c>
      <c r="P111" s="48">
        <v>1.1965606740000001E-2</v>
      </c>
      <c r="Q111" s="48">
        <v>1.1796362459999999E-2</v>
      </c>
      <c r="R111" s="48">
        <v>1.1637825839999999E-2</v>
      </c>
      <c r="S111" s="48">
        <v>1.1485975860000001E-2</v>
      </c>
      <c r="T111" s="48">
        <v>1.133674632E-2</v>
      </c>
      <c r="U111" s="48">
        <v>1.115365437E-2</v>
      </c>
      <c r="V111" s="48">
        <v>1.109232252E-2</v>
      </c>
      <c r="W111" s="48">
        <v>1.103625414E-2</v>
      </c>
      <c r="X111" s="48">
        <v>1.098115713E-2</v>
      </c>
      <c r="Y111" s="48">
        <v>1.0926737820000001E-2</v>
      </c>
      <c r="Z111" s="48">
        <v>1.089052605E-2</v>
      </c>
      <c r="AA111" s="48">
        <v>1.085695731E-2</v>
      </c>
      <c r="AB111" s="48">
        <v>1.0823546700000001E-2</v>
      </c>
      <c r="AC111" s="48">
        <v>1.0795218840000001E-2</v>
      </c>
      <c r="AD111" s="48">
        <v>1.077522669E-2</v>
      </c>
      <c r="AE111" s="48">
        <v>1.075841973E-2</v>
      </c>
      <c r="AF111" s="48">
        <v>1.074728286E-2</v>
      </c>
      <c r="AG111" s="48">
        <v>1.073447433E-2</v>
      </c>
      <c r="AH111" s="48">
        <v>1.0720762199999999E-2</v>
      </c>
      <c r="AI111" s="48">
        <v>1.07085636E-2</v>
      </c>
      <c r="AJ111" s="48">
        <v>1.069279578E-2</v>
      </c>
      <c r="AK111" s="46">
        <v>-1.155E-3</v>
      </c>
    </row>
    <row r="112" spans="1:37" s="5" customFormat="1" ht="15" customHeight="1" x14ac:dyDescent="0.45">
      <c r="A112" s="44" t="s">
        <v>521</v>
      </c>
      <c r="B112" s="44"/>
      <c r="C112" s="48"/>
      <c r="D112" s="48"/>
      <c r="E112" s="48">
        <f t="shared" ref="E112:AJ112" si="19">SUM(E110:E111)</f>
        <v>2.4588605069999998E-2</v>
      </c>
      <c r="F112" s="48">
        <f t="shared" si="19"/>
        <v>2.325541104E-2</v>
      </c>
      <c r="G112" s="48">
        <f t="shared" si="19"/>
        <v>2.2162258349999998E-2</v>
      </c>
      <c r="H112" s="48">
        <f t="shared" si="19"/>
        <v>2.200444461E-2</v>
      </c>
      <c r="I112" s="48">
        <f t="shared" si="19"/>
        <v>2.2494286170000002E-2</v>
      </c>
      <c r="J112" s="48">
        <f t="shared" si="19"/>
        <v>2.2472825670000002E-2</v>
      </c>
      <c r="K112" s="48">
        <f t="shared" si="19"/>
        <v>2.2490242559999998E-2</v>
      </c>
      <c r="L112" s="48">
        <f t="shared" si="19"/>
        <v>2.2522862519999999E-2</v>
      </c>
      <c r="M112" s="48">
        <f t="shared" si="19"/>
        <v>2.2374717299999999E-2</v>
      </c>
      <c r="N112" s="48">
        <f t="shared" si="19"/>
        <v>2.2230299430000003E-2</v>
      </c>
      <c r="O112" s="48">
        <f t="shared" si="19"/>
        <v>2.2070610720000002E-2</v>
      </c>
      <c r="P112" s="48">
        <f t="shared" si="19"/>
        <v>2.1946885290000002E-2</v>
      </c>
      <c r="Q112" s="48">
        <f t="shared" si="19"/>
        <v>2.1760992180000001E-2</v>
      </c>
      <c r="R112" s="48">
        <f t="shared" si="19"/>
        <v>2.1628998809999998E-2</v>
      </c>
      <c r="S112" s="48">
        <f t="shared" si="19"/>
        <v>2.1546183869999999E-2</v>
      </c>
      <c r="T112" s="48">
        <f t="shared" si="19"/>
        <v>2.142304578E-2</v>
      </c>
      <c r="U112" s="48">
        <f t="shared" si="19"/>
        <v>2.1232747619999999E-2</v>
      </c>
      <c r="V112" s="48">
        <f t="shared" si="19"/>
        <v>2.1208779630000001E-2</v>
      </c>
      <c r="W112" s="48">
        <f t="shared" si="19"/>
        <v>2.1169857059999998E-2</v>
      </c>
      <c r="X112" s="48">
        <f t="shared" si="19"/>
        <v>2.114046747E-2</v>
      </c>
      <c r="Y112" s="48">
        <f t="shared" si="19"/>
        <v>2.1089933640000003E-2</v>
      </c>
      <c r="Z112" s="48">
        <f t="shared" si="19"/>
        <v>2.105458029E-2</v>
      </c>
      <c r="AA112" s="48">
        <f t="shared" si="19"/>
        <v>2.0977051409999999E-2</v>
      </c>
      <c r="AB112" s="48">
        <f t="shared" si="19"/>
        <v>2.0952563850000001E-2</v>
      </c>
      <c r="AC112" s="48">
        <f t="shared" si="19"/>
        <v>2.086466616E-2</v>
      </c>
      <c r="AD112" s="48">
        <f t="shared" si="19"/>
        <v>2.0823778260000002E-2</v>
      </c>
      <c r="AE112" s="48">
        <f t="shared" si="19"/>
        <v>2.077900488E-2</v>
      </c>
      <c r="AF112" s="48">
        <f t="shared" si="19"/>
        <v>2.0725331039999999E-2</v>
      </c>
      <c r="AG112" s="48">
        <f t="shared" si="19"/>
        <v>2.0639376090000001E-2</v>
      </c>
      <c r="AH112" s="48">
        <f t="shared" si="19"/>
        <v>2.0593631339999998E-2</v>
      </c>
      <c r="AI112" s="48">
        <f t="shared" si="19"/>
        <v>2.049787233E-2</v>
      </c>
      <c r="AJ112" s="48">
        <f t="shared" si="19"/>
        <v>2.0412188460000001E-2</v>
      </c>
      <c r="AK112" s="46">
        <v>-2.7520000000000001E-3</v>
      </c>
    </row>
    <row r="113" spans="1:37" s="5" customFormat="1" ht="15" customHeight="1" x14ac:dyDescent="0.45">
      <c r="A113" s="44" t="s">
        <v>522</v>
      </c>
      <c r="B113" s="44"/>
      <c r="C113" s="48"/>
      <c r="D113" s="48"/>
      <c r="E113" s="48">
        <v>3.671387793E-2</v>
      </c>
      <c r="F113" s="48">
        <v>3.4895382930000003E-2</v>
      </c>
      <c r="G113" s="48">
        <v>3.5826926760000002E-2</v>
      </c>
      <c r="H113" s="48">
        <v>3.6871917570000003E-2</v>
      </c>
      <c r="I113" s="48">
        <v>3.7492961849999999E-2</v>
      </c>
      <c r="J113" s="48">
        <v>3.819745359E-2</v>
      </c>
      <c r="K113" s="48">
        <v>3.8973171600000002E-2</v>
      </c>
      <c r="L113" s="48">
        <v>3.9762850230000001E-2</v>
      </c>
      <c r="M113" s="48">
        <v>4.0320732870000001E-2</v>
      </c>
      <c r="N113" s="48">
        <v>4.0910286689999999E-2</v>
      </c>
      <c r="O113" s="48">
        <v>4.1513688179999987E-2</v>
      </c>
      <c r="P113" s="48">
        <v>4.2130801799999999E-2</v>
      </c>
      <c r="Q113" s="48">
        <v>4.2585696630000003E-2</v>
      </c>
      <c r="R113" s="48">
        <v>4.2915985019999998E-2</v>
      </c>
      <c r="S113" s="48">
        <v>4.3232177250000003E-2</v>
      </c>
      <c r="T113" s="48">
        <v>4.3658699039999999E-2</v>
      </c>
      <c r="U113" s="48">
        <v>4.4043067890000002E-2</v>
      </c>
      <c r="V113" s="48">
        <v>4.4385306389999997E-2</v>
      </c>
      <c r="W113" s="48">
        <v>4.4652252420000003E-2</v>
      </c>
      <c r="X113" s="48">
        <v>4.4970726240000002E-2</v>
      </c>
      <c r="Y113" s="48">
        <v>4.5220436099999997E-2</v>
      </c>
      <c r="Z113" s="48">
        <v>4.5599564069999987E-2</v>
      </c>
      <c r="AA113" s="48">
        <v>4.6021725989999998E-2</v>
      </c>
      <c r="AB113" s="48">
        <v>4.6375914599999998E-2</v>
      </c>
      <c r="AC113" s="48">
        <v>4.6819424069999997E-2</v>
      </c>
      <c r="AD113" s="48">
        <v>4.7346742439999992E-2</v>
      </c>
      <c r="AE113" s="48">
        <v>4.7911266539999997E-2</v>
      </c>
      <c r="AF113" s="48">
        <v>4.8490180469999991E-2</v>
      </c>
      <c r="AG113" s="48">
        <v>4.9057460549999987E-2</v>
      </c>
      <c r="AH113" s="48">
        <v>4.9543168140000003E-2</v>
      </c>
      <c r="AI113" s="48">
        <v>5.0025238739999998E-2</v>
      </c>
      <c r="AJ113" s="48">
        <v>5.048837892E-2</v>
      </c>
      <c r="AK113" s="46">
        <v>1.3637E-2</v>
      </c>
    </row>
    <row r="114" spans="1:37" s="5" customFormat="1" ht="15" customHeight="1" x14ac:dyDescent="0.45">
      <c r="A114" s="44" t="s">
        <v>523</v>
      </c>
      <c r="B114" s="44"/>
      <c r="C114" s="48"/>
      <c r="D114" s="48"/>
      <c r="E114" s="48">
        <v>6.8509280339999992E-2</v>
      </c>
      <c r="F114" s="48">
        <v>6.7506284339999986E-2</v>
      </c>
      <c r="G114" s="48">
        <v>6.8967586260000005E-2</v>
      </c>
      <c r="H114" s="48">
        <v>7.0762090679999987E-2</v>
      </c>
      <c r="I114" s="48">
        <v>7.1958073050000002E-2</v>
      </c>
      <c r="J114" s="48">
        <v>7.3090758239999998E-2</v>
      </c>
      <c r="K114" s="48">
        <v>7.4018348819999996E-2</v>
      </c>
      <c r="L114" s="48">
        <v>7.4972414879999991E-2</v>
      </c>
      <c r="M114" s="48">
        <v>7.5549544199999999E-2</v>
      </c>
      <c r="N114" s="48">
        <v>7.6203163259999998E-2</v>
      </c>
      <c r="O114" s="48">
        <v>7.6887188459999992E-2</v>
      </c>
      <c r="P114" s="48">
        <v>7.7641558919999992E-2</v>
      </c>
      <c r="Q114" s="48">
        <v>7.8117936839999999E-2</v>
      </c>
      <c r="R114" s="48">
        <v>7.8563479409999998E-2</v>
      </c>
      <c r="S114" s="48">
        <v>7.8966033209999995E-2</v>
      </c>
      <c r="T114" s="48">
        <v>7.9443856889999998E-2</v>
      </c>
      <c r="U114" s="48">
        <v>7.9918721279999994E-2</v>
      </c>
      <c r="V114" s="48">
        <v>8.0285289209999985E-2</v>
      </c>
      <c r="W114" s="48">
        <v>8.0658814859999997E-2</v>
      </c>
      <c r="X114" s="48">
        <v>8.1004825889999993E-2</v>
      </c>
      <c r="Y114" s="48">
        <v>8.1383411699999991E-2</v>
      </c>
      <c r="Z114" s="48">
        <v>8.1888975899999994E-2</v>
      </c>
      <c r="AA114" s="48">
        <v>8.2395127440000007E-2</v>
      </c>
      <c r="AB114" s="48">
        <v>8.2887273179999998E-2</v>
      </c>
      <c r="AC114" s="48">
        <v>8.33763015E-2</v>
      </c>
      <c r="AD114" s="48">
        <v>8.3880487710000007E-2</v>
      </c>
      <c r="AE114" s="48">
        <v>8.4393212940000004E-2</v>
      </c>
      <c r="AF114" s="48">
        <v>8.4889921859999995E-2</v>
      </c>
      <c r="AG114" s="48">
        <v>8.5334221979999986E-2</v>
      </c>
      <c r="AH114" s="48">
        <v>8.5726000349999998E-2</v>
      </c>
      <c r="AI114" s="48">
        <v>8.6127469829999997E-2</v>
      </c>
      <c r="AJ114" s="48">
        <v>8.6329808460000004E-2</v>
      </c>
      <c r="AK114" s="46">
        <v>9.4739999999999998E-3</v>
      </c>
    </row>
    <row r="115" spans="1:37" s="5" customFormat="1" ht="15" customHeight="1" x14ac:dyDescent="0.35">
      <c r="A115" s="43" t="s">
        <v>524</v>
      </c>
      <c r="B115" s="43"/>
      <c r="C115" s="55"/>
      <c r="D115" s="55"/>
      <c r="E115" s="55">
        <v>0.48881674205999998</v>
      </c>
      <c r="F115" s="55">
        <v>0.49581824147999992</v>
      </c>
      <c r="G115" s="55">
        <v>0.51009654464999998</v>
      </c>
      <c r="H115" s="55">
        <v>0.52436520189000002</v>
      </c>
      <c r="I115" s="55">
        <v>0.53525242979999998</v>
      </c>
      <c r="J115" s="55">
        <v>0.54513722645999996</v>
      </c>
      <c r="K115" s="55">
        <v>0.55414180377</v>
      </c>
      <c r="L115" s="55">
        <v>0.56033098938000003</v>
      </c>
      <c r="M115" s="55">
        <v>0.56495803130999989</v>
      </c>
      <c r="N115" s="55">
        <v>0.57002781464999996</v>
      </c>
      <c r="O115" s="55">
        <v>0.57567788991000002</v>
      </c>
      <c r="P115" s="55">
        <v>0.58139794898999997</v>
      </c>
      <c r="Q115" s="55">
        <v>0.58706855855999995</v>
      </c>
      <c r="R115" s="55">
        <v>0.59213355282000002</v>
      </c>
      <c r="S115" s="55">
        <v>0.59648542595999998</v>
      </c>
      <c r="T115" s="55">
        <v>0.60159869504999997</v>
      </c>
      <c r="U115" s="55">
        <v>0.60677573570999999</v>
      </c>
      <c r="V115" s="55">
        <v>0.61156648736999997</v>
      </c>
      <c r="W115" s="55">
        <v>0.61584636617999999</v>
      </c>
      <c r="X115" s="55">
        <v>0.62053103519999997</v>
      </c>
      <c r="Y115" s="55">
        <v>0.62543835125999991</v>
      </c>
      <c r="Z115" s="55">
        <v>0.63196616097000002</v>
      </c>
      <c r="AA115" s="55">
        <v>0.63747116324999997</v>
      </c>
      <c r="AB115" s="55">
        <v>0.64340964503999998</v>
      </c>
      <c r="AC115" s="55">
        <v>0.64911436551000001</v>
      </c>
      <c r="AD115" s="55">
        <v>0.65530131470999997</v>
      </c>
      <c r="AE115" s="55">
        <v>0.66138803207999997</v>
      </c>
      <c r="AF115" s="55">
        <v>0.66824782442999997</v>
      </c>
      <c r="AG115" s="55">
        <v>0.67435417250999996</v>
      </c>
      <c r="AH115" s="55">
        <v>0.68057326728</v>
      </c>
      <c r="AI115" s="55">
        <v>0.68723248301999995</v>
      </c>
      <c r="AJ115" s="55">
        <v>0.69233944950000004</v>
      </c>
      <c r="AK115" s="50">
        <v>9.9469999999999992E-3</v>
      </c>
    </row>
    <row r="116" spans="1:37" s="5" customFormat="1" ht="15" customHeight="1" x14ac:dyDescent="0.45">
      <c r="A116" s="44" t="s">
        <v>525</v>
      </c>
      <c r="B116" s="44"/>
      <c r="C116" s="48"/>
      <c r="D116" s="48"/>
      <c r="E116" s="48">
        <v>0.13136685894</v>
      </c>
      <c r="F116" s="48">
        <v>0.12753751509</v>
      </c>
      <c r="G116" s="48">
        <v>0.12816788904000001</v>
      </c>
      <c r="H116" s="48">
        <v>0.12866554674</v>
      </c>
      <c r="I116" s="48">
        <v>0.12817358172000001</v>
      </c>
      <c r="J116" s="48">
        <v>0.12862526877</v>
      </c>
      <c r="K116" s="48">
        <v>0.12714776982000001</v>
      </c>
      <c r="L116" s="48">
        <v>0.12633934149000001</v>
      </c>
      <c r="M116" s="48">
        <v>0.12669321384000001</v>
      </c>
      <c r="N116" s="48">
        <v>0.1271945763</v>
      </c>
      <c r="O116" s="48">
        <v>0.1278711468</v>
      </c>
      <c r="P116" s="48">
        <v>0.12895417916999999</v>
      </c>
      <c r="Q116" s="48">
        <v>0.12940690535999999</v>
      </c>
      <c r="R116" s="48">
        <v>0.12955082625</v>
      </c>
      <c r="S116" s="48">
        <v>0.12956083362000001</v>
      </c>
      <c r="T116" s="48">
        <v>0.12941869734</v>
      </c>
      <c r="U116" s="48">
        <v>0.12960931176000001</v>
      </c>
      <c r="V116" s="48">
        <v>0.12968562078000001</v>
      </c>
      <c r="W116" s="48">
        <v>0.1296885123</v>
      </c>
      <c r="X116" s="48">
        <v>0.12957739208999999</v>
      </c>
      <c r="Y116" s="48">
        <v>0.12948920073</v>
      </c>
      <c r="Z116" s="48">
        <v>0.12962887470000001</v>
      </c>
      <c r="AA116" s="48">
        <v>0.13001261103</v>
      </c>
      <c r="AB116" s="48">
        <v>0.13047448616999999</v>
      </c>
      <c r="AC116" s="48">
        <v>0.13079512863000001</v>
      </c>
      <c r="AD116" s="48">
        <v>0.13136039820000001</v>
      </c>
      <c r="AE116" s="48">
        <v>0.13197039596999999</v>
      </c>
      <c r="AF116" s="48">
        <v>0.13264371351000001</v>
      </c>
      <c r="AG116" s="48">
        <v>0.13308873651</v>
      </c>
      <c r="AH116" s="48">
        <v>0.13330844685000001</v>
      </c>
      <c r="AI116" s="48">
        <v>0.13345846704</v>
      </c>
      <c r="AJ116" s="48">
        <v>0.13346226216000001</v>
      </c>
      <c r="AK116" s="46">
        <v>2.0569999999999998E-3</v>
      </c>
    </row>
    <row r="117" spans="1:37" x14ac:dyDescent="0.45">
      <c r="A117" s="43" t="s">
        <v>526</v>
      </c>
      <c r="B117" s="43"/>
      <c r="C117" s="55"/>
      <c r="D117" s="55"/>
      <c r="E117" s="55">
        <f t="shared" ref="E117:AJ117" si="20">E115+E116</f>
        <v>0.62018360099999992</v>
      </c>
      <c r="F117" s="55">
        <f t="shared" si="20"/>
        <v>0.62335575656999986</v>
      </c>
      <c r="G117" s="55">
        <f t="shared" si="20"/>
        <v>0.63826443368999997</v>
      </c>
      <c r="H117" s="55">
        <f t="shared" si="20"/>
        <v>0.65303074862999999</v>
      </c>
      <c r="I117" s="55">
        <f t="shared" si="20"/>
        <v>0.66342601152000003</v>
      </c>
      <c r="J117" s="55">
        <f t="shared" si="20"/>
        <v>0.67376249522999998</v>
      </c>
      <c r="K117" s="55">
        <f t="shared" si="20"/>
        <v>0.68128957358999997</v>
      </c>
      <c r="L117" s="55">
        <f t="shared" si="20"/>
        <v>0.68667033087000007</v>
      </c>
      <c r="M117" s="55">
        <f t="shared" si="20"/>
        <v>0.69165124514999987</v>
      </c>
      <c r="N117" s="55">
        <f t="shared" si="20"/>
        <v>0.69722239094999994</v>
      </c>
      <c r="O117" s="55">
        <f t="shared" si="20"/>
        <v>0.70354903671000002</v>
      </c>
      <c r="P117" s="55">
        <f t="shared" si="20"/>
        <v>0.71035212815999993</v>
      </c>
      <c r="Q117" s="55">
        <f t="shared" si="20"/>
        <v>0.71647546391999994</v>
      </c>
      <c r="R117" s="55">
        <f t="shared" si="20"/>
        <v>0.72168437907000005</v>
      </c>
      <c r="S117" s="55">
        <f t="shared" si="20"/>
        <v>0.72604625958000002</v>
      </c>
      <c r="T117" s="55">
        <f t="shared" si="20"/>
        <v>0.73101739238999996</v>
      </c>
      <c r="U117" s="55">
        <f t="shared" si="20"/>
        <v>0.73638504747</v>
      </c>
      <c r="V117" s="55">
        <f t="shared" si="20"/>
        <v>0.74125210814999998</v>
      </c>
      <c r="W117" s="55">
        <f t="shared" si="20"/>
        <v>0.74553487848</v>
      </c>
      <c r="X117" s="55">
        <f t="shared" si="20"/>
        <v>0.75010842728999994</v>
      </c>
      <c r="Y117" s="55">
        <f t="shared" si="20"/>
        <v>0.75492755198999995</v>
      </c>
      <c r="Z117" s="55">
        <f t="shared" si="20"/>
        <v>0.76159503567000009</v>
      </c>
      <c r="AA117" s="55">
        <f t="shared" si="20"/>
        <v>0.76748377428000003</v>
      </c>
      <c r="AB117" s="55">
        <f t="shared" si="20"/>
        <v>0.77388413120999999</v>
      </c>
      <c r="AC117" s="55">
        <f t="shared" si="20"/>
        <v>0.77990949413999999</v>
      </c>
      <c r="AD117" s="55">
        <f t="shared" si="20"/>
        <v>0.78666171290999998</v>
      </c>
      <c r="AE117" s="55">
        <f t="shared" si="20"/>
        <v>0.7933584280499999</v>
      </c>
      <c r="AF117" s="55">
        <f t="shared" si="20"/>
        <v>0.80089153794000001</v>
      </c>
      <c r="AG117" s="55">
        <f t="shared" si="20"/>
        <v>0.80744290901999993</v>
      </c>
      <c r="AH117" s="55">
        <f t="shared" si="20"/>
        <v>0.81388171412999999</v>
      </c>
      <c r="AI117" s="55">
        <f t="shared" si="20"/>
        <v>0.82069095005999992</v>
      </c>
      <c r="AJ117" s="55">
        <f t="shared" si="20"/>
        <v>0.82580171166000005</v>
      </c>
      <c r="AK117" s="50">
        <v>8.3979999999999992E-3</v>
      </c>
    </row>
    <row r="119" spans="1:37" s="64" customFormat="1" x14ac:dyDescent="0.45">
      <c r="A119" s="64" t="s">
        <v>527</v>
      </c>
    </row>
    <row r="120" spans="1:37" ht="16.05" customHeight="1" x14ac:dyDescent="0.45">
      <c r="A120" s="7" t="s">
        <v>88</v>
      </c>
      <c r="B120" s="52"/>
      <c r="C120" s="122"/>
      <c r="D120" s="122"/>
      <c r="E120" s="122">
        <f>Refineries!E105/10^15</f>
        <v>0</v>
      </c>
      <c r="F120" s="122">
        <f>Refineries!F105/10^15</f>
        <v>0</v>
      </c>
      <c r="G120" s="122">
        <f>Refineries!G105/10^15</f>
        <v>0</v>
      </c>
      <c r="H120" s="122">
        <f>Refineries!H105/10^15</f>
        <v>0</v>
      </c>
      <c r="I120" s="122">
        <f>Refineries!I105/10^15</f>
        <v>0</v>
      </c>
      <c r="J120" s="122">
        <f>Refineries!J105/10^15</f>
        <v>0</v>
      </c>
      <c r="K120" s="122">
        <f>Refineries!K105/10^15</f>
        <v>0</v>
      </c>
      <c r="L120" s="122">
        <f>Refineries!L105/10^15</f>
        <v>0</v>
      </c>
      <c r="M120" s="122">
        <f>Refineries!M105/10^15</f>
        <v>0</v>
      </c>
      <c r="N120" s="122">
        <f>Refineries!N105/10^15</f>
        <v>0</v>
      </c>
      <c r="O120" s="122">
        <f>Refineries!O105/10^15</f>
        <v>0</v>
      </c>
      <c r="P120" s="122">
        <f>Refineries!P105/10^15</f>
        <v>0</v>
      </c>
      <c r="Q120" s="122">
        <f>Refineries!Q105/10^15</f>
        <v>0</v>
      </c>
      <c r="R120" s="122">
        <f>Refineries!R105/10^15</f>
        <v>0</v>
      </c>
      <c r="S120" s="122">
        <f>Refineries!S105/10^15</f>
        <v>0</v>
      </c>
      <c r="T120" s="122">
        <f>Refineries!T105/10^15</f>
        <v>0</v>
      </c>
      <c r="U120" s="122">
        <f>Refineries!U105/10^15</f>
        <v>0</v>
      </c>
      <c r="V120" s="122">
        <f>Refineries!V105/10^15</f>
        <v>0</v>
      </c>
      <c r="W120" s="122">
        <f>Refineries!W105/10^15</f>
        <v>0</v>
      </c>
      <c r="X120" s="122">
        <f>Refineries!X105/10^15</f>
        <v>0</v>
      </c>
      <c r="Y120" s="122">
        <f>Refineries!Y105/10^15</f>
        <v>0</v>
      </c>
      <c r="Z120" s="122">
        <f>Refineries!Z105/10^15</f>
        <v>0</v>
      </c>
      <c r="AA120" s="122">
        <f>Refineries!AA105/10^15</f>
        <v>0</v>
      </c>
      <c r="AB120" s="122">
        <f>Refineries!AB105/10^15</f>
        <v>0</v>
      </c>
      <c r="AC120" s="122">
        <f>Refineries!AC105/10^15</f>
        <v>0</v>
      </c>
      <c r="AD120" s="122">
        <f>Refineries!AD105/10^15</f>
        <v>0</v>
      </c>
      <c r="AE120" s="122">
        <f>Refineries!AE105/10^15</f>
        <v>0</v>
      </c>
      <c r="AF120" s="122">
        <f>Refineries!AF105/10^15</f>
        <v>0</v>
      </c>
      <c r="AG120" s="122">
        <f>Refineries!AG105/10^15</f>
        <v>0</v>
      </c>
      <c r="AH120" s="122">
        <f>Refineries!AH105/10^15</f>
        <v>0</v>
      </c>
      <c r="AI120" s="122">
        <f>Refineries!AI105/10^15</f>
        <v>0</v>
      </c>
      <c r="AJ120" s="122">
        <f>Refineries!AJ105/10^15</f>
        <v>0</v>
      </c>
    </row>
    <row r="121" spans="1:37" s="5" customFormat="1" ht="15" customHeight="1" x14ac:dyDescent="0.45">
      <c r="A121" s="44" t="s">
        <v>90</v>
      </c>
      <c r="B121" s="44" t="str">
        <f t="shared" ref="B121:B129" si="21">B95</f>
        <v>LPG/propane/butane</v>
      </c>
      <c r="C121" s="48"/>
      <c r="D121" s="48"/>
      <c r="E121" s="48">
        <f t="shared" ref="E121:AJ121" si="22">E95</f>
        <v>4.20957873E-3</v>
      </c>
      <c r="F121" s="48">
        <f t="shared" si="22"/>
        <v>4.2751123199999998E-3</v>
      </c>
      <c r="G121" s="48">
        <f t="shared" si="22"/>
        <v>4.50957393E-3</v>
      </c>
      <c r="H121" s="48">
        <f t="shared" si="22"/>
        <v>4.4533925999999998E-3</v>
      </c>
      <c r="I121" s="48">
        <f t="shared" si="22"/>
        <v>4.4196883199999993E-3</v>
      </c>
      <c r="J121" s="48">
        <f t="shared" si="22"/>
        <v>4.4109008099999999E-3</v>
      </c>
      <c r="K121" s="48">
        <f t="shared" si="22"/>
        <v>4.4202304800000014E-3</v>
      </c>
      <c r="L121" s="48">
        <f t="shared" si="22"/>
        <v>4.4534151899999997E-3</v>
      </c>
      <c r="M121" s="48">
        <f t="shared" si="22"/>
        <v>4.4797325399999997E-3</v>
      </c>
      <c r="N121" s="48">
        <f t="shared" si="22"/>
        <v>4.5156732300000004E-3</v>
      </c>
      <c r="O121" s="48">
        <f t="shared" si="22"/>
        <v>4.5459664199999994E-3</v>
      </c>
      <c r="P121" s="48">
        <f t="shared" si="22"/>
        <v>4.5886841100000004E-3</v>
      </c>
      <c r="Q121" s="48">
        <f t="shared" si="22"/>
        <v>4.6383369299999996E-3</v>
      </c>
      <c r="R121" s="48">
        <f t="shared" si="22"/>
        <v>4.6871765100000001E-3</v>
      </c>
      <c r="S121" s="48">
        <f t="shared" si="22"/>
        <v>4.7134486800000002E-3</v>
      </c>
      <c r="T121" s="48">
        <f t="shared" si="22"/>
        <v>4.7528230499999996E-3</v>
      </c>
      <c r="U121" s="48">
        <f t="shared" si="22"/>
        <v>4.7883571200000004E-3</v>
      </c>
      <c r="V121" s="48">
        <f t="shared" si="22"/>
        <v>4.8142904399999997E-3</v>
      </c>
      <c r="W121" s="48">
        <f t="shared" si="22"/>
        <v>4.8444029100000001E-3</v>
      </c>
      <c r="X121" s="48">
        <f t="shared" si="22"/>
        <v>4.8748542299999996E-3</v>
      </c>
      <c r="Y121" s="48">
        <f t="shared" si="22"/>
        <v>4.8994999199999997E-3</v>
      </c>
      <c r="Z121" s="48">
        <f t="shared" si="22"/>
        <v>4.9301545499999986E-3</v>
      </c>
      <c r="AA121" s="48">
        <f t="shared" si="22"/>
        <v>4.9632940799999997E-3</v>
      </c>
      <c r="AB121" s="48">
        <f t="shared" si="22"/>
        <v>4.9911249600000001E-3</v>
      </c>
      <c r="AC121" s="48">
        <f t="shared" si="22"/>
        <v>5.0275174500000004E-3</v>
      </c>
      <c r="AD121" s="48">
        <f t="shared" si="22"/>
        <v>5.0692185899999997E-3</v>
      </c>
      <c r="AE121" s="48">
        <f t="shared" si="22"/>
        <v>5.1150762899999994E-3</v>
      </c>
      <c r="AF121" s="48">
        <f t="shared" si="22"/>
        <v>5.1597818999999986E-3</v>
      </c>
      <c r="AG121" s="48">
        <f t="shared" si="22"/>
        <v>5.2023866399999999E-3</v>
      </c>
      <c r="AH121" s="48">
        <f t="shared" si="22"/>
        <v>5.2413995700000002E-3</v>
      </c>
      <c r="AI121" s="48">
        <f t="shared" si="22"/>
        <v>5.2819937999999999E-3</v>
      </c>
      <c r="AJ121" s="48">
        <f t="shared" si="22"/>
        <v>5.3191769399999998E-3</v>
      </c>
      <c r="AK121" s="46"/>
    </row>
    <row r="122" spans="1:37" s="5" customFormat="1" ht="15" customHeight="1" x14ac:dyDescent="0.45">
      <c r="A122" s="44" t="s">
        <v>92</v>
      </c>
      <c r="B122" s="44" t="str">
        <f t="shared" si="21"/>
        <v>LPG/propane/butane</v>
      </c>
      <c r="C122" s="48"/>
      <c r="D122" s="48"/>
      <c r="E122" s="48">
        <f t="shared" ref="E122:AJ122" si="23">E96</f>
        <v>6.6437189999999993E-2</v>
      </c>
      <c r="F122" s="48">
        <f t="shared" si="23"/>
        <v>7.4147157000000005E-2</v>
      </c>
      <c r="G122" s="48">
        <f t="shared" si="23"/>
        <v>7.5843666000000004E-2</v>
      </c>
      <c r="H122" s="48">
        <f t="shared" si="23"/>
        <v>7.8037651979999997E-2</v>
      </c>
      <c r="I122" s="48">
        <f t="shared" si="23"/>
        <v>8.0110871819999999E-2</v>
      </c>
      <c r="J122" s="48">
        <f t="shared" si="23"/>
        <v>8.1648595709999994E-2</v>
      </c>
      <c r="K122" s="48">
        <f t="shared" si="23"/>
        <v>8.2740234869999998E-2</v>
      </c>
      <c r="L122" s="48">
        <f t="shared" si="23"/>
        <v>8.3633466059999995E-2</v>
      </c>
      <c r="M122" s="48">
        <f t="shared" si="23"/>
        <v>8.4465455759999988E-2</v>
      </c>
      <c r="N122" s="48">
        <f t="shared" si="23"/>
        <v>8.5415771879999991E-2</v>
      </c>
      <c r="O122" s="48">
        <f t="shared" si="23"/>
        <v>8.6353844220000003E-2</v>
      </c>
      <c r="P122" s="48">
        <f t="shared" si="23"/>
        <v>8.7457275359999989E-2</v>
      </c>
      <c r="Q122" s="48">
        <f t="shared" si="23"/>
        <v>8.8375355550000007E-2</v>
      </c>
      <c r="R122" s="48">
        <f t="shared" si="23"/>
        <v>8.9212924979999997E-2</v>
      </c>
      <c r="S122" s="48">
        <f t="shared" si="23"/>
        <v>9.0041887619999997E-2</v>
      </c>
      <c r="T122" s="48">
        <f t="shared" si="23"/>
        <v>9.0914968530000001E-2</v>
      </c>
      <c r="U122" s="48">
        <f t="shared" si="23"/>
        <v>9.185082705E-2</v>
      </c>
      <c r="V122" s="48">
        <f t="shared" si="23"/>
        <v>9.257138027999999E-2</v>
      </c>
      <c r="W122" s="48">
        <f t="shared" si="23"/>
        <v>9.3295050929999998E-2</v>
      </c>
      <c r="X122" s="48">
        <f t="shared" si="23"/>
        <v>9.4013345160000011E-2</v>
      </c>
      <c r="Y122" s="48">
        <f t="shared" si="23"/>
        <v>9.4815357929999997E-2</v>
      </c>
      <c r="Z122" s="48">
        <f t="shared" si="23"/>
        <v>9.5661376019999994E-2</v>
      </c>
      <c r="AA122" s="48">
        <f t="shared" si="23"/>
        <v>9.6435783809999995E-2</v>
      </c>
      <c r="AB122" s="48">
        <f t="shared" si="23"/>
        <v>9.7433787420000001E-2</v>
      </c>
      <c r="AC122" s="48">
        <f t="shared" si="23"/>
        <v>9.8235732419999999E-2</v>
      </c>
      <c r="AD122" s="48">
        <f t="shared" si="23"/>
        <v>9.9150514470000006E-2</v>
      </c>
      <c r="AE122" s="48">
        <f t="shared" si="23"/>
        <v>0.1000682784</v>
      </c>
      <c r="AF122" s="48">
        <f t="shared" si="23"/>
        <v>0.10114805781</v>
      </c>
      <c r="AG122" s="48">
        <f t="shared" si="23"/>
        <v>0.10203909777</v>
      </c>
      <c r="AH122" s="48">
        <f t="shared" si="23"/>
        <v>0.10292986664999999</v>
      </c>
      <c r="AI122" s="48">
        <f t="shared" si="23"/>
        <v>0.10402146063000001</v>
      </c>
      <c r="AJ122" s="48">
        <f t="shared" si="23"/>
        <v>0.10472443884</v>
      </c>
      <c r="AK122" s="46"/>
    </row>
    <row r="123" spans="1:37" s="5" customFormat="1" ht="15" customHeight="1" x14ac:dyDescent="0.45">
      <c r="A123" s="44" t="s">
        <v>93</v>
      </c>
      <c r="B123" s="44" t="str">
        <f t="shared" si="21"/>
        <v>Petroleum Diesel</v>
      </c>
      <c r="C123" s="48"/>
      <c r="D123" s="48"/>
      <c r="E123" s="48">
        <f>E97+'Pipelines &amp; Military'!E66/10^3</f>
        <v>1.8478476000000001E-2</v>
      </c>
      <c r="F123" s="48">
        <f>F97+'Pipelines &amp; Military'!F66/10^3</f>
        <v>1.8475228999999999E-2</v>
      </c>
      <c r="G123" s="48">
        <f>G97+'Pipelines &amp; Military'!G66/10^3</f>
        <v>1.8597443450000001E-2</v>
      </c>
      <c r="H123" s="48">
        <f>H97+'Pipelines &amp; Military'!H66/10^3</f>
        <v>1.8735759729999999E-2</v>
      </c>
      <c r="I123" s="48">
        <f>I97+'Pipelines &amp; Military'!I66/10^3</f>
        <v>1.8822148760000001E-2</v>
      </c>
      <c r="J123" s="48">
        <f>J97+'Pipelines &amp; Military'!J66/10^3</f>
        <v>1.8934827300000002E-2</v>
      </c>
      <c r="K123" s="48">
        <f>K97+'Pipelines &amp; Military'!K66/10^3</f>
        <v>1.9061466959999999E-2</v>
      </c>
      <c r="L123" s="48">
        <f>L97+'Pipelines &amp; Military'!L66/10^3</f>
        <v>1.9190802809999997E-2</v>
      </c>
      <c r="M123" s="48">
        <f>M97+'Pipelines &amp; Military'!M66/10^3</f>
        <v>1.934699908E-2</v>
      </c>
      <c r="N123" s="48">
        <f>N97+'Pipelines &amp; Military'!N66/10^3</f>
        <v>1.9565397450000001E-2</v>
      </c>
      <c r="O123" s="48">
        <f>O97+'Pipelines &amp; Military'!O66/10^3</f>
        <v>1.9792676549999999E-2</v>
      </c>
      <c r="P123" s="48">
        <f>P97+'Pipelines &amp; Military'!P66/10^3</f>
        <v>2.0026868820000002E-2</v>
      </c>
      <c r="Q123" s="48">
        <f>Q97+'Pipelines &amp; Military'!Q66/10^3</f>
        <v>2.0269791750000002E-2</v>
      </c>
      <c r="R123" s="48">
        <f>R97+'Pipelines &amp; Military'!R66/10^3</f>
        <v>2.050218103E-2</v>
      </c>
      <c r="S123" s="48">
        <f>S97+'Pipelines &amp; Military'!S66/10^3</f>
        <v>2.0725897819999999E-2</v>
      </c>
      <c r="T123" s="48">
        <f>T97+'Pipelines &amp; Military'!T66/10^3</f>
        <v>2.0969184510000002E-2</v>
      </c>
      <c r="U123" s="48">
        <f>U97+'Pipelines &amp; Military'!U66/10^3</f>
        <v>2.1212315570000001E-2</v>
      </c>
      <c r="V123" s="48">
        <f>V97+'Pipelines &amp; Military'!V66/10^3</f>
        <v>2.145010667E-2</v>
      </c>
      <c r="W123" s="48">
        <f>W97+'Pipelines &amp; Military'!W66/10^3</f>
        <v>2.169138776E-2</v>
      </c>
      <c r="X123" s="48">
        <f>X97+'Pipelines &amp; Military'!X66/10^3</f>
        <v>2.1939168280000001E-2</v>
      </c>
      <c r="Y123" s="48">
        <f>Y97+'Pipelines &amp; Military'!Y66/10^3</f>
        <v>2.2187527419999999E-2</v>
      </c>
      <c r="Z123" s="48">
        <f>Z97+'Pipelines &amp; Military'!Z66/10^3</f>
        <v>2.2455049339999998E-2</v>
      </c>
      <c r="AA123" s="48">
        <f>AA97+'Pipelines &amp; Military'!AA66/10^3</f>
        <v>2.2727730039999998E-2</v>
      </c>
      <c r="AB123" s="48">
        <f>AB97+'Pipelines &amp; Military'!AB66/10^3</f>
        <v>2.299906648E-2</v>
      </c>
      <c r="AC123" s="48">
        <f>AC97+'Pipelines &amp; Military'!AC66/10^3</f>
        <v>2.3281460930000004E-2</v>
      </c>
      <c r="AD123" s="48">
        <f>AD97+'Pipelines &amp; Military'!AD66/10^3</f>
        <v>2.356989546E-2</v>
      </c>
      <c r="AE123" s="48">
        <f>AE97+'Pipelines &amp; Military'!AE66/10^3</f>
        <v>2.3865498779999997E-2</v>
      </c>
      <c r="AF123" s="48">
        <f>AF97+'Pipelines &amp; Military'!AF66/10^3</f>
        <v>2.4160807849999997E-2</v>
      </c>
      <c r="AG123" s="48">
        <f>AG97+'Pipelines &amp; Military'!AG66/10^3</f>
        <v>2.4458896629999997E-2</v>
      </c>
      <c r="AH123" s="48">
        <f>AH97+'Pipelines &amp; Military'!AH66/10^3</f>
        <v>2.4758835260000001E-2</v>
      </c>
      <c r="AI123" s="48">
        <f>AI97+'Pipelines &amp; Military'!AI66/10^3</f>
        <v>2.5062944470000001E-2</v>
      </c>
      <c r="AJ123" s="48">
        <f>AJ97+'Pipelines &amp; Military'!AJ66/10^3</f>
        <v>2.5359143790000004E-2</v>
      </c>
      <c r="AK123" s="46"/>
    </row>
    <row r="124" spans="1:37" s="5" customFormat="1" ht="15" customHeight="1" x14ac:dyDescent="0.45">
      <c r="A124" s="44" t="s">
        <v>95</v>
      </c>
      <c r="B124" s="44" t="str">
        <f t="shared" si="21"/>
        <v>Petroleum Diesel</v>
      </c>
      <c r="C124" s="48"/>
      <c r="D124" s="48"/>
      <c r="E124" s="48">
        <f>E98+'Pipelines &amp; Military'!E68/10^3</f>
        <v>3.1687903050000001E-2</v>
      </c>
      <c r="F124" s="48">
        <f>F98+'Pipelines &amp; Military'!F68/10^3</f>
        <v>3.1886213050000001E-2</v>
      </c>
      <c r="G124" s="48">
        <f>G98+'Pipelines &amp; Military'!G68/10^3</f>
        <v>3.1950527219999997E-2</v>
      </c>
      <c r="H124" s="48">
        <f>H98+'Pipelines &amp; Military'!H68/10^3</f>
        <v>3.2038329929999991E-2</v>
      </c>
      <c r="I124" s="48">
        <f>I98+'Pipelines &amp; Military'!I68/10^3</f>
        <v>3.207242246E-2</v>
      </c>
      <c r="J124" s="48">
        <f>J98+'Pipelines &amp; Military'!J68/10^3</f>
        <v>3.2258586409999998E-2</v>
      </c>
      <c r="K124" s="48">
        <f>K98+'Pipelines &amp; Military'!K68/10^3</f>
        <v>3.2518480449999998E-2</v>
      </c>
      <c r="L124" s="48">
        <f>L98+'Pipelines &amp; Military'!L68/10^3</f>
        <v>3.2818761019999997E-2</v>
      </c>
      <c r="M124" s="48">
        <f>M98+'Pipelines &amp; Military'!M68/10^3</f>
        <v>3.3084910070000001E-2</v>
      </c>
      <c r="N124" s="48">
        <f>N98+'Pipelines &amp; Military'!N68/10^3</f>
        <v>3.339218762E-2</v>
      </c>
      <c r="O124" s="48">
        <f>O98+'Pipelines &amp; Military'!O68/10^3</f>
        <v>3.3701567690000003E-2</v>
      </c>
      <c r="P124" s="48">
        <f>P98+'Pipelines &amp; Military'!P68/10^3</f>
        <v>3.4045632829999999E-2</v>
      </c>
      <c r="Q124" s="48">
        <f>Q98+'Pipelines &amp; Military'!Q68/10^3</f>
        <v>3.4493411030000004E-2</v>
      </c>
      <c r="R124" s="48">
        <f>R98+'Pipelines &amp; Military'!R68/10^3</f>
        <v>3.4836899900000003E-2</v>
      </c>
      <c r="S124" s="48">
        <f>S98+'Pipelines &amp; Military'!S68/10^3</f>
        <v>3.5145599949999995E-2</v>
      </c>
      <c r="T124" s="48">
        <f>T98+'Pipelines &amp; Military'!T68/10^3</f>
        <v>3.551869538E-2</v>
      </c>
      <c r="U124" s="48">
        <f>U98+'Pipelines &amp; Military'!U68/10^3</f>
        <v>3.587850695E-2</v>
      </c>
      <c r="V124" s="48">
        <f>V98+'Pipelines &amp; Military'!V68/10^3</f>
        <v>3.6187787419999999E-2</v>
      </c>
      <c r="W124" s="48">
        <f>W98+'Pipelines &amp; Military'!W68/10^3</f>
        <v>3.6483195610000005E-2</v>
      </c>
      <c r="X124" s="48">
        <f>X98+'Pipelines &amp; Military'!X68/10^3</f>
        <v>3.6785277990000004E-2</v>
      </c>
      <c r="Y124" s="48">
        <f>Y98+'Pipelines &amp; Military'!Y68/10^3</f>
        <v>3.7062001940000006E-2</v>
      </c>
      <c r="Z124" s="48">
        <f>Z98+'Pipelines &amp; Military'!Z68/10^3</f>
        <v>3.7407680710000002E-2</v>
      </c>
      <c r="AA124" s="48">
        <f>AA98+'Pipelines &amp; Military'!AA68/10^3</f>
        <v>3.7770023989999998E-2</v>
      </c>
      <c r="AB124" s="48">
        <f>AB98+'Pipelines &amp; Military'!AB68/10^3</f>
        <v>3.8114063180000005E-2</v>
      </c>
      <c r="AC124" s="48">
        <f>AC98+'Pipelines &amp; Military'!AC68/10^3</f>
        <v>3.8504704529999989E-2</v>
      </c>
      <c r="AD124" s="48">
        <f>AD98+'Pipelines &amp; Military'!AD68/10^3</f>
        <v>3.8929618719999989E-2</v>
      </c>
      <c r="AE124" s="48">
        <f>AE98+'Pipelines &amp; Military'!AE68/10^3</f>
        <v>3.9379120179999998E-2</v>
      </c>
      <c r="AF124" s="48">
        <f>AF98+'Pipelines &amp; Military'!AF68/10^3</f>
        <v>3.983911196E-2</v>
      </c>
      <c r="AG124" s="48">
        <f>AG98+'Pipelines &amp; Military'!AG68/10^3</f>
        <v>4.0276010570000007E-2</v>
      </c>
      <c r="AH124" s="48">
        <f>AH98+'Pipelines &amp; Military'!AH68/10^3</f>
        <v>4.0699579710000003E-2</v>
      </c>
      <c r="AI124" s="48">
        <f>AI98+'Pipelines &amp; Military'!AI68/10^3</f>
        <v>4.1136368529999995E-2</v>
      </c>
      <c r="AJ124" s="48">
        <f>AJ98+'Pipelines &amp; Military'!AJ68/10^3</f>
        <v>4.1520693080000004E-2</v>
      </c>
      <c r="AK124" s="46"/>
    </row>
    <row r="125" spans="1:37" s="5" customFormat="1" ht="15" customHeight="1" x14ac:dyDescent="0.45">
      <c r="A125" s="44" t="s">
        <v>96</v>
      </c>
      <c r="B125" s="44" t="str">
        <f t="shared" si="21"/>
        <v>Heavy or Residual Oil</v>
      </c>
      <c r="C125" s="48"/>
      <c r="D125" s="48"/>
      <c r="E125" s="48">
        <f>E99+'Pipelines &amp; Military'!E67/10^3</f>
        <v>1.75523456E-3</v>
      </c>
      <c r="F125" s="48">
        <f>F99+'Pipelines &amp; Military'!F67/10^3</f>
        <v>1.68942956E-3</v>
      </c>
      <c r="G125" s="48">
        <f>G99+'Pipelines &amp; Military'!G67/10^3</f>
        <v>1.71831908E-3</v>
      </c>
      <c r="H125" s="48">
        <f>H99+'Pipelines &amp; Military'!H67/10^3</f>
        <v>1.7695854999999999E-3</v>
      </c>
      <c r="I125" s="48">
        <f>I99+'Pipelines &amp; Military'!I67/10^3</f>
        <v>1.7840366199999998E-3</v>
      </c>
      <c r="J125" s="48">
        <f>J99+'Pipelines &amp; Military'!J67/10^3</f>
        <v>1.8097027399999999E-3</v>
      </c>
      <c r="K125" s="48">
        <f>K99+'Pipelines &amp; Military'!K67/10^3</f>
        <v>1.8409889500000001E-3</v>
      </c>
      <c r="L125" s="48">
        <f>L99+'Pipelines &amp; Military'!L67/10^3</f>
        <v>1.8968712799999998E-3</v>
      </c>
      <c r="M125" s="48">
        <f>M99+'Pipelines &amp; Military'!M67/10^3</f>
        <v>1.92402027E-3</v>
      </c>
      <c r="N125" s="48">
        <f>N99+'Pipelines &amp; Military'!N67/10^3</f>
        <v>1.9582129400000001E-3</v>
      </c>
      <c r="O125" s="48">
        <f>O99+'Pipelines &amp; Military'!O67/10^3</f>
        <v>1.9858382500000001E-3</v>
      </c>
      <c r="P125" s="48">
        <f>P99+'Pipelines &amp; Military'!P67/10^3</f>
        <v>2.01457831E-3</v>
      </c>
      <c r="Q125" s="48">
        <f>Q99+'Pipelines &amp; Military'!Q67/10^3</f>
        <v>2.0236591699999999E-3</v>
      </c>
      <c r="R125" s="48">
        <f>R99+'Pipelines &amp; Military'!R67/10^3</f>
        <v>2.0392089699999998E-3</v>
      </c>
      <c r="S125" s="48">
        <f>S99+'Pipelines &amp; Military'!S67/10^3</f>
        <v>2.0557838800000002E-3</v>
      </c>
      <c r="T125" s="48">
        <f>T99+'Pipelines &amp; Military'!T67/10^3</f>
        <v>2.07448599E-3</v>
      </c>
      <c r="U125" s="48">
        <f>U99+'Pipelines &amp; Military'!U67/10^3</f>
        <v>2.08747621E-3</v>
      </c>
      <c r="V125" s="48">
        <f>V99+'Pipelines &amp; Military'!V67/10^3</f>
        <v>2.0993939800000002E-3</v>
      </c>
      <c r="W125" s="48">
        <f>W99+'Pipelines &amp; Military'!W67/10^3</f>
        <v>2.1132601000000001E-3</v>
      </c>
      <c r="X125" s="48">
        <f>X99+'Pipelines &amp; Military'!X67/10^3</f>
        <v>2.12715032E-3</v>
      </c>
      <c r="Y125" s="48">
        <f>Y99+'Pipelines &amp; Military'!Y67/10^3</f>
        <v>2.1405795300000001E-3</v>
      </c>
      <c r="Z125" s="48">
        <f>Z99+'Pipelines &amp; Military'!Z67/10^3</f>
        <v>2.1588489700000001E-3</v>
      </c>
      <c r="AA125" s="48">
        <f>AA99+'Pipelines &amp; Military'!AA67/10^3</f>
        <v>2.1758552399999999E-3</v>
      </c>
      <c r="AB125" s="48">
        <f>AB99+'Pipelines &amp; Military'!AB67/10^3</f>
        <v>2.1936259000000001E-3</v>
      </c>
      <c r="AC125" s="48">
        <f>AC99+'Pipelines &amp; Military'!AC67/10^3</f>
        <v>2.2107533199999998E-3</v>
      </c>
      <c r="AD125" s="48">
        <f>AD99+'Pipelines &amp; Military'!AD67/10^3</f>
        <v>2.2263861299999998E-3</v>
      </c>
      <c r="AE125" s="48">
        <f>AE99+'Pipelines &amp; Military'!AE67/10^3</f>
        <v>2.2422993000000002E-3</v>
      </c>
      <c r="AF125" s="48">
        <f>AF99+'Pipelines &amp; Military'!AF67/10^3</f>
        <v>2.2561367800000001E-3</v>
      </c>
      <c r="AG125" s="48">
        <f>AG99+'Pipelines &amp; Military'!AG67/10^3</f>
        <v>2.2734342700000002E-3</v>
      </c>
      <c r="AH125" s="48">
        <f>AH99+'Pipelines &amp; Military'!AH67/10^3</f>
        <v>2.2893352799999997E-3</v>
      </c>
      <c r="AI125" s="48">
        <f>AI99+'Pipelines &amp; Military'!AI67/10^3</f>
        <v>2.3056899600000002E-3</v>
      </c>
      <c r="AJ125" s="48">
        <f>AJ99+'Pipelines &amp; Military'!AJ67/10^3</f>
        <v>2.3174329699999999E-3</v>
      </c>
      <c r="AK125" s="46"/>
    </row>
    <row r="126" spans="1:37" s="5" customFormat="1" ht="15" customHeight="1" x14ac:dyDescent="0.45">
      <c r="A126" s="44" t="s">
        <v>98</v>
      </c>
      <c r="B126" s="44" t="str">
        <f t="shared" si="21"/>
        <v>LPG/propane/butane</v>
      </c>
      <c r="C126" s="48"/>
      <c r="D126" s="48"/>
      <c r="E126" s="48">
        <f t="shared" ref="E126:AJ126" si="24">E100</f>
        <v>1.4238476999999999E-2</v>
      </c>
      <c r="F126" s="48">
        <f t="shared" si="24"/>
        <v>1.280853E-2</v>
      </c>
      <c r="G126" s="48">
        <f t="shared" si="24"/>
        <v>1.4314831199999999E-2</v>
      </c>
      <c r="H126" s="48">
        <f t="shared" si="24"/>
        <v>1.573657803E-2</v>
      </c>
      <c r="I126" s="48">
        <f t="shared" si="24"/>
        <v>1.6615826010000001E-2</v>
      </c>
      <c r="J126" s="48">
        <f t="shared" si="24"/>
        <v>1.746121158E-2</v>
      </c>
      <c r="K126" s="48">
        <f t="shared" si="24"/>
        <v>1.8115259849999999E-2</v>
      </c>
      <c r="L126" s="48">
        <f t="shared" si="24"/>
        <v>1.8685092600000001E-2</v>
      </c>
      <c r="M126" s="48">
        <f t="shared" si="24"/>
        <v>1.9192396229999999E-2</v>
      </c>
      <c r="N126" s="48">
        <f t="shared" si="24"/>
        <v>1.9754435430000002E-2</v>
      </c>
      <c r="O126" s="48">
        <f t="shared" si="24"/>
        <v>2.032462962E-2</v>
      </c>
      <c r="P126" s="48">
        <f t="shared" si="24"/>
        <v>2.0933000909999999E-2</v>
      </c>
      <c r="Q126" s="48">
        <f t="shared" si="24"/>
        <v>2.1480785820000001E-2</v>
      </c>
      <c r="R126" s="48">
        <f t="shared" si="24"/>
        <v>2.1970830689999998E-2</v>
      </c>
      <c r="S126" s="48">
        <f t="shared" si="24"/>
        <v>2.244928689E-2</v>
      </c>
      <c r="T126" s="48">
        <f t="shared" si="24"/>
        <v>2.294992647E-2</v>
      </c>
      <c r="U126" s="48">
        <f t="shared" si="24"/>
        <v>2.348056557E-2</v>
      </c>
      <c r="V126" s="48">
        <f t="shared" si="24"/>
        <v>2.3913299610000001E-2</v>
      </c>
      <c r="W126" s="48">
        <f t="shared" si="24"/>
        <v>2.4341809320000001E-2</v>
      </c>
      <c r="X126" s="48">
        <f t="shared" si="24"/>
        <v>2.4766817579999999E-2</v>
      </c>
      <c r="Y126" s="48">
        <f t="shared" si="24"/>
        <v>2.5223926229999999E-2</v>
      </c>
      <c r="Z126" s="48">
        <f t="shared" si="24"/>
        <v>2.5713587069999998E-2</v>
      </c>
      <c r="AA126" s="48">
        <f t="shared" si="24"/>
        <v>2.6169182190000001E-2</v>
      </c>
      <c r="AB126" s="48">
        <f t="shared" si="24"/>
        <v>2.6709964199999998E-2</v>
      </c>
      <c r="AC126" s="48">
        <f t="shared" si="24"/>
        <v>2.7203058719999999E-2</v>
      </c>
      <c r="AD126" s="48">
        <f t="shared" si="24"/>
        <v>2.773175508E-2</v>
      </c>
      <c r="AE126" s="48">
        <f t="shared" si="24"/>
        <v>2.8262190869999999E-2</v>
      </c>
      <c r="AF126" s="48">
        <f t="shared" si="24"/>
        <v>2.886484689E-2</v>
      </c>
      <c r="AG126" s="48">
        <f t="shared" si="24"/>
        <v>2.9389522229999999E-2</v>
      </c>
      <c r="AH126" s="48">
        <f t="shared" si="24"/>
        <v>2.9910583170000001E-2</v>
      </c>
      <c r="AI126" s="48">
        <f t="shared" si="24"/>
        <v>3.0501944190000001E-2</v>
      </c>
      <c r="AJ126" s="48">
        <f t="shared" si="24"/>
        <v>3.0978299519999999E-2</v>
      </c>
      <c r="AK126" s="46"/>
    </row>
    <row r="127" spans="1:37" s="5" customFormat="1" ht="15" customHeight="1" x14ac:dyDescent="0.45">
      <c r="A127" s="44" t="s">
        <v>99</v>
      </c>
      <c r="B127" s="44" t="str">
        <f t="shared" si="21"/>
        <v>Petroleum Diesel</v>
      </c>
      <c r="C127" s="48"/>
      <c r="D127" s="48"/>
      <c r="E127" s="48">
        <f t="shared" ref="E127:AJ127" si="25">E101</f>
        <v>2.92386888E-3</v>
      </c>
      <c r="F127" s="48">
        <f t="shared" si="25"/>
        <v>2.6836242299999999E-3</v>
      </c>
      <c r="G127" s="48">
        <f t="shared" si="25"/>
        <v>2.2527199799999998E-3</v>
      </c>
      <c r="H127" s="48">
        <f t="shared" si="25"/>
        <v>1.9313998200000001E-3</v>
      </c>
      <c r="I127" s="48">
        <f t="shared" si="25"/>
        <v>1.7368999200000001E-3</v>
      </c>
      <c r="J127" s="48">
        <f t="shared" si="25"/>
        <v>1.57549437E-3</v>
      </c>
      <c r="K127" s="48">
        <f t="shared" si="25"/>
        <v>1.4765953499999999E-3</v>
      </c>
      <c r="L127" s="48">
        <f t="shared" si="25"/>
        <v>1.5030256500000001E-3</v>
      </c>
      <c r="M127" s="48">
        <f t="shared" si="25"/>
        <v>1.49037525E-3</v>
      </c>
      <c r="N127" s="48">
        <f t="shared" si="25"/>
        <v>1.5123779099999999E-3</v>
      </c>
      <c r="O127" s="48">
        <f t="shared" si="25"/>
        <v>1.47664053E-3</v>
      </c>
      <c r="P127" s="48">
        <f t="shared" si="25"/>
        <v>1.4533276499999999E-3</v>
      </c>
      <c r="Q127" s="48">
        <f t="shared" si="25"/>
        <v>1.42804944E-3</v>
      </c>
      <c r="R127" s="48">
        <f t="shared" si="25"/>
        <v>1.4321156399999999E-3</v>
      </c>
      <c r="S127" s="48">
        <f t="shared" si="25"/>
        <v>1.4357526300000001E-3</v>
      </c>
      <c r="T127" s="48">
        <f t="shared" si="25"/>
        <v>1.4469346800000001E-3</v>
      </c>
      <c r="U127" s="48">
        <f t="shared" si="25"/>
        <v>1.4210013599999999E-3</v>
      </c>
      <c r="V127" s="48">
        <f t="shared" si="25"/>
        <v>1.4227182E-3</v>
      </c>
      <c r="W127" s="48">
        <f t="shared" si="25"/>
        <v>1.43850861E-3</v>
      </c>
      <c r="X127" s="48">
        <f t="shared" si="25"/>
        <v>1.4480641799999999E-3</v>
      </c>
      <c r="Y127" s="48">
        <f t="shared" si="25"/>
        <v>1.4489226E-3</v>
      </c>
      <c r="Z127" s="48">
        <f t="shared" si="25"/>
        <v>1.4487192899999999E-3</v>
      </c>
      <c r="AA127" s="48">
        <f t="shared" si="25"/>
        <v>1.45174635E-3</v>
      </c>
      <c r="AB127" s="48">
        <f t="shared" si="25"/>
        <v>1.4604209100000001E-3</v>
      </c>
      <c r="AC127" s="48">
        <f t="shared" si="25"/>
        <v>1.47006684E-3</v>
      </c>
      <c r="AD127" s="48">
        <f t="shared" si="25"/>
        <v>1.48233321E-3</v>
      </c>
      <c r="AE127" s="48">
        <f t="shared" si="25"/>
        <v>1.4995242E-3</v>
      </c>
      <c r="AF127" s="48">
        <f t="shared" si="25"/>
        <v>1.5087635099999999E-3</v>
      </c>
      <c r="AG127" s="48">
        <f t="shared" si="25"/>
        <v>1.5316245899999999E-3</v>
      </c>
      <c r="AH127" s="48">
        <f t="shared" si="25"/>
        <v>1.54443312E-3</v>
      </c>
      <c r="AI127" s="48">
        <f t="shared" si="25"/>
        <v>1.55468898E-3</v>
      </c>
      <c r="AJ127" s="48">
        <f t="shared" si="25"/>
        <v>1.5616467000000001E-3</v>
      </c>
      <c r="AK127" s="46"/>
    </row>
    <row r="128" spans="1:37" s="5" customFormat="1" ht="15" customHeight="1" x14ac:dyDescent="0.45">
      <c r="A128" s="44" t="s">
        <v>100</v>
      </c>
      <c r="B128" s="44" t="str">
        <f t="shared" si="21"/>
        <v>Petroleum Diesel</v>
      </c>
      <c r="C128" s="48"/>
      <c r="D128" s="48"/>
      <c r="E128" s="48">
        <f t="shared" ref="E128:AJ128" si="26">E102</f>
        <v>1.8880721999999999E-2</v>
      </c>
      <c r="F128" s="48">
        <f t="shared" si="26"/>
        <v>1.8925902000000001E-2</v>
      </c>
      <c r="G128" s="48">
        <f t="shared" si="26"/>
        <v>1.9046690729999999E-2</v>
      </c>
      <c r="H128" s="48">
        <f t="shared" si="26"/>
        <v>1.924435323E-2</v>
      </c>
      <c r="I128" s="48">
        <f t="shared" si="26"/>
        <v>1.9303606800000001E-2</v>
      </c>
      <c r="J128" s="48">
        <f t="shared" si="26"/>
        <v>1.93309407E-2</v>
      </c>
      <c r="K128" s="48">
        <f t="shared" si="26"/>
        <v>1.9369479240000001E-2</v>
      </c>
      <c r="L128" s="48">
        <f t="shared" si="26"/>
        <v>1.9436187510000001E-2</v>
      </c>
      <c r="M128" s="48">
        <f t="shared" si="26"/>
        <v>1.9533437460000001E-2</v>
      </c>
      <c r="N128" s="48">
        <f t="shared" si="26"/>
        <v>1.9666469969999999E-2</v>
      </c>
      <c r="O128" s="48">
        <f t="shared" si="26"/>
        <v>1.9829795670000001E-2</v>
      </c>
      <c r="P128" s="48">
        <f t="shared" si="26"/>
        <v>2.0262868560000001E-2</v>
      </c>
      <c r="Q128" s="48">
        <f t="shared" si="26"/>
        <v>2.0760729570000001E-2</v>
      </c>
      <c r="R128" s="48">
        <f t="shared" si="26"/>
        <v>2.1165881219999998E-2</v>
      </c>
      <c r="S128" s="48">
        <f t="shared" si="26"/>
        <v>2.1639390210000001E-2</v>
      </c>
      <c r="T128" s="48">
        <f t="shared" si="26"/>
        <v>2.2126972769999999E-2</v>
      </c>
      <c r="U128" s="48">
        <f t="shared" si="26"/>
        <v>2.2590496979999999E-2</v>
      </c>
      <c r="V128" s="48">
        <f t="shared" si="26"/>
        <v>2.3058177749999999E-2</v>
      </c>
      <c r="W128" s="48">
        <f t="shared" si="26"/>
        <v>2.35733427E-2</v>
      </c>
      <c r="X128" s="48">
        <f t="shared" si="26"/>
        <v>2.4037567199999998E-2</v>
      </c>
      <c r="Y128" s="48">
        <f t="shared" si="26"/>
        <v>2.449293642E-2</v>
      </c>
      <c r="Z128" s="48">
        <f t="shared" si="26"/>
        <v>2.5022536380000002E-2</v>
      </c>
      <c r="AA128" s="48">
        <f t="shared" si="26"/>
        <v>2.554334883E-2</v>
      </c>
      <c r="AB128" s="48">
        <f t="shared" si="26"/>
        <v>2.607839298E-2</v>
      </c>
      <c r="AC128" s="48">
        <f t="shared" si="26"/>
        <v>2.662748811E-2</v>
      </c>
      <c r="AD128" s="48">
        <f t="shared" si="26"/>
        <v>2.7182095199999999E-2</v>
      </c>
      <c r="AE128" s="48">
        <f t="shared" si="26"/>
        <v>2.7751001760000001E-2</v>
      </c>
      <c r="AF128" s="48">
        <f t="shared" si="26"/>
        <v>2.8334659589999998E-2</v>
      </c>
      <c r="AG128" s="48">
        <f t="shared" si="26"/>
        <v>2.8926856439999999E-2</v>
      </c>
      <c r="AH128" s="48">
        <f t="shared" si="26"/>
        <v>2.9520499049999999E-2</v>
      </c>
      <c r="AI128" s="48">
        <f t="shared" si="26"/>
        <v>3.013627986E-2</v>
      </c>
      <c r="AJ128" s="48">
        <f t="shared" si="26"/>
        <v>3.0762949049999998E-2</v>
      </c>
      <c r="AK128" s="46"/>
    </row>
    <row r="129" spans="1:37" s="5" customFormat="1" ht="15" customHeight="1" x14ac:dyDescent="0.45">
      <c r="A129" s="44" t="s">
        <v>101</v>
      </c>
      <c r="B129" s="44" t="str">
        <f t="shared" si="21"/>
        <v>Heavy or Residual Oil</v>
      </c>
      <c r="C129" s="48"/>
      <c r="D129" s="48"/>
      <c r="E129" s="48">
        <f t="shared" ref="E129:AJ129" si="27">E103</f>
        <v>8.8643160000000006E-3</v>
      </c>
      <c r="F129" s="48">
        <f t="shared" si="27"/>
        <v>4.5428489999999998E-3</v>
      </c>
      <c r="G129" s="48">
        <f t="shared" si="27"/>
        <v>5.7728970899999987E-3</v>
      </c>
      <c r="H129" s="48">
        <f t="shared" si="27"/>
        <v>6.7078068299999986E-3</v>
      </c>
      <c r="I129" s="48">
        <f t="shared" si="27"/>
        <v>6.8646491999999996E-3</v>
      </c>
      <c r="J129" s="48">
        <f t="shared" si="27"/>
        <v>7.0243153199999993E-3</v>
      </c>
      <c r="K129" s="48">
        <f t="shared" si="27"/>
        <v>7.3756575899999993E-3</v>
      </c>
      <c r="L129" s="48">
        <f t="shared" si="27"/>
        <v>8.4035477699999986E-3</v>
      </c>
      <c r="M129" s="48">
        <f t="shared" si="27"/>
        <v>8.8297984799999996E-3</v>
      </c>
      <c r="N129" s="48">
        <f t="shared" si="27"/>
        <v>9.4476349799999994E-3</v>
      </c>
      <c r="O129" s="48">
        <f t="shared" si="27"/>
        <v>9.71320302E-3</v>
      </c>
      <c r="P129" s="48">
        <f t="shared" si="27"/>
        <v>1.0032670800000001E-2</v>
      </c>
      <c r="Q129" s="48">
        <f t="shared" si="27"/>
        <v>9.9481164300000008E-3</v>
      </c>
      <c r="R129" s="48">
        <f t="shared" si="27"/>
        <v>1.002871755E-2</v>
      </c>
      <c r="S129" s="48">
        <f t="shared" si="27"/>
        <v>1.0134303210000001E-2</v>
      </c>
      <c r="T129" s="48">
        <f t="shared" si="27"/>
        <v>1.0278924389999999E-2</v>
      </c>
      <c r="U129" s="48">
        <f t="shared" si="27"/>
        <v>1.027623618E-2</v>
      </c>
      <c r="V129" s="48">
        <f t="shared" si="27"/>
        <v>1.0259271089999999E-2</v>
      </c>
      <c r="W129" s="48">
        <f t="shared" si="27"/>
        <v>1.0313893710000001E-2</v>
      </c>
      <c r="X129" s="48">
        <f t="shared" si="27"/>
        <v>1.034651367E-2</v>
      </c>
      <c r="Y129" s="48">
        <f t="shared" si="27"/>
        <v>1.0318118039999999E-2</v>
      </c>
      <c r="Z129" s="48">
        <f t="shared" si="27"/>
        <v>1.028244843E-2</v>
      </c>
      <c r="AA129" s="48">
        <f t="shared" si="27"/>
        <v>1.026186894E-2</v>
      </c>
      <c r="AB129" s="48">
        <f t="shared" si="27"/>
        <v>1.029505365E-2</v>
      </c>
      <c r="AC129" s="48">
        <f t="shared" si="27"/>
        <v>1.0333004850000001E-2</v>
      </c>
      <c r="AD129" s="48">
        <f t="shared" si="27"/>
        <v>1.03914E-2</v>
      </c>
      <c r="AE129" s="48">
        <f t="shared" si="27"/>
        <v>1.0492942050000001E-2</v>
      </c>
      <c r="AF129" s="48">
        <f t="shared" si="27"/>
        <v>1.053163872E-2</v>
      </c>
      <c r="AG129" s="48">
        <f t="shared" si="27"/>
        <v>1.067775084E-2</v>
      </c>
      <c r="AH129" s="48">
        <f t="shared" si="27"/>
        <v>1.074800574E-2</v>
      </c>
      <c r="AI129" s="48">
        <f t="shared" si="27"/>
        <v>1.080059526E-2</v>
      </c>
      <c r="AJ129" s="48">
        <f t="shared" si="27"/>
        <v>1.0832831189999999E-2</v>
      </c>
      <c r="AK129" s="46"/>
    </row>
    <row r="130" spans="1:37" s="5" customFormat="1" ht="15" customHeight="1" x14ac:dyDescent="0.45">
      <c r="A130" s="44" t="s">
        <v>513</v>
      </c>
      <c r="B130" s="44"/>
      <c r="C130" s="48"/>
      <c r="D130" s="48"/>
      <c r="E130" s="48">
        <f t="shared" ref="E130:AJ130" si="28">SUM(E121:E129)</f>
        <v>0.16747576621999999</v>
      </c>
      <c r="F130" s="48">
        <f t="shared" si="28"/>
        <v>0.16943404615999999</v>
      </c>
      <c r="G130" s="48">
        <f t="shared" si="28"/>
        <v>0.17400666868</v>
      </c>
      <c r="H130" s="48">
        <f t="shared" si="28"/>
        <v>0.17865485765</v>
      </c>
      <c r="I130" s="48">
        <f t="shared" si="28"/>
        <v>0.18173014991000003</v>
      </c>
      <c r="J130" s="48">
        <f t="shared" si="28"/>
        <v>0.18445457494</v>
      </c>
      <c r="K130" s="48">
        <f t="shared" si="28"/>
        <v>0.18691839373999999</v>
      </c>
      <c r="L130" s="48">
        <f t="shared" si="28"/>
        <v>0.19002116988999998</v>
      </c>
      <c r="M130" s="48">
        <f t="shared" si="28"/>
        <v>0.19234712513999999</v>
      </c>
      <c r="N130" s="48">
        <f t="shared" si="28"/>
        <v>0.19522816140999999</v>
      </c>
      <c r="O130" s="48">
        <f t="shared" si="28"/>
        <v>0.19772416197000003</v>
      </c>
      <c r="P130" s="48">
        <f t="shared" si="28"/>
        <v>0.20081490734999999</v>
      </c>
      <c r="Q130" s="48">
        <f t="shared" si="28"/>
        <v>0.20341823569</v>
      </c>
      <c r="R130" s="48">
        <f t="shared" si="28"/>
        <v>0.20587593649000002</v>
      </c>
      <c r="S130" s="48">
        <f t="shared" si="28"/>
        <v>0.20834135089</v>
      </c>
      <c r="T130" s="48">
        <f t="shared" si="28"/>
        <v>0.21103291577000002</v>
      </c>
      <c r="U130" s="48">
        <f t="shared" si="28"/>
        <v>0.21358578299000003</v>
      </c>
      <c r="V130" s="48">
        <f t="shared" si="28"/>
        <v>0.21577642543999997</v>
      </c>
      <c r="W130" s="48">
        <f t="shared" si="28"/>
        <v>0.21809485164999998</v>
      </c>
      <c r="X130" s="48">
        <f t="shared" si="28"/>
        <v>0.22033875861000002</v>
      </c>
      <c r="Y130" s="48">
        <f t="shared" si="28"/>
        <v>0.22258887003</v>
      </c>
      <c r="Z130" s="48">
        <f t="shared" si="28"/>
        <v>0.22508040075999999</v>
      </c>
      <c r="AA130" s="48">
        <f t="shared" si="28"/>
        <v>0.22749883346999999</v>
      </c>
      <c r="AB130" s="48">
        <f t="shared" si="28"/>
        <v>0.23027549968</v>
      </c>
      <c r="AC130" s="48">
        <f t="shared" si="28"/>
        <v>0.23289378717000003</v>
      </c>
      <c r="AD130" s="48">
        <f t="shared" si="28"/>
        <v>0.23573321685999998</v>
      </c>
      <c r="AE130" s="48">
        <f t="shared" si="28"/>
        <v>0.23867593183000002</v>
      </c>
      <c r="AF130" s="48">
        <f t="shared" si="28"/>
        <v>0.24180380500999998</v>
      </c>
      <c r="AG130" s="48">
        <f t="shared" si="28"/>
        <v>0.24477557998000002</v>
      </c>
      <c r="AH130" s="48">
        <f t="shared" si="28"/>
        <v>0.24764253755000001</v>
      </c>
      <c r="AI130" s="48">
        <f t="shared" si="28"/>
        <v>0.25080196568000002</v>
      </c>
      <c r="AJ130" s="48">
        <f t="shared" si="28"/>
        <v>0.25337661208000001</v>
      </c>
      <c r="AK130" s="46"/>
    </row>
    <row r="131" spans="1:37" s="5" customFormat="1" ht="15" customHeight="1" x14ac:dyDescent="0.45">
      <c r="A131" s="44" t="s">
        <v>514</v>
      </c>
      <c r="B131" s="44"/>
      <c r="C131" s="48"/>
      <c r="D131" s="48"/>
      <c r="E131" s="48">
        <f>E105+Refineries!E106/10^15+('Scaling Parameters'!$B$4*'Pipelines &amp; Military'!E114/10^3)</f>
        <v>0.14467151864857622</v>
      </c>
      <c r="F131" s="48">
        <f>F105+Refineries!F106/10^15+('Scaling Parameters'!$B$4*'Pipelines &amp; Military'!F114/10^3)</f>
        <v>0.15108855555155673</v>
      </c>
      <c r="G131" s="48">
        <f>G105+Refineries!G106/10^15+('Scaling Parameters'!$B$4*'Pipelines &amp; Military'!G114/10^3)</f>
        <v>0.1548100211702963</v>
      </c>
      <c r="H131" s="48">
        <f>H105+Refineries!H106/10^15+('Scaling Parameters'!$B$4*'Pipelines &amp; Military'!H114/10^3)</f>
        <v>0.15895480927590583</v>
      </c>
      <c r="I131" s="48">
        <f>I105+Refineries!I106/10^15+('Scaling Parameters'!$B$4*'Pipelines &amp; Military'!I114/10^3)</f>
        <v>0.16300141613894978</v>
      </c>
      <c r="J131" s="48">
        <f>J105+Refineries!J106/10^15+('Scaling Parameters'!$B$4*'Pipelines &amp; Military'!J114/10^3)</f>
        <v>0.1660288902360692</v>
      </c>
      <c r="K131" s="48">
        <f>K105+Refineries!K106/10^15+('Scaling Parameters'!$B$4*'Pipelines &amp; Military'!K114/10^3)</f>
        <v>0.16721267663460665</v>
      </c>
      <c r="L131" s="48">
        <f>L105+Refineries!L106/10^15+('Scaling Parameters'!$B$4*'Pipelines &amp; Military'!L114/10^3)</f>
        <v>0.16588916948864973</v>
      </c>
      <c r="M131" s="48">
        <f>M105+Refineries!M106/10^15+('Scaling Parameters'!$B$4*'Pipelines &amp; Military'!M114/10^3)</f>
        <v>0.16619972382301879</v>
      </c>
      <c r="N131" s="48">
        <f>N105+Refineries!N106/10^15+('Scaling Parameters'!$B$4*'Pipelines &amp; Military'!N114/10^3)</f>
        <v>0.16636097345090886</v>
      </c>
      <c r="O131" s="48">
        <f>O105+Refineries!O106/10^15+('Scaling Parameters'!$B$4*'Pipelines &amp; Military'!O114/10^3)</f>
        <v>0.16770371083756189</v>
      </c>
      <c r="P131" s="48">
        <f>P105+Refineries!P106/10^15+('Scaling Parameters'!$B$4*'Pipelines &amp; Military'!P114/10^3)</f>
        <v>0.1687474763675276</v>
      </c>
      <c r="Q131" s="48">
        <f>Q105+Refineries!Q106/10^15+('Scaling Parameters'!$B$4*'Pipelines &amp; Military'!Q114/10^3)</f>
        <v>0.17082697763659591</v>
      </c>
      <c r="R131" s="48">
        <f>R105+Refineries!R106/10^15+('Scaling Parameters'!$B$4*'Pipelines &amp; Military'!R114/10^3)</f>
        <v>0.17218875954796145</v>
      </c>
      <c r="S131" s="48">
        <f>S105+Refineries!S106/10^15+('Scaling Parameters'!$B$4*'Pipelines &amp; Military'!S114/10^3)</f>
        <v>0.17323229709003582</v>
      </c>
      <c r="T131" s="48">
        <f>T105+Refineries!T106/10^15+('Scaling Parameters'!$B$4*'Pipelines &amp; Military'!T114/10^3)</f>
        <v>0.1745329846424489</v>
      </c>
      <c r="U131" s="48">
        <f>U105+Refineries!U106/10^15+('Scaling Parameters'!$B$4*'Pipelines &amp; Military'!U114/10^3)</f>
        <v>0.17639681087035441</v>
      </c>
      <c r="V131" s="48">
        <f>V105+Refineries!V106/10^15+('Scaling Parameters'!$B$4*'Pipelines &amp; Military'!V114/10^3)</f>
        <v>0.17810304356701179</v>
      </c>
      <c r="W131" s="48">
        <f>W105+Refineries!W106/10^15+('Scaling Parameters'!$B$4*'Pipelines &amp; Military'!W114/10^3)</f>
        <v>0.17984530843527055</v>
      </c>
      <c r="X131" s="48">
        <f>X105+Refineries!X106/10^15+('Scaling Parameters'!$B$4*'Pipelines &amp; Military'!X114/10^3)</f>
        <v>0.1815309413314955</v>
      </c>
      <c r="Y131" s="48">
        <f>Y105+Refineries!Y106/10^15+('Scaling Parameters'!$B$4*'Pipelines &amp; Military'!Y114/10^3)</f>
        <v>0.18349553002259755</v>
      </c>
      <c r="Z131" s="48">
        <f>Z105+Refineries!Z106/10^15+('Scaling Parameters'!$B$4*'Pipelines &amp; Military'!Z114/10^3)</f>
        <v>0.18575345036247715</v>
      </c>
      <c r="AA131" s="48">
        <f>AA105+Refineries!AA106/10^15+('Scaling Parameters'!$B$4*'Pipelines &amp; Military'!AA114/10^3)</f>
        <v>0.18801619411377213</v>
      </c>
      <c r="AB131" s="48">
        <f>AB105+Refineries!AB106/10^15+('Scaling Parameters'!$B$4*'Pipelines &amp; Military'!AB114/10^3)</f>
        <v>0.19028913175255718</v>
      </c>
      <c r="AC131" s="48">
        <f>AC105+Refineries!AC106/10^15+('Scaling Parameters'!$B$4*'Pipelines &amp; Military'!AC114/10^3)</f>
        <v>0.19246798348050995</v>
      </c>
      <c r="AD131" s="48">
        <f>AD105+Refineries!AD106/10^15+('Scaling Parameters'!$B$4*'Pipelines &amp; Military'!AD114/10^3)</f>
        <v>0.19485034936741152</v>
      </c>
      <c r="AE131" s="48">
        <f>AE105+Refineries!AE106/10^15+('Scaling Parameters'!$B$4*'Pipelines &amp; Military'!AE114/10^3)</f>
        <v>0.19721401295520483</v>
      </c>
      <c r="AF131" s="48">
        <f>AF105+Refineries!AF106/10^15+('Scaling Parameters'!$B$4*'Pipelines &amp; Military'!AF114/10^3)</f>
        <v>0.19988852007368529</v>
      </c>
      <c r="AG131" s="48">
        <f>AG105+Refineries!AG106/10^15+('Scaling Parameters'!$B$4*'Pipelines &amp; Military'!AG114/10^3)</f>
        <v>0.20223797410081029</v>
      </c>
      <c r="AH131" s="48">
        <f>AH105+Refineries!AH106/10^15+('Scaling Parameters'!$B$4*'Pipelines &amp; Military'!AH114/10^3)</f>
        <v>0.2047384794725419</v>
      </c>
      <c r="AI131" s="48">
        <f>AI105+Refineries!AI106/10^15+('Scaling Parameters'!$B$4*'Pipelines &amp; Military'!AI114/10^3)</f>
        <v>0.20755373955534567</v>
      </c>
      <c r="AJ131" s="48">
        <f>AJ105+Refineries!AJ106/10^15+('Scaling Parameters'!$B$4*'Pipelines &amp; Military'!AJ114/10^3)</f>
        <v>0.20986044601713608</v>
      </c>
      <c r="AK131" s="46"/>
    </row>
    <row r="132" spans="1:37" s="5" customFormat="1" ht="15" customHeight="1" x14ac:dyDescent="0.45">
      <c r="A132" s="44" t="s">
        <v>515</v>
      </c>
      <c r="B132" s="44"/>
      <c r="C132" s="48"/>
      <c r="D132" s="48"/>
      <c r="E132" s="48">
        <f t="shared" ref="E132:AJ132" si="29">E106</f>
        <v>1.9079513999999999E-2</v>
      </c>
      <c r="F132" s="48">
        <f t="shared" si="29"/>
        <v>1.9257975E-2</v>
      </c>
      <c r="G132" s="48">
        <f t="shared" si="29"/>
        <v>2.0148020999999999E-2</v>
      </c>
      <c r="H132" s="48">
        <f t="shared" si="29"/>
        <v>2.0475350100000001E-2</v>
      </c>
      <c r="I132" s="48">
        <f t="shared" si="29"/>
        <v>2.092730823E-2</v>
      </c>
      <c r="J132" s="48">
        <f t="shared" si="29"/>
        <v>2.1281383890000002E-2</v>
      </c>
      <c r="K132" s="48">
        <f t="shared" si="29"/>
        <v>2.1490251030000001E-2</v>
      </c>
      <c r="L132" s="48">
        <f t="shared" si="29"/>
        <v>2.1684615389999998E-2</v>
      </c>
      <c r="M132" s="48">
        <f t="shared" si="29"/>
        <v>2.186409294E-2</v>
      </c>
      <c r="N132" s="48">
        <f t="shared" si="29"/>
        <v>2.2040520840000001E-2</v>
      </c>
      <c r="O132" s="48">
        <f t="shared" si="29"/>
        <v>2.225675232E-2</v>
      </c>
      <c r="P132" s="48">
        <f t="shared" si="29"/>
        <v>2.2481251739999999E-2</v>
      </c>
      <c r="Q132" s="48">
        <f t="shared" si="29"/>
        <v>2.2703808419999999E-2</v>
      </c>
      <c r="R132" s="48">
        <f t="shared" si="29"/>
        <v>2.309933673E-2</v>
      </c>
      <c r="S132" s="48">
        <f t="shared" si="29"/>
        <v>2.3278113990000002E-2</v>
      </c>
      <c r="T132" s="48">
        <f t="shared" si="29"/>
        <v>2.3493554819999998E-2</v>
      </c>
      <c r="U132" s="48">
        <f t="shared" si="29"/>
        <v>2.371267782E-2</v>
      </c>
      <c r="V132" s="48">
        <f t="shared" si="29"/>
        <v>2.3947659E-2</v>
      </c>
      <c r="W132" s="48">
        <f t="shared" si="29"/>
        <v>2.421779022E-2</v>
      </c>
      <c r="X132" s="48">
        <f t="shared" si="29"/>
        <v>2.449259757E-2</v>
      </c>
      <c r="Y132" s="48">
        <f t="shared" si="29"/>
        <v>2.4765078150000001E-2</v>
      </c>
      <c r="Z132" s="48">
        <f t="shared" si="29"/>
        <v>2.5029471509999991E-2</v>
      </c>
      <c r="AA132" s="48">
        <f t="shared" si="29"/>
        <v>2.5239807E-2</v>
      </c>
      <c r="AB132" s="48">
        <f t="shared" si="29"/>
        <v>2.547815409E-2</v>
      </c>
      <c r="AC132" s="48">
        <f t="shared" si="29"/>
        <v>2.5708007339999998E-2</v>
      </c>
      <c r="AD132" s="48">
        <f t="shared" si="29"/>
        <v>2.595114351E-2</v>
      </c>
      <c r="AE132" s="48">
        <f t="shared" si="29"/>
        <v>2.6199430199999998E-2</v>
      </c>
      <c r="AF132" s="48">
        <f t="shared" si="29"/>
        <v>2.6467483140000001E-2</v>
      </c>
      <c r="AG132" s="48">
        <f t="shared" si="29"/>
        <v>2.670519771E-2</v>
      </c>
      <c r="AH132" s="48">
        <f t="shared" si="29"/>
        <v>2.6947588410000001E-2</v>
      </c>
      <c r="AI132" s="48">
        <f t="shared" si="29"/>
        <v>2.7209451690000001E-2</v>
      </c>
      <c r="AJ132" s="48">
        <f t="shared" si="29"/>
        <v>2.7437701049999999E-2</v>
      </c>
      <c r="AK132" s="46"/>
    </row>
    <row r="133" spans="1:37" s="5" customFormat="1" ht="15" customHeight="1" x14ac:dyDescent="0.45">
      <c r="A133" s="44" t="s">
        <v>516</v>
      </c>
      <c r="B133" s="44"/>
      <c r="C133" s="48"/>
      <c r="D133" s="48"/>
      <c r="E133" s="48">
        <f t="shared" ref="E133:AJ133" si="30">E107</f>
        <v>4.3186613220000003E-2</v>
      </c>
      <c r="F133" s="48">
        <f t="shared" si="30"/>
        <v>4.4258757209999999E-2</v>
      </c>
      <c r="G133" s="48">
        <f t="shared" si="30"/>
        <v>4.6542561029999999E-2</v>
      </c>
      <c r="H133" s="48">
        <f t="shared" si="30"/>
        <v>4.8617678429999998E-2</v>
      </c>
      <c r="I133" s="48">
        <f t="shared" si="30"/>
        <v>4.9559026319999998E-2</v>
      </c>
      <c r="J133" s="48">
        <f t="shared" si="30"/>
        <v>5.070508479E-2</v>
      </c>
      <c r="K133" s="48">
        <f t="shared" si="30"/>
        <v>5.2122155490000002E-2</v>
      </c>
      <c r="L133" s="48">
        <f t="shared" si="30"/>
        <v>5.2945786889999992E-2</v>
      </c>
      <c r="M133" s="48">
        <f t="shared" si="30"/>
        <v>5.3356766759999993E-2</v>
      </c>
      <c r="N133" s="48">
        <f t="shared" si="30"/>
        <v>5.3821262340000002E-2</v>
      </c>
      <c r="O133" s="48">
        <f t="shared" si="30"/>
        <v>5.4039413969999998E-2</v>
      </c>
      <c r="P133" s="48">
        <f t="shared" si="30"/>
        <v>5.3987231070000002E-2</v>
      </c>
      <c r="Q133" s="48">
        <f t="shared" si="30"/>
        <v>5.4192528990000002E-2</v>
      </c>
      <c r="R133" s="48">
        <f t="shared" si="30"/>
        <v>5.4627454259999993E-2</v>
      </c>
      <c r="S133" s="48">
        <f t="shared" si="30"/>
        <v>5.4877096349999988E-2</v>
      </c>
      <c r="T133" s="48">
        <f t="shared" si="30"/>
        <v>5.532189345E-2</v>
      </c>
      <c r="U133" s="48">
        <f t="shared" si="30"/>
        <v>5.5453909409999988E-2</v>
      </c>
      <c r="V133" s="48">
        <f t="shared" si="30"/>
        <v>5.5605375360000001E-2</v>
      </c>
      <c r="W133" s="48">
        <f t="shared" si="30"/>
        <v>5.538860172E-2</v>
      </c>
      <c r="X133" s="48">
        <f t="shared" si="30"/>
        <v>5.5510068150000001E-2</v>
      </c>
      <c r="Y133" s="48">
        <f t="shared" si="30"/>
        <v>5.562941112E-2</v>
      </c>
      <c r="Z133" s="48">
        <f t="shared" si="30"/>
        <v>5.6573063190000002E-2</v>
      </c>
      <c r="AA133" s="48">
        <f t="shared" si="30"/>
        <v>5.6687413769999993E-2</v>
      </c>
      <c r="AB133" s="48">
        <f t="shared" si="30"/>
        <v>5.6824354349999988E-2</v>
      </c>
      <c r="AC133" s="48">
        <f t="shared" si="30"/>
        <v>5.6972341439999991E-2</v>
      </c>
      <c r="AD133" s="48">
        <f t="shared" si="30"/>
        <v>5.7005051760000001E-2</v>
      </c>
      <c r="AE133" s="48">
        <f t="shared" si="30"/>
        <v>5.6890949670000003E-2</v>
      </c>
      <c r="AF133" s="48">
        <f t="shared" si="30"/>
        <v>5.6937259169999997E-2</v>
      </c>
      <c r="AG133" s="48">
        <f t="shared" si="30"/>
        <v>5.699375676E-2</v>
      </c>
      <c r="AH133" s="48">
        <f t="shared" si="30"/>
        <v>5.7113461169999998E-2</v>
      </c>
      <c r="AI133" s="48">
        <f t="shared" si="30"/>
        <v>5.7134921669999998E-2</v>
      </c>
      <c r="AJ133" s="48">
        <f t="shared" si="30"/>
        <v>5.6846108519999987E-2</v>
      </c>
      <c r="AK133" s="46"/>
    </row>
    <row r="134" spans="1:37" s="5" customFormat="1" ht="15" customHeight="1" x14ac:dyDescent="0.45">
      <c r="A134" s="44" t="s">
        <v>517</v>
      </c>
      <c r="B134" s="44"/>
      <c r="C134" s="48"/>
      <c r="D134" s="48"/>
      <c r="E134" s="48">
        <f t="shared" ref="E134:AJ134" si="31">E108</f>
        <v>0</v>
      </c>
      <c r="F134" s="48">
        <f t="shared" si="31"/>
        <v>0</v>
      </c>
      <c r="G134" s="48">
        <f t="shared" si="31"/>
        <v>0</v>
      </c>
      <c r="H134" s="48">
        <f t="shared" si="31"/>
        <v>0</v>
      </c>
      <c r="I134" s="48">
        <f t="shared" si="31"/>
        <v>0</v>
      </c>
      <c r="J134" s="48">
        <f t="shared" si="31"/>
        <v>0</v>
      </c>
      <c r="K134" s="48">
        <f t="shared" si="31"/>
        <v>0</v>
      </c>
      <c r="L134" s="48">
        <f t="shared" si="31"/>
        <v>0</v>
      </c>
      <c r="M134" s="48">
        <f t="shared" si="31"/>
        <v>0</v>
      </c>
      <c r="N134" s="48">
        <f t="shared" si="31"/>
        <v>0</v>
      </c>
      <c r="O134" s="48">
        <f t="shared" si="31"/>
        <v>0</v>
      </c>
      <c r="P134" s="48">
        <f t="shared" si="31"/>
        <v>0</v>
      </c>
      <c r="Q134" s="48">
        <f t="shared" si="31"/>
        <v>0</v>
      </c>
      <c r="R134" s="48">
        <f t="shared" si="31"/>
        <v>0</v>
      </c>
      <c r="S134" s="48">
        <f t="shared" si="31"/>
        <v>0</v>
      </c>
      <c r="T134" s="48">
        <f t="shared" si="31"/>
        <v>0</v>
      </c>
      <c r="U134" s="48">
        <f t="shared" si="31"/>
        <v>0</v>
      </c>
      <c r="V134" s="48">
        <f t="shared" si="31"/>
        <v>0</v>
      </c>
      <c r="W134" s="48">
        <f t="shared" si="31"/>
        <v>0</v>
      </c>
      <c r="X134" s="48">
        <f t="shared" si="31"/>
        <v>0</v>
      </c>
      <c r="Y134" s="48">
        <f t="shared" si="31"/>
        <v>0</v>
      </c>
      <c r="Z134" s="48">
        <f t="shared" si="31"/>
        <v>0</v>
      </c>
      <c r="AA134" s="48">
        <f t="shared" si="31"/>
        <v>0</v>
      </c>
      <c r="AB134" s="48">
        <f t="shared" si="31"/>
        <v>0</v>
      </c>
      <c r="AC134" s="48">
        <f t="shared" si="31"/>
        <v>0</v>
      </c>
      <c r="AD134" s="48">
        <f t="shared" si="31"/>
        <v>0</v>
      </c>
      <c r="AE134" s="48">
        <f t="shared" si="31"/>
        <v>0</v>
      </c>
      <c r="AF134" s="48">
        <f t="shared" si="31"/>
        <v>0</v>
      </c>
      <c r="AG134" s="48">
        <f t="shared" si="31"/>
        <v>0</v>
      </c>
      <c r="AH134" s="48">
        <f t="shared" si="31"/>
        <v>0</v>
      </c>
      <c r="AI134" s="48">
        <f t="shared" si="31"/>
        <v>0</v>
      </c>
      <c r="AJ134" s="48">
        <f t="shared" si="31"/>
        <v>0</v>
      </c>
      <c r="AK134" s="46"/>
    </row>
    <row r="135" spans="1:37" s="5" customFormat="1" ht="15" customHeight="1" x14ac:dyDescent="0.45">
      <c r="A135" s="44" t="s">
        <v>518</v>
      </c>
      <c r="B135" s="44"/>
      <c r="C135" s="48"/>
      <c r="D135" s="48"/>
      <c r="E135" s="48">
        <f t="shared" ref="E135:AJ135" si="32">SUM(E131:E134)</f>
        <v>0.20693764586857621</v>
      </c>
      <c r="F135" s="48">
        <f t="shared" si="32"/>
        <v>0.21460528776155674</v>
      </c>
      <c r="G135" s="48">
        <f t="shared" si="32"/>
        <v>0.2215006032002963</v>
      </c>
      <c r="H135" s="48">
        <f t="shared" si="32"/>
        <v>0.22804783780590585</v>
      </c>
      <c r="I135" s="48">
        <f t="shared" si="32"/>
        <v>0.23348775068894978</v>
      </c>
      <c r="J135" s="48">
        <f t="shared" si="32"/>
        <v>0.2380153589160692</v>
      </c>
      <c r="K135" s="48">
        <f t="shared" si="32"/>
        <v>0.24082508315460666</v>
      </c>
      <c r="L135" s="48">
        <f t="shared" si="32"/>
        <v>0.24051957176864971</v>
      </c>
      <c r="M135" s="48">
        <f t="shared" si="32"/>
        <v>0.24142058352301876</v>
      </c>
      <c r="N135" s="48">
        <f t="shared" si="32"/>
        <v>0.24222275663090886</v>
      </c>
      <c r="O135" s="48">
        <f t="shared" si="32"/>
        <v>0.24399987712756188</v>
      </c>
      <c r="P135" s="48">
        <f t="shared" si="32"/>
        <v>0.24521595917752761</v>
      </c>
      <c r="Q135" s="48">
        <f t="shared" si="32"/>
        <v>0.24772331504659589</v>
      </c>
      <c r="R135" s="48">
        <f t="shared" si="32"/>
        <v>0.24991555053796144</v>
      </c>
      <c r="S135" s="48">
        <f t="shared" si="32"/>
        <v>0.25138750743003579</v>
      </c>
      <c r="T135" s="48">
        <f t="shared" si="32"/>
        <v>0.25334843291244891</v>
      </c>
      <c r="U135" s="48">
        <f t="shared" si="32"/>
        <v>0.25556339810035439</v>
      </c>
      <c r="V135" s="48">
        <f t="shared" si="32"/>
        <v>0.25765607792701178</v>
      </c>
      <c r="W135" s="48">
        <f t="shared" si="32"/>
        <v>0.25945170037527054</v>
      </c>
      <c r="X135" s="48">
        <f t="shared" si="32"/>
        <v>0.26153360705149548</v>
      </c>
      <c r="Y135" s="48">
        <f t="shared" si="32"/>
        <v>0.26389001929259759</v>
      </c>
      <c r="Z135" s="48">
        <f t="shared" si="32"/>
        <v>0.26735598506247715</v>
      </c>
      <c r="AA135" s="48">
        <f t="shared" si="32"/>
        <v>0.2699434148837721</v>
      </c>
      <c r="AB135" s="48">
        <f t="shared" si="32"/>
        <v>0.27259164019255716</v>
      </c>
      <c r="AC135" s="48">
        <f t="shared" si="32"/>
        <v>0.27514833226050994</v>
      </c>
      <c r="AD135" s="48">
        <f t="shared" si="32"/>
        <v>0.2778065446374115</v>
      </c>
      <c r="AE135" s="48">
        <f t="shared" si="32"/>
        <v>0.28030439282520486</v>
      </c>
      <c r="AF135" s="48">
        <f t="shared" si="32"/>
        <v>0.2832932623836853</v>
      </c>
      <c r="AG135" s="48">
        <f t="shared" si="32"/>
        <v>0.28593692857081027</v>
      </c>
      <c r="AH135" s="48">
        <f t="shared" si="32"/>
        <v>0.28879952905254191</v>
      </c>
      <c r="AI135" s="48">
        <f t="shared" si="32"/>
        <v>0.29189811291534568</v>
      </c>
      <c r="AJ135" s="48">
        <f t="shared" si="32"/>
        <v>0.29414425558713608</v>
      </c>
      <c r="AK135" s="46"/>
    </row>
    <row r="136" spans="1:37" s="5" customFormat="1" ht="15" customHeight="1" x14ac:dyDescent="0.45">
      <c r="A136" s="44" t="s">
        <v>519</v>
      </c>
      <c r="B136" s="44"/>
      <c r="C136" s="48"/>
      <c r="D136" s="48"/>
      <c r="E136" s="48">
        <f t="shared" ref="E136:AJ136" si="33">E110</f>
        <v>1.3077350999999999E-2</v>
      </c>
      <c r="F136" s="48">
        <f t="shared" si="33"/>
        <v>1.2982473E-2</v>
      </c>
      <c r="G136" s="48">
        <f t="shared" si="33"/>
        <v>1.1515817249999999E-2</v>
      </c>
      <c r="H136" s="48">
        <f t="shared" si="33"/>
        <v>1.082284641E-2</v>
      </c>
      <c r="I136" s="48">
        <f t="shared" si="33"/>
        <v>1.1035689390000001E-2</v>
      </c>
      <c r="J136" s="48">
        <f t="shared" si="33"/>
        <v>1.0781393760000001E-2</v>
      </c>
      <c r="K136" s="48">
        <f t="shared" si="33"/>
        <v>1.0600493040000001E-2</v>
      </c>
      <c r="L136" s="48">
        <f t="shared" si="33"/>
        <v>1.047197853E-2</v>
      </c>
      <c r="M136" s="48">
        <f t="shared" si="33"/>
        <v>1.0336257810000001E-2</v>
      </c>
      <c r="N136" s="48">
        <f t="shared" si="33"/>
        <v>1.02104541E-2</v>
      </c>
      <c r="O136" s="48">
        <f t="shared" si="33"/>
        <v>1.007886735E-2</v>
      </c>
      <c r="P136" s="48">
        <f t="shared" si="33"/>
        <v>9.9812785500000001E-3</v>
      </c>
      <c r="Q136" s="48">
        <f t="shared" si="33"/>
        <v>9.9646297199999997E-3</v>
      </c>
      <c r="R136" s="48">
        <f t="shared" si="33"/>
        <v>9.9911729699999983E-3</v>
      </c>
      <c r="S136" s="48">
        <f t="shared" si="33"/>
        <v>1.006020801E-2</v>
      </c>
      <c r="T136" s="48">
        <f t="shared" si="33"/>
        <v>1.008629946E-2</v>
      </c>
      <c r="U136" s="48">
        <f t="shared" si="33"/>
        <v>1.0079093250000001E-2</v>
      </c>
      <c r="V136" s="48">
        <f t="shared" si="33"/>
        <v>1.0116457109999999E-2</v>
      </c>
      <c r="W136" s="48">
        <f t="shared" si="33"/>
        <v>1.013360292E-2</v>
      </c>
      <c r="X136" s="48">
        <f t="shared" si="33"/>
        <v>1.015931034E-2</v>
      </c>
      <c r="Y136" s="48">
        <f t="shared" si="33"/>
        <v>1.016319582E-2</v>
      </c>
      <c r="Z136" s="48">
        <f t="shared" si="33"/>
        <v>1.016405424E-2</v>
      </c>
      <c r="AA136" s="48">
        <f t="shared" si="33"/>
        <v>1.0120094099999999E-2</v>
      </c>
      <c r="AB136" s="48">
        <f t="shared" si="33"/>
        <v>1.0129017150000001E-2</v>
      </c>
      <c r="AC136" s="48">
        <f t="shared" si="33"/>
        <v>1.0069447319999999E-2</v>
      </c>
      <c r="AD136" s="48">
        <f t="shared" si="33"/>
        <v>1.004855157E-2</v>
      </c>
      <c r="AE136" s="48">
        <f t="shared" si="33"/>
        <v>1.0020585150000001E-2</v>
      </c>
      <c r="AF136" s="48">
        <f t="shared" si="33"/>
        <v>9.9780481799999991E-3</v>
      </c>
      <c r="AG136" s="48">
        <f t="shared" si="33"/>
        <v>9.9049017599999994E-3</v>
      </c>
      <c r="AH136" s="48">
        <f t="shared" si="33"/>
        <v>9.8728691399999988E-3</v>
      </c>
      <c r="AI136" s="48">
        <f t="shared" si="33"/>
        <v>9.7893087299999997E-3</v>
      </c>
      <c r="AJ136" s="48">
        <f t="shared" si="33"/>
        <v>9.7193926799999993E-3</v>
      </c>
      <c r="AK136" s="46"/>
    </row>
    <row r="137" spans="1:37" s="5" customFormat="1" ht="15" customHeight="1" x14ac:dyDescent="0.45">
      <c r="A137" s="44" t="s">
        <v>520</v>
      </c>
      <c r="B137" s="44"/>
      <c r="C137" s="48"/>
      <c r="D137" s="48"/>
      <c r="E137" s="48">
        <f>E111+Refineries!E107/10^15</f>
        <v>1.1670242935992373E-2</v>
      </c>
      <c r="F137" s="48">
        <f>F111+Refineries!F107/10^15</f>
        <v>1.0431926905992372E-2</v>
      </c>
      <c r="G137" s="48">
        <f>G111+Refineries!G107/10^15</f>
        <v>1.0862391417100737E-2</v>
      </c>
      <c r="H137" s="48">
        <f>H111+Refineries!H107/10^15</f>
        <v>1.1397548517100738E-2</v>
      </c>
      <c r="I137" s="48">
        <f>I111+Refineries!I107/10^15</f>
        <v>1.1674547097100738E-2</v>
      </c>
      <c r="J137" s="48">
        <f>J111+Refineries!J107/10^15</f>
        <v>1.1907382227100737E-2</v>
      </c>
      <c r="K137" s="48">
        <f>K111+Refineries!K107/10^15</f>
        <v>1.2105699837100737E-2</v>
      </c>
      <c r="L137" s="48">
        <f>L111+Refineries!L107/10^15</f>
        <v>1.2266834307100738E-2</v>
      </c>
      <c r="M137" s="48">
        <f>M111+Refineries!M107/10^15</f>
        <v>1.2254409807100738E-2</v>
      </c>
      <c r="N137" s="48">
        <f>N111+Refineries!N107/10^15</f>
        <v>1.2235795647100738E-2</v>
      </c>
      <c r="O137" s="48">
        <f>O111+Refineries!O107/10^15</f>
        <v>1.2207693687100738E-2</v>
      </c>
      <c r="P137" s="48">
        <f>P111+Refineries!P107/10^15</f>
        <v>1.2181557057100738E-2</v>
      </c>
      <c r="Q137" s="48">
        <f>Q111+Refineries!Q107/10^15</f>
        <v>1.2012312777100737E-2</v>
      </c>
      <c r="R137" s="48">
        <f>R111+Refineries!R107/10^15</f>
        <v>1.1853776157100737E-2</v>
      </c>
      <c r="S137" s="48">
        <f>S111+Refineries!S107/10^15</f>
        <v>1.1701926177100738E-2</v>
      </c>
      <c r="T137" s="48">
        <f>T111+Refineries!T107/10^15</f>
        <v>1.1552696637100738E-2</v>
      </c>
      <c r="U137" s="48">
        <f>U111+Refineries!U107/10^15</f>
        <v>1.1369604687100738E-2</v>
      </c>
      <c r="V137" s="48">
        <f>V111+Refineries!V107/10^15</f>
        <v>1.1308272837100737E-2</v>
      </c>
      <c r="W137" s="48">
        <f>W111+Refineries!W107/10^15</f>
        <v>1.1252204457100737E-2</v>
      </c>
      <c r="X137" s="48">
        <f>X111+Refineries!X107/10^15</f>
        <v>1.1197107447100738E-2</v>
      </c>
      <c r="Y137" s="48">
        <f>Y111+Refineries!Y107/10^15</f>
        <v>1.1142688137100738E-2</v>
      </c>
      <c r="Z137" s="48">
        <f>Z111+Refineries!Z107/10^15</f>
        <v>1.1106476367100738E-2</v>
      </c>
      <c r="AA137" s="48">
        <f>AA111+Refineries!AA107/10^15</f>
        <v>1.1072907627100738E-2</v>
      </c>
      <c r="AB137" s="48">
        <f>AB111+Refineries!AB107/10^15</f>
        <v>1.1039497017100738E-2</v>
      </c>
      <c r="AC137" s="48">
        <f>AC111+Refineries!AC107/10^15</f>
        <v>1.1011169157100738E-2</v>
      </c>
      <c r="AD137" s="48">
        <f>AD111+Refineries!AD107/10^15</f>
        <v>1.0991177007100738E-2</v>
      </c>
      <c r="AE137" s="48">
        <f>AE111+Refineries!AE107/10^15</f>
        <v>1.0974370047100737E-2</v>
      </c>
      <c r="AF137" s="48">
        <f>AF111+Refineries!AF107/10^15</f>
        <v>1.0963233177100738E-2</v>
      </c>
      <c r="AG137" s="48">
        <f>AG111+Refineries!AG107/10^15</f>
        <v>1.0950424647100738E-2</v>
      </c>
      <c r="AH137" s="48">
        <f>AH111+Refineries!AH107/10^15</f>
        <v>1.0936712517100737E-2</v>
      </c>
      <c r="AI137" s="48">
        <f>AI111+Refineries!AI107/10^15</f>
        <v>1.0924513917100738E-2</v>
      </c>
      <c r="AJ137" s="48">
        <f>AJ111+Refineries!AJ107/10^15</f>
        <v>1.0908746097100738E-2</v>
      </c>
      <c r="AK137" s="46"/>
    </row>
    <row r="138" spans="1:37" s="5" customFormat="1" ht="15" customHeight="1" x14ac:dyDescent="0.45">
      <c r="A138" s="44" t="s">
        <v>521</v>
      </c>
      <c r="B138" s="44"/>
      <c r="C138" s="48"/>
      <c r="D138" s="48"/>
      <c r="E138" s="48">
        <f t="shared" ref="E138:AJ138" si="34">SUM(E136:E137)</f>
        <v>2.4747593935992372E-2</v>
      </c>
      <c r="F138" s="48">
        <f t="shared" si="34"/>
        <v>2.3414399905992374E-2</v>
      </c>
      <c r="G138" s="48">
        <f t="shared" si="34"/>
        <v>2.2378208667100736E-2</v>
      </c>
      <c r="H138" s="48">
        <f t="shared" si="34"/>
        <v>2.2220394927100737E-2</v>
      </c>
      <c r="I138" s="48">
        <f t="shared" si="34"/>
        <v>2.2710236487100736E-2</v>
      </c>
      <c r="J138" s="48">
        <f t="shared" si="34"/>
        <v>2.2688775987100736E-2</v>
      </c>
      <c r="K138" s="48">
        <f t="shared" si="34"/>
        <v>2.2706192877100739E-2</v>
      </c>
      <c r="L138" s="48">
        <f t="shared" si="34"/>
        <v>2.273881283710074E-2</v>
      </c>
      <c r="M138" s="48">
        <f t="shared" si="34"/>
        <v>2.259066761710074E-2</v>
      </c>
      <c r="N138" s="48">
        <f t="shared" si="34"/>
        <v>2.2446249747100737E-2</v>
      </c>
      <c r="O138" s="48">
        <f t="shared" si="34"/>
        <v>2.2286561037100736E-2</v>
      </c>
      <c r="P138" s="48">
        <f t="shared" si="34"/>
        <v>2.2162835607100737E-2</v>
      </c>
      <c r="Q138" s="48">
        <f t="shared" si="34"/>
        <v>2.1976942497100735E-2</v>
      </c>
      <c r="R138" s="48">
        <f t="shared" si="34"/>
        <v>2.1844949127100735E-2</v>
      </c>
      <c r="S138" s="48">
        <f t="shared" si="34"/>
        <v>2.176213418710074E-2</v>
      </c>
      <c r="T138" s="48">
        <f t="shared" si="34"/>
        <v>2.1638996097100738E-2</v>
      </c>
      <c r="U138" s="48">
        <f t="shared" si="34"/>
        <v>2.144869793710074E-2</v>
      </c>
      <c r="V138" s="48">
        <f t="shared" si="34"/>
        <v>2.1424729947100735E-2</v>
      </c>
      <c r="W138" s="48">
        <f t="shared" si="34"/>
        <v>2.1385807377100739E-2</v>
      </c>
      <c r="X138" s="48">
        <f t="shared" si="34"/>
        <v>2.1356417787100738E-2</v>
      </c>
      <c r="Y138" s="48">
        <f t="shared" si="34"/>
        <v>2.1305883957100737E-2</v>
      </c>
      <c r="Z138" s="48">
        <f t="shared" si="34"/>
        <v>2.1270530607100737E-2</v>
      </c>
      <c r="AA138" s="48">
        <f t="shared" si="34"/>
        <v>2.1193001727100737E-2</v>
      </c>
      <c r="AB138" s="48">
        <f t="shared" si="34"/>
        <v>2.1168514167100739E-2</v>
      </c>
      <c r="AC138" s="48">
        <f t="shared" si="34"/>
        <v>2.1080616477100737E-2</v>
      </c>
      <c r="AD138" s="48">
        <f t="shared" si="34"/>
        <v>2.1039728577100736E-2</v>
      </c>
      <c r="AE138" s="48">
        <f t="shared" si="34"/>
        <v>2.0994955197100738E-2</v>
      </c>
      <c r="AF138" s="48">
        <f t="shared" si="34"/>
        <v>2.0941281357100737E-2</v>
      </c>
      <c r="AG138" s="48">
        <f t="shared" si="34"/>
        <v>2.0855326407100735E-2</v>
      </c>
      <c r="AH138" s="48">
        <f t="shared" si="34"/>
        <v>2.0809581657100736E-2</v>
      </c>
      <c r="AI138" s="48">
        <f t="shared" si="34"/>
        <v>2.0713822647100737E-2</v>
      </c>
      <c r="AJ138" s="48">
        <f t="shared" si="34"/>
        <v>2.0628138777100735E-2</v>
      </c>
      <c r="AK138" s="46"/>
    </row>
    <row r="139" spans="1:37" s="5" customFormat="1" ht="15" customHeight="1" x14ac:dyDescent="0.45">
      <c r="A139" s="44" t="s">
        <v>122</v>
      </c>
      <c r="B139" s="44"/>
      <c r="C139" s="48"/>
      <c r="D139" s="48"/>
      <c r="E139" s="48">
        <f>Refineries!E109/10^15</f>
        <v>1.0147139141905391E-2</v>
      </c>
      <c r="F139" s="48">
        <f>Refineries!F109/10^15</f>
        <v>1.0000315005343052E-2</v>
      </c>
      <c r="G139" s="48">
        <f>Refineries!G109/10^15</f>
        <v>9.8223204063467399E-3</v>
      </c>
      <c r="H139" s="48">
        <f>Refineries!H109/10^15</f>
        <v>9.7655924139651244E-3</v>
      </c>
      <c r="I139" s="48">
        <f>Refineries!I109/10^15</f>
        <v>9.6342419851757743E-3</v>
      </c>
      <c r="J139" s="48">
        <f>Refineries!J109/10^15</f>
        <v>9.5583511783299858E-3</v>
      </c>
      <c r="K139" s="48">
        <f>Refineries!K109/10^15</f>
        <v>9.4764754168049706E-3</v>
      </c>
      <c r="L139" s="48">
        <f>Refineries!L109/10^15</f>
        <v>9.4754891413622536E-3</v>
      </c>
      <c r="M139" s="48">
        <f>Refineries!M109/10^15</f>
        <v>9.5037790097443516E-3</v>
      </c>
      <c r="N139" s="48">
        <f>Refineries!N109/10^15</f>
        <v>9.5790171050414968E-3</v>
      </c>
      <c r="O139" s="48">
        <f>Refineries!O109/10^15</f>
        <v>9.565290843409598E-3</v>
      </c>
      <c r="P139" s="48">
        <f>Refineries!P109/10^15</f>
        <v>9.6040193623759332E-3</v>
      </c>
      <c r="Q139" s="48">
        <f>Refineries!Q109/10^15</f>
        <v>9.6194882684841262E-3</v>
      </c>
      <c r="R139" s="48">
        <f>Refineries!R109/10^15</f>
        <v>9.6372111232758614E-3</v>
      </c>
      <c r="S139" s="48">
        <f>Refineries!S109/10^15</f>
        <v>9.6544755146633094E-3</v>
      </c>
      <c r="T139" s="48">
        <f>Refineries!T109/10^15</f>
        <v>9.6728833544883659E-3</v>
      </c>
      <c r="U139" s="48">
        <f>Refineries!U109/10^15</f>
        <v>9.6874085254299858E-3</v>
      </c>
      <c r="V139" s="48">
        <f>Refineries!V109/10^15</f>
        <v>9.7176585975594781E-3</v>
      </c>
      <c r="W139" s="48">
        <f>Refineries!W109/10^15</f>
        <v>9.7513568834920877E-3</v>
      </c>
      <c r="X139" s="48">
        <f>Refineries!X109/10^15</f>
        <v>9.7856468087450278E-3</v>
      </c>
      <c r="Y139" s="48">
        <f>Refineries!Y109/10^15</f>
        <v>9.8276643106632502E-3</v>
      </c>
      <c r="Z139" s="48">
        <f>Refineries!Z109/10^15</f>
        <v>9.8871829923894271E-3</v>
      </c>
      <c r="AA139" s="48">
        <f>Refineries!AA109/10^15</f>
        <v>9.9545294560150262E-3</v>
      </c>
      <c r="AB139" s="48">
        <f>Refineries!AB109/10^15</f>
        <v>1.0018785311790891E-2</v>
      </c>
      <c r="AC139" s="48">
        <f>Refineries!AC109/10^15</f>
        <v>1.008285790590133E-2</v>
      </c>
      <c r="AD139" s="48">
        <f>Refineries!AD109/10^15</f>
        <v>1.0101063952108779E-2</v>
      </c>
      <c r="AE139" s="48">
        <f>Refineries!AE109/10^15</f>
        <v>1.012939911582059E-2</v>
      </c>
      <c r="AF139" s="48">
        <f>Refineries!AF109/10^15</f>
        <v>1.013346298851312E-2</v>
      </c>
      <c r="AG139" s="48">
        <f>Refineries!AG109/10^15</f>
        <v>1.021193377370839E-2</v>
      </c>
      <c r="AH139" s="48">
        <f>Refineries!AH109/10^15</f>
        <v>1.0289871270493439E-2</v>
      </c>
      <c r="AI139" s="48">
        <f>Refineries!AI109/10^15</f>
        <v>1.036782112566164E-2</v>
      </c>
      <c r="AJ139" s="48">
        <f>Refineries!AJ109/10^15</f>
        <v>1.0481077374663609E-2</v>
      </c>
      <c r="AK139" s="46"/>
    </row>
    <row r="140" spans="1:37" s="5" customFormat="1" ht="15" customHeight="1" x14ac:dyDescent="0.45">
      <c r="A140" s="44" t="s">
        <v>522</v>
      </c>
      <c r="B140" s="44"/>
      <c r="C140" s="48"/>
      <c r="D140" s="48"/>
      <c r="E140" s="48">
        <f t="shared" ref="E140:AJ140" si="35">E113</f>
        <v>3.671387793E-2</v>
      </c>
      <c r="F140" s="48">
        <f t="shared" si="35"/>
        <v>3.4895382930000003E-2</v>
      </c>
      <c r="G140" s="48">
        <f t="shared" si="35"/>
        <v>3.5826926760000002E-2</v>
      </c>
      <c r="H140" s="48">
        <f t="shared" si="35"/>
        <v>3.6871917570000003E-2</v>
      </c>
      <c r="I140" s="48">
        <f t="shared" si="35"/>
        <v>3.7492961849999999E-2</v>
      </c>
      <c r="J140" s="48">
        <f t="shared" si="35"/>
        <v>3.819745359E-2</v>
      </c>
      <c r="K140" s="48">
        <f t="shared" si="35"/>
        <v>3.8973171600000002E-2</v>
      </c>
      <c r="L140" s="48">
        <f t="shared" si="35"/>
        <v>3.9762850230000001E-2</v>
      </c>
      <c r="M140" s="48">
        <f t="shared" si="35"/>
        <v>4.0320732870000001E-2</v>
      </c>
      <c r="N140" s="48">
        <f t="shared" si="35"/>
        <v>4.0910286689999999E-2</v>
      </c>
      <c r="O140" s="48">
        <f t="shared" si="35"/>
        <v>4.1513688179999987E-2</v>
      </c>
      <c r="P140" s="48">
        <f t="shared" si="35"/>
        <v>4.2130801799999999E-2</v>
      </c>
      <c r="Q140" s="48">
        <f t="shared" si="35"/>
        <v>4.2585696630000003E-2</v>
      </c>
      <c r="R140" s="48">
        <f t="shared" si="35"/>
        <v>4.2915985019999998E-2</v>
      </c>
      <c r="S140" s="48">
        <f t="shared" si="35"/>
        <v>4.3232177250000003E-2</v>
      </c>
      <c r="T140" s="48">
        <f t="shared" si="35"/>
        <v>4.3658699039999999E-2</v>
      </c>
      <c r="U140" s="48">
        <f t="shared" si="35"/>
        <v>4.4043067890000002E-2</v>
      </c>
      <c r="V140" s="48">
        <f t="shared" si="35"/>
        <v>4.4385306389999997E-2</v>
      </c>
      <c r="W140" s="48">
        <f t="shared" si="35"/>
        <v>4.4652252420000003E-2</v>
      </c>
      <c r="X140" s="48">
        <f t="shared" si="35"/>
        <v>4.4970726240000002E-2</v>
      </c>
      <c r="Y140" s="48">
        <f t="shared" si="35"/>
        <v>4.5220436099999997E-2</v>
      </c>
      <c r="Z140" s="48">
        <f t="shared" si="35"/>
        <v>4.5599564069999987E-2</v>
      </c>
      <c r="AA140" s="48">
        <f t="shared" si="35"/>
        <v>4.6021725989999998E-2</v>
      </c>
      <c r="AB140" s="48">
        <f t="shared" si="35"/>
        <v>4.6375914599999998E-2</v>
      </c>
      <c r="AC140" s="48">
        <f t="shared" si="35"/>
        <v>4.6819424069999997E-2</v>
      </c>
      <c r="AD140" s="48">
        <f t="shared" si="35"/>
        <v>4.7346742439999992E-2</v>
      </c>
      <c r="AE140" s="48">
        <f t="shared" si="35"/>
        <v>4.7911266539999997E-2</v>
      </c>
      <c r="AF140" s="48">
        <f t="shared" si="35"/>
        <v>4.8490180469999991E-2</v>
      </c>
      <c r="AG140" s="48">
        <f t="shared" si="35"/>
        <v>4.9057460549999987E-2</v>
      </c>
      <c r="AH140" s="48">
        <f t="shared" si="35"/>
        <v>4.9543168140000003E-2</v>
      </c>
      <c r="AI140" s="48">
        <f t="shared" si="35"/>
        <v>5.0025238739999998E-2</v>
      </c>
      <c r="AJ140" s="48">
        <f t="shared" si="35"/>
        <v>5.048837892E-2</v>
      </c>
      <c r="AK140" s="46"/>
    </row>
    <row r="141" spans="1:37" s="5" customFormat="1" ht="15" customHeight="1" x14ac:dyDescent="0.45">
      <c r="A141" s="44" t="s">
        <v>523</v>
      </c>
      <c r="B141" s="44"/>
      <c r="C141" s="48"/>
      <c r="D141" s="48"/>
      <c r="E141" s="48">
        <f>E114+Refineries!E108/10^15</f>
        <v>6.915466087428486E-2</v>
      </c>
      <c r="F141" s="48">
        <f>F114+Refineries!F108/10^15</f>
        <v>6.8151664874284854E-2</v>
      </c>
      <c r="G141" s="48">
        <f>G114+Refineries!G108/10^15</f>
        <v>6.9602806799824501E-2</v>
      </c>
      <c r="H141" s="48">
        <f>H114+Refineries!H108/10^15</f>
        <v>7.1397939431835644E-2</v>
      </c>
      <c r="I141" s="48">
        <f>I114+Refineries!I108/10^15</f>
        <v>7.2587899953595242E-2</v>
      </c>
      <c r="J141" s="48">
        <f>J114+Refineries!J108/10^15</f>
        <v>7.3702753657397355E-2</v>
      </c>
      <c r="K141" s="48">
        <f>K114+Refineries!K108/10^15</f>
        <v>7.4629903213147039E-2</v>
      </c>
      <c r="L141" s="48">
        <f>L114+Refineries!L108/10^15</f>
        <v>7.5586363151686473E-2</v>
      </c>
      <c r="M141" s="48">
        <f>M114+Refineries!M108/10^15</f>
        <v>7.6142850517891283E-2</v>
      </c>
      <c r="N141" s="48">
        <f>N114+Refineries!N108/10^15</f>
        <v>7.6807424446305228E-2</v>
      </c>
      <c r="O141" s="48">
        <f>O114+Refineries!O108/10^15</f>
        <v>7.7491398269170661E-2</v>
      </c>
      <c r="P141" s="48">
        <f>P114+Refineries!P108/10^15</f>
        <v>7.8236015627365124E-2</v>
      </c>
      <c r="Q141" s="48">
        <f>Q114+Refineries!Q108/10^15</f>
        <v>7.8709399323140652E-2</v>
      </c>
      <c r="R141" s="48">
        <f>R114+Refineries!R108/10^15</f>
        <v>7.9156464250886169E-2</v>
      </c>
      <c r="S141" s="48">
        <f>S114+Refineries!S108/10^15</f>
        <v>7.9561403555405238E-2</v>
      </c>
      <c r="T141" s="48">
        <f>T114+Refineries!T108/10^15</f>
        <v>8.0048957028611339E-2</v>
      </c>
      <c r="U141" s="48">
        <f>U114+Refineries!U108/10^15</f>
        <v>8.0525620244206092E-2</v>
      </c>
      <c r="V141" s="48">
        <f>V114+Refineries!V108/10^15</f>
        <v>8.0894418671082449E-2</v>
      </c>
      <c r="W141" s="48">
        <f>W114+Refineries!W108/10^15</f>
        <v>8.1293783813311371E-2</v>
      </c>
      <c r="X141" s="48">
        <f>X114+Refineries!X108/10^15</f>
        <v>8.1647860395456309E-2</v>
      </c>
      <c r="Y141" s="48">
        <f>Y114+Refineries!Y108/10^15</f>
        <v>8.2030900683585678E-2</v>
      </c>
      <c r="Z141" s="48">
        <f>Z114+Refineries!Z108/10^15</f>
        <v>8.2542355231782188E-2</v>
      </c>
      <c r="AA141" s="48">
        <f>AA114+Refineries!AA108/10^15</f>
        <v>8.3054829869708302E-2</v>
      </c>
      <c r="AB141" s="48">
        <f>AB114+Refineries!AB108/10^15</f>
        <v>8.3551395314308843E-2</v>
      </c>
      <c r="AC141" s="48">
        <f>AC114+Refineries!AC108/10^15</f>
        <v>8.4044365830377915E-2</v>
      </c>
      <c r="AD141" s="48">
        <f>AD114+Refineries!AD108/10^15</f>
        <v>8.4554514772977415E-2</v>
      </c>
      <c r="AE141" s="48">
        <f>AE114+Refineries!AE108/10^15</f>
        <v>8.5073775898594814E-2</v>
      </c>
      <c r="AF141" s="48">
        <f>AF114+Refineries!AF108/10^15</f>
        <v>8.5572458930506343E-2</v>
      </c>
      <c r="AG141" s="48">
        <f>AG114+Refineries!AG108/10^15</f>
        <v>8.6028659833368534E-2</v>
      </c>
      <c r="AH141" s="48">
        <f>AH114+Refineries!AH108/10^15</f>
        <v>8.6433587963826372E-2</v>
      </c>
      <c r="AI141" s="48">
        <f>AI114+Refineries!AI108/10^15</f>
        <v>8.68427917230635E-2</v>
      </c>
      <c r="AJ141" s="48">
        <f>AJ114+Refineries!AJ108/10^15</f>
        <v>8.7061002815992911E-2</v>
      </c>
      <c r="AK141" s="46"/>
    </row>
    <row r="142" spans="1:37" s="5" customFormat="1" ht="15" customHeight="1" x14ac:dyDescent="0.45">
      <c r="A142" s="43" t="s">
        <v>524</v>
      </c>
      <c r="B142" s="75"/>
      <c r="C142" s="48"/>
      <c r="D142" s="48"/>
      <c r="E142" s="48">
        <f t="shared" ref="E142:AJ142" si="36">SUM(E138,E135,E130,E120)</f>
        <v>0.39916100602456861</v>
      </c>
      <c r="F142" s="48">
        <f t="shared" si="36"/>
        <v>0.40745373382754912</v>
      </c>
      <c r="G142" s="48">
        <f t="shared" si="36"/>
        <v>0.41788548054739705</v>
      </c>
      <c r="H142" s="48">
        <f t="shared" si="36"/>
        <v>0.42892309038300658</v>
      </c>
      <c r="I142" s="48">
        <f t="shared" si="36"/>
        <v>0.43792813708605055</v>
      </c>
      <c r="J142" s="48">
        <f t="shared" si="36"/>
        <v>0.44515870984316996</v>
      </c>
      <c r="K142" s="48">
        <f t="shared" si="36"/>
        <v>0.45044966977170742</v>
      </c>
      <c r="L142" s="48">
        <f t="shared" si="36"/>
        <v>0.45327955449575041</v>
      </c>
      <c r="M142" s="48">
        <f t="shared" si="36"/>
        <v>0.45635837628011944</v>
      </c>
      <c r="N142" s="48">
        <f t="shared" si="36"/>
        <v>0.4598971677880096</v>
      </c>
      <c r="O142" s="48">
        <f t="shared" si="36"/>
        <v>0.46401060013466267</v>
      </c>
      <c r="P142" s="48">
        <f t="shared" si="36"/>
        <v>0.4681937021346283</v>
      </c>
      <c r="Q142" s="48">
        <f t="shared" si="36"/>
        <v>0.47311849323369665</v>
      </c>
      <c r="R142" s="48">
        <f t="shared" si="36"/>
        <v>0.47763643615506218</v>
      </c>
      <c r="S142" s="48">
        <f t="shared" si="36"/>
        <v>0.48149099250713651</v>
      </c>
      <c r="T142" s="48">
        <f t="shared" si="36"/>
        <v>0.4860203447795497</v>
      </c>
      <c r="U142" s="48">
        <f t="shared" si="36"/>
        <v>0.49059787902745516</v>
      </c>
      <c r="V142" s="48">
        <f t="shared" si="36"/>
        <v>0.49485723331411247</v>
      </c>
      <c r="W142" s="48">
        <f t="shared" si="36"/>
        <v>0.49893235940237124</v>
      </c>
      <c r="X142" s="48">
        <f t="shared" si="36"/>
        <v>0.50322878344859623</v>
      </c>
      <c r="Y142" s="48">
        <f t="shared" si="36"/>
        <v>0.50778477327969829</v>
      </c>
      <c r="Z142" s="48">
        <f t="shared" si="36"/>
        <v>0.51370691642957789</v>
      </c>
      <c r="AA142" s="48">
        <f t="shared" si="36"/>
        <v>0.51863525008087286</v>
      </c>
      <c r="AB142" s="48">
        <f t="shared" si="36"/>
        <v>0.52403565403965791</v>
      </c>
      <c r="AC142" s="48">
        <f t="shared" si="36"/>
        <v>0.52912273590761072</v>
      </c>
      <c r="AD142" s="48">
        <f t="shared" si="36"/>
        <v>0.53457949007451222</v>
      </c>
      <c r="AE142" s="48">
        <f t="shared" si="36"/>
        <v>0.53997527985230565</v>
      </c>
      <c r="AF142" s="48">
        <f t="shared" si="36"/>
        <v>0.54603834875078605</v>
      </c>
      <c r="AG142" s="48">
        <f t="shared" si="36"/>
        <v>0.55156783495791106</v>
      </c>
      <c r="AH142" s="48">
        <f t="shared" si="36"/>
        <v>0.55725164825964268</v>
      </c>
      <c r="AI142" s="48">
        <f t="shared" si="36"/>
        <v>0.56341390124244639</v>
      </c>
      <c r="AJ142" s="48">
        <f t="shared" si="36"/>
        <v>0.56814900644423683</v>
      </c>
      <c r="AK142" s="50"/>
    </row>
    <row r="143" spans="1:37" s="5" customFormat="1" ht="15" customHeight="1" x14ac:dyDescent="0.45">
      <c r="A143" s="44" t="s">
        <v>525</v>
      </c>
      <c r="B143" s="44"/>
      <c r="C143" s="48"/>
      <c r="D143" s="48"/>
      <c r="E143" s="48">
        <f t="shared" ref="E143:AJ143" si="37">E116</f>
        <v>0.13136685894</v>
      </c>
      <c r="F143" s="48">
        <f t="shared" si="37"/>
        <v>0.12753751509</v>
      </c>
      <c r="G143" s="48">
        <f t="shared" si="37"/>
        <v>0.12816788904000001</v>
      </c>
      <c r="H143" s="48">
        <f t="shared" si="37"/>
        <v>0.12866554674</v>
      </c>
      <c r="I143" s="48">
        <f t="shared" si="37"/>
        <v>0.12817358172000001</v>
      </c>
      <c r="J143" s="48">
        <f t="shared" si="37"/>
        <v>0.12862526877</v>
      </c>
      <c r="K143" s="48">
        <f t="shared" si="37"/>
        <v>0.12714776982000001</v>
      </c>
      <c r="L143" s="48">
        <f t="shared" si="37"/>
        <v>0.12633934149000001</v>
      </c>
      <c r="M143" s="48">
        <f t="shared" si="37"/>
        <v>0.12669321384000001</v>
      </c>
      <c r="N143" s="48">
        <f t="shared" si="37"/>
        <v>0.1271945763</v>
      </c>
      <c r="O143" s="48">
        <f t="shared" si="37"/>
        <v>0.1278711468</v>
      </c>
      <c r="P143" s="48">
        <f t="shared" si="37"/>
        <v>0.12895417916999999</v>
      </c>
      <c r="Q143" s="48">
        <f t="shared" si="37"/>
        <v>0.12940690535999999</v>
      </c>
      <c r="R143" s="48">
        <f t="shared" si="37"/>
        <v>0.12955082625</v>
      </c>
      <c r="S143" s="48">
        <f t="shared" si="37"/>
        <v>0.12956083362000001</v>
      </c>
      <c r="T143" s="48">
        <f t="shared" si="37"/>
        <v>0.12941869734</v>
      </c>
      <c r="U143" s="48">
        <f t="shared" si="37"/>
        <v>0.12960931176000001</v>
      </c>
      <c r="V143" s="48">
        <f t="shared" si="37"/>
        <v>0.12968562078000001</v>
      </c>
      <c r="W143" s="48">
        <f t="shared" si="37"/>
        <v>0.1296885123</v>
      </c>
      <c r="X143" s="48">
        <f t="shared" si="37"/>
        <v>0.12957739208999999</v>
      </c>
      <c r="Y143" s="48">
        <f t="shared" si="37"/>
        <v>0.12948920073</v>
      </c>
      <c r="Z143" s="48">
        <f t="shared" si="37"/>
        <v>0.12962887470000001</v>
      </c>
      <c r="AA143" s="48">
        <f t="shared" si="37"/>
        <v>0.13001261103</v>
      </c>
      <c r="AB143" s="48">
        <f t="shared" si="37"/>
        <v>0.13047448616999999</v>
      </c>
      <c r="AC143" s="48">
        <f t="shared" si="37"/>
        <v>0.13079512863000001</v>
      </c>
      <c r="AD143" s="48">
        <f t="shared" si="37"/>
        <v>0.13136039820000001</v>
      </c>
      <c r="AE143" s="48">
        <f t="shared" si="37"/>
        <v>0.13197039596999999</v>
      </c>
      <c r="AF143" s="48">
        <f t="shared" si="37"/>
        <v>0.13264371351000001</v>
      </c>
      <c r="AG143" s="48">
        <f t="shared" si="37"/>
        <v>0.13308873651</v>
      </c>
      <c r="AH143" s="48">
        <f t="shared" si="37"/>
        <v>0.13330844685000001</v>
      </c>
      <c r="AI143" s="48">
        <f t="shared" si="37"/>
        <v>0.13345846704</v>
      </c>
      <c r="AJ143" s="48">
        <f t="shared" si="37"/>
        <v>0.13346226216000001</v>
      </c>
      <c r="AK143" s="46"/>
    </row>
    <row r="144" spans="1:37" x14ac:dyDescent="0.45">
      <c r="A144" s="43" t="s">
        <v>526</v>
      </c>
      <c r="B144" s="75"/>
      <c r="C144" s="48"/>
      <c r="D144" s="48"/>
      <c r="E144" s="48">
        <f t="shared" ref="E144:AJ144" si="38">E142+E143</f>
        <v>0.53052786496456861</v>
      </c>
      <c r="F144" s="48">
        <f t="shared" si="38"/>
        <v>0.53499124891754912</v>
      </c>
      <c r="G144" s="48">
        <f t="shared" si="38"/>
        <v>0.54605336958739703</v>
      </c>
      <c r="H144" s="48">
        <f t="shared" si="38"/>
        <v>0.55758863712300655</v>
      </c>
      <c r="I144" s="48">
        <f t="shared" si="38"/>
        <v>0.56610171880605054</v>
      </c>
      <c r="J144" s="48">
        <f t="shared" si="38"/>
        <v>0.57378397861316999</v>
      </c>
      <c r="K144" s="48">
        <f t="shared" si="38"/>
        <v>0.5775974395917074</v>
      </c>
      <c r="L144" s="48">
        <f t="shared" si="38"/>
        <v>0.57961889598575045</v>
      </c>
      <c r="M144" s="48">
        <f t="shared" si="38"/>
        <v>0.58305159012011942</v>
      </c>
      <c r="N144" s="48">
        <f t="shared" si="38"/>
        <v>0.58709174408800957</v>
      </c>
      <c r="O144" s="48">
        <f t="shared" si="38"/>
        <v>0.59188174693466267</v>
      </c>
      <c r="P144" s="48">
        <f t="shared" si="38"/>
        <v>0.59714788130462826</v>
      </c>
      <c r="Q144" s="48">
        <f t="shared" si="38"/>
        <v>0.60252539859369669</v>
      </c>
      <c r="R144" s="48">
        <f t="shared" si="38"/>
        <v>0.60718726240506216</v>
      </c>
      <c r="S144" s="48">
        <f t="shared" si="38"/>
        <v>0.61105182612713649</v>
      </c>
      <c r="T144" s="48">
        <f t="shared" si="38"/>
        <v>0.6154390421195497</v>
      </c>
      <c r="U144" s="48">
        <f t="shared" si="38"/>
        <v>0.62020719078745512</v>
      </c>
      <c r="V144" s="48">
        <f t="shared" si="38"/>
        <v>0.62454285409411248</v>
      </c>
      <c r="W144" s="48">
        <f t="shared" si="38"/>
        <v>0.62862087170237124</v>
      </c>
      <c r="X144" s="48">
        <f t="shared" si="38"/>
        <v>0.63280617553859619</v>
      </c>
      <c r="Y144" s="48">
        <f t="shared" si="38"/>
        <v>0.63727397400969832</v>
      </c>
      <c r="Z144" s="48">
        <f t="shared" si="38"/>
        <v>0.64333579112957784</v>
      </c>
      <c r="AA144" s="48">
        <f t="shared" si="38"/>
        <v>0.6486478611108728</v>
      </c>
      <c r="AB144" s="48">
        <f t="shared" si="38"/>
        <v>0.65451014020965792</v>
      </c>
      <c r="AC144" s="48">
        <f t="shared" si="38"/>
        <v>0.6599178645376107</v>
      </c>
      <c r="AD144" s="48">
        <f t="shared" si="38"/>
        <v>0.66593988827451223</v>
      </c>
      <c r="AE144" s="48">
        <f t="shared" si="38"/>
        <v>0.67194567582230569</v>
      </c>
      <c r="AF144" s="48">
        <f t="shared" si="38"/>
        <v>0.67868206226078609</v>
      </c>
      <c r="AG144" s="48">
        <f t="shared" si="38"/>
        <v>0.68465657146791103</v>
      </c>
      <c r="AH144" s="48">
        <f t="shared" si="38"/>
        <v>0.69056009510964267</v>
      </c>
      <c r="AI144" s="48">
        <f t="shared" si="38"/>
        <v>0.69687236828244636</v>
      </c>
      <c r="AJ144" s="48">
        <f t="shared" si="38"/>
        <v>0.70161126860423684</v>
      </c>
      <c r="AK144" s="50"/>
    </row>
    <row r="164" spans="1:36" x14ac:dyDescent="0.45">
      <c r="A164" t="s">
        <v>528</v>
      </c>
      <c r="C164" s="30">
        <f t="shared" ref="C164:AJ164" si="39">C114-C106-C112</f>
        <v>0</v>
      </c>
      <c r="D164" s="30">
        <f t="shared" si="39"/>
        <v>0</v>
      </c>
      <c r="E164" s="30">
        <f t="shared" si="39"/>
        <v>2.4841161269999995E-2</v>
      </c>
      <c r="F164" s="30">
        <f t="shared" si="39"/>
        <v>2.499289829999999E-2</v>
      </c>
      <c r="G164" s="30">
        <f t="shared" si="39"/>
        <v>2.6657306910000005E-2</v>
      </c>
      <c r="H164" s="30">
        <f t="shared" si="39"/>
        <v>2.8282295969999989E-2</v>
      </c>
      <c r="I164" s="30">
        <f t="shared" si="39"/>
        <v>2.8536478650000002E-2</v>
      </c>
      <c r="J164" s="30">
        <f t="shared" si="39"/>
        <v>2.9336548679999991E-2</v>
      </c>
      <c r="K164" s="30">
        <f t="shared" si="39"/>
        <v>3.0037855229999993E-2</v>
      </c>
      <c r="L164" s="30">
        <f t="shared" si="39"/>
        <v>3.0764936969999997E-2</v>
      </c>
      <c r="M164" s="30">
        <f t="shared" si="39"/>
        <v>3.1310733960000003E-2</v>
      </c>
      <c r="N164" s="30">
        <f t="shared" si="39"/>
        <v>3.1932342989999994E-2</v>
      </c>
      <c r="O164" s="30">
        <f t="shared" si="39"/>
        <v>3.2559825419999987E-2</v>
      </c>
      <c r="P164" s="30">
        <f t="shared" si="39"/>
        <v>3.321342188999999E-2</v>
      </c>
      <c r="Q164" s="30">
        <f t="shared" si="39"/>
        <v>3.3653136239999999E-2</v>
      </c>
      <c r="R164" s="30">
        <f t="shared" si="39"/>
        <v>3.3835143870000001E-2</v>
      </c>
      <c r="S164" s="30">
        <f t="shared" si="39"/>
        <v>3.4141735349999994E-2</v>
      </c>
      <c r="T164" s="30">
        <f t="shared" si="39"/>
        <v>3.4527256290000002E-2</v>
      </c>
      <c r="U164" s="30">
        <f t="shared" si="39"/>
        <v>3.4973295839999995E-2</v>
      </c>
      <c r="V164" s="30">
        <f t="shared" si="39"/>
        <v>3.5128850579999989E-2</v>
      </c>
      <c r="W164" s="30">
        <f t="shared" si="39"/>
        <v>3.5271167579999999E-2</v>
      </c>
      <c r="X164" s="30">
        <f t="shared" si="39"/>
        <v>3.5371760849999996E-2</v>
      </c>
      <c r="Y164" s="30">
        <f t="shared" si="39"/>
        <v>3.5528399909999987E-2</v>
      </c>
      <c r="Z164" s="30">
        <f t="shared" si="39"/>
        <v>3.5804924100000003E-2</v>
      </c>
      <c r="AA164" s="30">
        <f t="shared" si="39"/>
        <v>3.6178269030000001E-2</v>
      </c>
      <c r="AB164" s="30">
        <f t="shared" si="39"/>
        <v>3.6456555240000001E-2</v>
      </c>
      <c r="AC164" s="30">
        <f t="shared" si="39"/>
        <v>3.6803628000000005E-2</v>
      </c>
      <c r="AD164" s="30">
        <f t="shared" si="39"/>
        <v>3.7105565940000008E-2</v>
      </c>
      <c r="AE164" s="30">
        <f t="shared" si="39"/>
        <v>3.7414777860000005E-2</v>
      </c>
      <c r="AF164" s="30">
        <f t="shared" si="39"/>
        <v>3.7697107679999994E-2</v>
      </c>
      <c r="AG164" s="30">
        <f t="shared" si="39"/>
        <v>3.7989648179999981E-2</v>
      </c>
      <c r="AH164" s="30">
        <f t="shared" si="39"/>
        <v>3.8184780599999996E-2</v>
      </c>
      <c r="AI164" s="30">
        <f t="shared" si="39"/>
        <v>3.842014581E-2</v>
      </c>
      <c r="AJ164" s="30">
        <f t="shared" si="39"/>
        <v>3.8479918950000004E-2</v>
      </c>
    </row>
    <row r="165" spans="1:36" x14ac:dyDescent="0.45">
      <c r="A165" t="s">
        <v>529</v>
      </c>
      <c r="C165" s="30" t="e">
        <f>SUM('BIFUbC-electricity'!#REF!,'BIFUbC-coal'!#REF!,'BIFUbC-natural-gas'!#REF!,'BIFUbC-biomass'!#REF!,'BIFUbC-petroleum-diesel'!#REF!,'BIFUbC-heat'!#REF!,'BIFUbC-crude-oil'!#REF!,'BIFUbC-heavy-or-residual-oil'!#REF!,'BIFUbC-LPG-propane-or-butane'!#REF!,'BIFUbC-hydrogen'!#REF!)/10^15</f>
        <v>#REF!</v>
      </c>
      <c r="D165" s="30" t="e">
        <f>SUM('BIFUbC-electricity'!#REF!,'BIFUbC-coal'!#REF!,'BIFUbC-natural-gas'!#REF!,'BIFUbC-biomass'!#REF!,'BIFUbC-petroleum-diesel'!#REF!,'BIFUbC-heat'!#REF!,'BIFUbC-crude-oil'!#REF!,'BIFUbC-heavy-or-residual-oil'!#REF!,'BIFUbC-LPG-propane-or-butane'!#REF!,'BIFUbC-hydrogen'!#REF!)/10^15</f>
        <v>#REF!</v>
      </c>
      <c r="E165" s="30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0.25655012064103866</v>
      </c>
      <c r="F165" s="30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0.27884589291921202</v>
      </c>
      <c r="G165" s="30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0.31963075967978355</v>
      </c>
      <c r="H165" s="30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0.32251277602985823</v>
      </c>
      <c r="I165" s="30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0.32544663829277243</v>
      </c>
      <c r="J165" s="30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0.32913639050919036</v>
      </c>
      <c r="K165" s="30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0.331043293607925</v>
      </c>
      <c r="L165" s="30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0.33268983293165044</v>
      </c>
      <c r="M165" s="30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0.33396464142267129</v>
      </c>
      <c r="N165" s="30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0.33591046106436417</v>
      </c>
      <c r="O165" s="30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0.33726542597377035</v>
      </c>
      <c r="P165" s="30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0.33856942133054768</v>
      </c>
      <c r="Q165" s="30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0.34053419392131518</v>
      </c>
      <c r="R165" s="30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0.34271391065120638</v>
      </c>
      <c r="S165" s="30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0.34426490881131516</v>
      </c>
      <c r="T165" s="30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0.34670370941247264</v>
      </c>
      <c r="U165" s="30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0.34864633073140033</v>
      </c>
      <c r="V165" s="30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0.35058564680351023</v>
      </c>
      <c r="W165" s="30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0.35343300617198664</v>
      </c>
      <c r="X165" s="30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0.35559441615847731</v>
      </c>
      <c r="Y165" s="30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0.35800662905017894</v>
      </c>
      <c r="Z165" s="30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0.36124902881915066</v>
      </c>
      <c r="AA165" s="30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0.3640339835678516</v>
      </c>
      <c r="AB165" s="30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0.36694997386310613</v>
      </c>
      <c r="AC165" s="30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0.36976665707321593</v>
      </c>
      <c r="AD165" s="30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0.37240675485453673</v>
      </c>
      <c r="AE165" s="30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0.37528613291424445</v>
      </c>
      <c r="AF165" s="30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0.37784078569477675</v>
      </c>
      <c r="AG165" s="30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0.38143322768170196</v>
      </c>
      <c r="AH165" s="30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0.38468966220581396</v>
      </c>
      <c r="AI165" s="30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0.388015484107886</v>
      </c>
      <c r="AJ165" s="30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0.39069769774519364</v>
      </c>
    </row>
    <row r="166" spans="1:36" x14ac:dyDescent="0.45">
      <c r="A166" t="s">
        <v>530</v>
      </c>
      <c r="C166" s="32" t="e">
        <f t="shared" ref="C166:AJ166" si="40">C164-C165</f>
        <v>#REF!</v>
      </c>
      <c r="D166" s="32" t="e">
        <f t="shared" si="40"/>
        <v>#REF!</v>
      </c>
      <c r="E166" s="32">
        <f t="shared" si="40"/>
        <v>-0.23170895937103866</v>
      </c>
      <c r="F166" s="32">
        <f t="shared" si="40"/>
        <v>-0.25385299461921201</v>
      </c>
      <c r="G166" s="32">
        <f t="shared" si="40"/>
        <v>-0.29297345276978354</v>
      </c>
      <c r="H166" s="32">
        <f t="shared" si="40"/>
        <v>-0.29423048005985825</v>
      </c>
      <c r="I166" s="32">
        <f t="shared" si="40"/>
        <v>-0.29691015964277245</v>
      </c>
      <c r="J166" s="32">
        <f t="shared" si="40"/>
        <v>-0.29979984182919039</v>
      </c>
      <c r="K166" s="32">
        <f t="shared" si="40"/>
        <v>-0.30100543837792504</v>
      </c>
      <c r="L166" s="32">
        <f t="shared" si="40"/>
        <v>-0.30192489596165045</v>
      </c>
      <c r="M166" s="32">
        <f t="shared" si="40"/>
        <v>-0.30265390746267129</v>
      </c>
      <c r="N166" s="32">
        <f t="shared" si="40"/>
        <v>-0.3039781180743642</v>
      </c>
      <c r="O166" s="32">
        <f t="shared" si="40"/>
        <v>-0.30470560055377038</v>
      </c>
      <c r="P166" s="32">
        <f t="shared" si="40"/>
        <v>-0.3053559994405477</v>
      </c>
      <c r="Q166" s="32">
        <f t="shared" si="40"/>
        <v>-0.30688105768131518</v>
      </c>
      <c r="R166" s="32">
        <f t="shared" si="40"/>
        <v>-0.3088787667812064</v>
      </c>
      <c r="S166" s="32">
        <f t="shared" si="40"/>
        <v>-0.31012317346131518</v>
      </c>
      <c r="T166" s="32">
        <f t="shared" si="40"/>
        <v>-0.31217645312247266</v>
      </c>
      <c r="U166" s="32">
        <f t="shared" si="40"/>
        <v>-0.31367303489140036</v>
      </c>
      <c r="V166" s="32">
        <f t="shared" si="40"/>
        <v>-0.31545679622351025</v>
      </c>
      <c r="W166" s="32">
        <f t="shared" si="40"/>
        <v>-0.31816183859198666</v>
      </c>
      <c r="X166" s="32">
        <f t="shared" si="40"/>
        <v>-0.32022265530847732</v>
      </c>
      <c r="Y166" s="32">
        <f t="shared" si="40"/>
        <v>-0.32247822914017893</v>
      </c>
      <c r="Z166" s="32">
        <f t="shared" si="40"/>
        <v>-0.32544410471915064</v>
      </c>
      <c r="AA166" s="32">
        <f t="shared" si="40"/>
        <v>-0.32785571453785162</v>
      </c>
      <c r="AB166" s="32">
        <f t="shared" si="40"/>
        <v>-0.33049341862310611</v>
      </c>
      <c r="AC166" s="32">
        <f t="shared" si="40"/>
        <v>-0.33296302907321595</v>
      </c>
      <c r="AD166" s="32">
        <f t="shared" si="40"/>
        <v>-0.3353011889145367</v>
      </c>
      <c r="AE166" s="32">
        <f t="shared" si="40"/>
        <v>-0.33787135505424443</v>
      </c>
      <c r="AF166" s="32">
        <f t="shared" si="40"/>
        <v>-0.34014367801477674</v>
      </c>
      <c r="AG166" s="32">
        <f t="shared" si="40"/>
        <v>-0.34344357950170196</v>
      </c>
      <c r="AH166" s="32">
        <f t="shared" si="40"/>
        <v>-0.34650488160581394</v>
      </c>
      <c r="AI166" s="32">
        <f t="shared" si="40"/>
        <v>-0.34959533829788603</v>
      </c>
      <c r="AJ166" s="32">
        <f t="shared" si="40"/>
        <v>-0.35221777879519361</v>
      </c>
    </row>
    <row r="168" spans="1:36" x14ac:dyDescent="0.45">
      <c r="A168" t="s">
        <v>176</v>
      </c>
      <c r="C168" s="31">
        <f t="shared" ref="C168:AJ168" si="41">C113</f>
        <v>0</v>
      </c>
      <c r="D168" s="31">
        <f t="shared" si="41"/>
        <v>0</v>
      </c>
      <c r="E168" s="31">
        <f t="shared" si="41"/>
        <v>3.671387793E-2</v>
      </c>
      <c r="F168" s="31">
        <f t="shared" si="41"/>
        <v>3.4895382930000003E-2</v>
      </c>
      <c r="G168" s="31">
        <f t="shared" si="41"/>
        <v>3.5826926760000002E-2</v>
      </c>
      <c r="H168" s="31">
        <f t="shared" si="41"/>
        <v>3.6871917570000003E-2</v>
      </c>
      <c r="I168" s="31">
        <f t="shared" si="41"/>
        <v>3.7492961849999999E-2</v>
      </c>
      <c r="J168" s="31">
        <f t="shared" si="41"/>
        <v>3.819745359E-2</v>
      </c>
      <c r="K168" s="31">
        <f t="shared" si="41"/>
        <v>3.8973171600000002E-2</v>
      </c>
      <c r="L168" s="31">
        <f t="shared" si="41"/>
        <v>3.9762850230000001E-2</v>
      </c>
      <c r="M168" s="31">
        <f t="shared" si="41"/>
        <v>4.0320732870000001E-2</v>
      </c>
      <c r="N168" s="31">
        <f t="shared" si="41"/>
        <v>4.0910286689999999E-2</v>
      </c>
      <c r="O168" s="31">
        <f t="shared" si="41"/>
        <v>4.1513688179999987E-2</v>
      </c>
      <c r="P168" s="31">
        <f t="shared" si="41"/>
        <v>4.2130801799999999E-2</v>
      </c>
      <c r="Q168" s="31">
        <f t="shared" si="41"/>
        <v>4.2585696630000003E-2</v>
      </c>
      <c r="R168" s="31">
        <f t="shared" si="41"/>
        <v>4.2915985019999998E-2</v>
      </c>
      <c r="S168" s="31">
        <f t="shared" si="41"/>
        <v>4.3232177250000003E-2</v>
      </c>
      <c r="T168" s="31">
        <f t="shared" si="41"/>
        <v>4.3658699039999999E-2</v>
      </c>
      <c r="U168" s="31">
        <f t="shared" si="41"/>
        <v>4.4043067890000002E-2</v>
      </c>
      <c r="V168" s="31">
        <f t="shared" si="41"/>
        <v>4.4385306389999997E-2</v>
      </c>
      <c r="W168" s="31">
        <f t="shared" si="41"/>
        <v>4.4652252420000003E-2</v>
      </c>
      <c r="X168" s="31">
        <f t="shared" si="41"/>
        <v>4.4970726240000002E-2</v>
      </c>
      <c r="Y168" s="31">
        <f t="shared" si="41"/>
        <v>4.5220436099999997E-2</v>
      </c>
      <c r="Z168" s="31">
        <f t="shared" si="41"/>
        <v>4.5599564069999987E-2</v>
      </c>
      <c r="AA168" s="31">
        <f t="shared" si="41"/>
        <v>4.6021725989999998E-2</v>
      </c>
      <c r="AB168" s="31">
        <f t="shared" si="41"/>
        <v>4.6375914599999998E-2</v>
      </c>
      <c r="AC168" s="31">
        <f t="shared" si="41"/>
        <v>4.6819424069999997E-2</v>
      </c>
      <c r="AD168" s="31">
        <f t="shared" si="41"/>
        <v>4.7346742439999992E-2</v>
      </c>
      <c r="AE168" s="31">
        <f t="shared" si="41"/>
        <v>4.7911266539999997E-2</v>
      </c>
      <c r="AF168" s="31">
        <f t="shared" si="41"/>
        <v>4.8490180469999991E-2</v>
      </c>
      <c r="AG168" s="31">
        <f t="shared" si="41"/>
        <v>4.9057460549999987E-2</v>
      </c>
      <c r="AH168" s="31">
        <f t="shared" si="41"/>
        <v>4.9543168140000003E-2</v>
      </c>
      <c r="AI168" s="31">
        <f t="shared" si="41"/>
        <v>5.0025238739999998E-2</v>
      </c>
      <c r="AJ168" s="31">
        <f t="shared" si="41"/>
        <v>5.048837892E-2</v>
      </c>
    </row>
    <row r="169" spans="1:36" x14ac:dyDescent="0.45">
      <c r="A169" t="s">
        <v>529</v>
      </c>
      <c r="C169" t="e">
        <f>SUM('BIFUbC-electricity'!#REF!)/10^15</f>
        <v>#REF!</v>
      </c>
      <c r="D169" t="e">
        <f>SUM('BIFUbC-electricity'!#REF!)/10^15</f>
        <v>#REF!</v>
      </c>
      <c r="E169">
        <f>SUM('BIFUbC-electricity'!B2:B9)/10^15</f>
        <v>2.104342112058958E-2</v>
      </c>
      <c r="F169">
        <f>SUM('BIFUbC-electricity'!C2:C9)/10^15</f>
        <v>2.0599619578520269E-2</v>
      </c>
      <c r="G169">
        <f>SUM('BIFUbC-electricity'!D2:D9)/10^15</f>
        <v>6.0770744663865235E-2</v>
      </c>
      <c r="H169">
        <f>SUM('BIFUbC-electricity'!E2:E9)/10^15</f>
        <v>6.104227613121934E-2</v>
      </c>
      <c r="I169">
        <f>SUM('BIFUbC-electricity'!F2:F9)/10^15</f>
        <v>6.1979676141721562E-2</v>
      </c>
      <c r="J169">
        <f>SUM('BIFUbC-electricity'!G2:G9)/10^15</f>
        <v>6.3180835016707473E-2</v>
      </c>
      <c r="K169">
        <f>SUM('BIFUbC-electricity'!H2:H9)/10^15</f>
        <v>6.4041794461635229E-2</v>
      </c>
      <c r="L169">
        <f>SUM('BIFUbC-electricity'!I2:I9)/10^15</f>
        <v>6.4812212103749489E-2</v>
      </c>
      <c r="M169">
        <f>SUM('BIFUbC-electricity'!J2:J9)/10^15</f>
        <v>6.5389838284810708E-2</v>
      </c>
      <c r="N169">
        <f>SUM('BIFUbC-electricity'!K2:K9)/10^15</f>
        <v>6.6053104200811202E-2</v>
      </c>
      <c r="O169">
        <f>SUM('BIFUbC-electricity'!L2:L9)/10^15</f>
        <v>6.6438547694347636E-2</v>
      </c>
      <c r="P169">
        <f>SUM('BIFUbC-electricity'!M2:M9)/10^15</f>
        <v>6.7032431883523064E-2</v>
      </c>
      <c r="Q169">
        <f>SUM('BIFUbC-electricity'!N2:N9)/10^15</f>
        <v>6.74964507418645E-2</v>
      </c>
      <c r="R169">
        <f>SUM('BIFUbC-electricity'!O2:O9)/10^15</f>
        <v>6.7984622037291095E-2</v>
      </c>
      <c r="S169">
        <f>SUM('BIFUbC-electricity'!P2:P9)/10^15</f>
        <v>6.8369591290457041E-2</v>
      </c>
      <c r="T169">
        <f>SUM('BIFUbC-electricity'!Q2:Q9)/10^15</f>
        <v>6.8769492252857292E-2</v>
      </c>
      <c r="U169">
        <f>SUM('BIFUbC-electricity'!R2:R9)/10^15</f>
        <v>6.9122670627058597E-2</v>
      </c>
      <c r="V169">
        <f>SUM('BIFUbC-electricity'!S2:S9)/10^15</f>
        <v>6.9521435492428715E-2</v>
      </c>
      <c r="W169">
        <f>SUM('BIFUbC-electricity'!T2:T9)/10^15</f>
        <v>6.9916055099826388E-2</v>
      </c>
      <c r="X169">
        <f>SUM('BIFUbC-electricity'!U2:U9)/10^15</f>
        <v>7.0235131320878788E-2</v>
      </c>
      <c r="Y169">
        <f>SUM('BIFUbC-electricity'!V2:V9)/10^15</f>
        <v>7.0689872449676047E-2</v>
      </c>
      <c r="Z169">
        <f>SUM('BIFUbC-electricity'!W2:W9)/10^15</f>
        <v>7.1072096982187916E-2</v>
      </c>
      <c r="AA169">
        <f>SUM('BIFUbC-electricity'!X2:X9)/10^15</f>
        <v>7.142323122496437E-2</v>
      </c>
      <c r="AB169">
        <f>SUM('BIFUbC-electricity'!Y2:Y9)/10^15</f>
        <v>7.1866405581182471E-2</v>
      </c>
      <c r="AC169">
        <f>SUM('BIFUbC-electricity'!Z2:Z9)/10^15</f>
        <v>7.2307545985273503E-2</v>
      </c>
      <c r="AD169">
        <f>SUM('BIFUbC-electricity'!AA2:AA9)/10^15</f>
        <v>7.270376287084479E-2</v>
      </c>
      <c r="AE169">
        <f>SUM('BIFUbC-electricity'!AB2:AB9)/10^15</f>
        <v>7.3119280549231599E-2</v>
      </c>
      <c r="AF169">
        <f>SUM('BIFUbC-electricity'!AC2:AC9)/10^15</f>
        <v>7.3562492500274801E-2</v>
      </c>
      <c r="AG169">
        <f>SUM('BIFUbC-electricity'!AD2:AD9)/10^15</f>
        <v>7.4009195418212298E-2</v>
      </c>
      <c r="AH169">
        <f>SUM('BIFUbC-electricity'!AE2:AE9)/10^15</f>
        <v>7.4408664642606356E-2</v>
      </c>
      <c r="AI169">
        <f>SUM('BIFUbC-electricity'!AF2:AF9)/10^15</f>
        <v>7.4843013975024991E-2</v>
      </c>
      <c r="AJ169">
        <f>SUM('BIFUbC-electricity'!AG2:AG9)/10^15</f>
        <v>7.5159660430709999E-2</v>
      </c>
    </row>
    <row r="170" spans="1:36" x14ac:dyDescent="0.45">
      <c r="A170" t="s">
        <v>530</v>
      </c>
      <c r="C170" s="31" t="e">
        <f t="shared" ref="C170:AJ170" si="42">C168-C169</f>
        <v>#REF!</v>
      </c>
      <c r="D170" s="31" t="e">
        <f t="shared" si="42"/>
        <v>#REF!</v>
      </c>
      <c r="E170" s="31">
        <f t="shared" si="42"/>
        <v>1.567045680941042E-2</v>
      </c>
      <c r="F170" s="31">
        <f t="shared" si="42"/>
        <v>1.4295763351479734E-2</v>
      </c>
      <c r="G170" s="31">
        <f t="shared" si="42"/>
        <v>-2.4943817903865233E-2</v>
      </c>
      <c r="H170" s="31">
        <f t="shared" si="42"/>
        <v>-2.4170358561219338E-2</v>
      </c>
      <c r="I170" s="31">
        <f t="shared" si="42"/>
        <v>-2.4486714291721563E-2</v>
      </c>
      <c r="J170" s="31">
        <f t="shared" si="42"/>
        <v>-2.4983381426707474E-2</v>
      </c>
      <c r="K170" s="31">
        <f t="shared" si="42"/>
        <v>-2.5068622861635227E-2</v>
      </c>
      <c r="L170" s="31">
        <f t="shared" si="42"/>
        <v>-2.5049361873749489E-2</v>
      </c>
      <c r="M170" s="31">
        <f t="shared" si="42"/>
        <v>-2.5069105414810708E-2</v>
      </c>
      <c r="N170" s="31">
        <f t="shared" si="42"/>
        <v>-2.5142817510811204E-2</v>
      </c>
      <c r="O170" s="31">
        <f t="shared" si="42"/>
        <v>-2.4924859514347648E-2</v>
      </c>
      <c r="P170" s="31">
        <f t="shared" si="42"/>
        <v>-2.4901630083523064E-2</v>
      </c>
      <c r="Q170" s="31">
        <f t="shared" si="42"/>
        <v>-2.4910754111864497E-2</v>
      </c>
      <c r="R170" s="31">
        <f t="shared" si="42"/>
        <v>-2.5068637017291097E-2</v>
      </c>
      <c r="S170" s="31">
        <f t="shared" si="42"/>
        <v>-2.5137414040457037E-2</v>
      </c>
      <c r="T170" s="31">
        <f t="shared" si="42"/>
        <v>-2.5110793212857294E-2</v>
      </c>
      <c r="U170" s="31">
        <f t="shared" si="42"/>
        <v>-2.5079602737058594E-2</v>
      </c>
      <c r="V170" s="31">
        <f t="shared" si="42"/>
        <v>-2.5136129102428718E-2</v>
      </c>
      <c r="W170" s="31">
        <f t="shared" si="42"/>
        <v>-2.5263802679826385E-2</v>
      </c>
      <c r="X170" s="31">
        <f t="shared" si="42"/>
        <v>-2.5264405080878787E-2</v>
      </c>
      <c r="Y170" s="31">
        <f t="shared" si="42"/>
        <v>-2.546943634967605E-2</v>
      </c>
      <c r="Z170" s="31">
        <f t="shared" si="42"/>
        <v>-2.5472532912187928E-2</v>
      </c>
      <c r="AA170" s="31">
        <f t="shared" si="42"/>
        <v>-2.5401505234964372E-2</v>
      </c>
      <c r="AB170" s="31">
        <f t="shared" si="42"/>
        <v>-2.5490490981182473E-2</v>
      </c>
      <c r="AC170" s="31">
        <f t="shared" si="42"/>
        <v>-2.5488121915273505E-2</v>
      </c>
      <c r="AD170" s="31">
        <f t="shared" si="42"/>
        <v>-2.5357020430844798E-2</v>
      </c>
      <c r="AE170" s="31">
        <f t="shared" si="42"/>
        <v>-2.5208014009231602E-2</v>
      </c>
      <c r="AF170" s="31">
        <f t="shared" si="42"/>
        <v>-2.507231203027481E-2</v>
      </c>
      <c r="AG170" s="31">
        <f t="shared" si="42"/>
        <v>-2.4951734868212311E-2</v>
      </c>
      <c r="AH170" s="31">
        <f t="shared" si="42"/>
        <v>-2.4865496502606353E-2</v>
      </c>
      <c r="AI170" s="31">
        <f t="shared" si="42"/>
        <v>-2.4817775235024993E-2</v>
      </c>
      <c r="AJ170" s="31">
        <f t="shared" si="42"/>
        <v>-2.4671281510709998E-2</v>
      </c>
    </row>
    <row r="172" spans="1:36" x14ac:dyDescent="0.45">
      <c r="A172" t="s">
        <v>175</v>
      </c>
      <c r="C172" s="25">
        <f t="shared" ref="C172:AJ172" si="43">C110-C106</f>
        <v>0</v>
      </c>
      <c r="D172" s="25">
        <f t="shared" si="43"/>
        <v>0</v>
      </c>
      <c r="E172" s="25">
        <f t="shared" si="43"/>
        <v>-6.0021629999999996E-3</v>
      </c>
      <c r="F172" s="25">
        <f t="shared" si="43"/>
        <v>-6.2755020000000005E-3</v>
      </c>
      <c r="G172" s="25">
        <f t="shared" si="43"/>
        <v>-8.6322037499999994E-3</v>
      </c>
      <c r="H172" s="25">
        <f t="shared" si="43"/>
        <v>-9.6525036900000014E-3</v>
      </c>
      <c r="I172" s="25">
        <f t="shared" si="43"/>
        <v>-9.8916188399999997E-3</v>
      </c>
      <c r="J172" s="25">
        <f t="shared" si="43"/>
        <v>-1.0499990130000001E-2</v>
      </c>
      <c r="K172" s="25">
        <f t="shared" si="43"/>
        <v>-1.088975799E-2</v>
      </c>
      <c r="L172" s="25">
        <f t="shared" si="43"/>
        <v>-1.1212636859999998E-2</v>
      </c>
      <c r="M172" s="25">
        <f t="shared" si="43"/>
        <v>-1.1527835129999999E-2</v>
      </c>
      <c r="N172" s="25">
        <f t="shared" si="43"/>
        <v>-1.1830066740000001E-2</v>
      </c>
      <c r="O172" s="25">
        <f t="shared" si="43"/>
        <v>-1.217788497E-2</v>
      </c>
      <c r="P172" s="25">
        <f t="shared" si="43"/>
        <v>-1.2499973189999999E-2</v>
      </c>
      <c r="Q172" s="25">
        <f t="shared" si="43"/>
        <v>-1.2739178699999999E-2</v>
      </c>
      <c r="R172" s="25">
        <f t="shared" si="43"/>
        <v>-1.3108163760000001E-2</v>
      </c>
      <c r="S172" s="25">
        <f t="shared" si="43"/>
        <v>-1.3217905980000002E-2</v>
      </c>
      <c r="T172" s="25">
        <f t="shared" si="43"/>
        <v>-1.3407255359999998E-2</v>
      </c>
      <c r="U172" s="25">
        <f t="shared" si="43"/>
        <v>-1.3633584569999999E-2</v>
      </c>
      <c r="V172" s="25">
        <f t="shared" si="43"/>
        <v>-1.383120189E-2</v>
      </c>
      <c r="W172" s="25">
        <f t="shared" si="43"/>
        <v>-1.40841873E-2</v>
      </c>
      <c r="X172" s="25">
        <f t="shared" si="43"/>
        <v>-1.433328723E-2</v>
      </c>
      <c r="Y172" s="25">
        <f t="shared" si="43"/>
        <v>-1.4601882330000001E-2</v>
      </c>
      <c r="Z172" s="25">
        <f t="shared" si="43"/>
        <v>-1.4865417269999992E-2</v>
      </c>
      <c r="AA172" s="25">
        <f t="shared" si="43"/>
        <v>-1.51197129E-2</v>
      </c>
      <c r="AB172" s="25">
        <f t="shared" si="43"/>
        <v>-1.5349136939999999E-2</v>
      </c>
      <c r="AC172" s="25">
        <f t="shared" si="43"/>
        <v>-1.5638560019999997E-2</v>
      </c>
      <c r="AD172" s="25">
        <f t="shared" si="43"/>
        <v>-1.5902591940000002E-2</v>
      </c>
      <c r="AE172" s="25">
        <f t="shared" si="43"/>
        <v>-1.6178845049999998E-2</v>
      </c>
      <c r="AF172" s="25">
        <f t="shared" si="43"/>
        <v>-1.648943496E-2</v>
      </c>
      <c r="AG172" s="25">
        <f t="shared" si="43"/>
        <v>-1.6800295950000002E-2</v>
      </c>
      <c r="AH172" s="25">
        <f t="shared" si="43"/>
        <v>-1.7074719270000004E-2</v>
      </c>
      <c r="AI172" s="25">
        <f t="shared" si="43"/>
        <v>-1.7420142960000003E-2</v>
      </c>
      <c r="AJ172" s="25">
        <f t="shared" si="43"/>
        <v>-1.7718308369999998E-2</v>
      </c>
    </row>
    <row r="173" spans="1:36" x14ac:dyDescent="0.45">
      <c r="A173" t="s">
        <v>529</v>
      </c>
      <c r="C173" t="e">
        <f>SUM('BIFUbC-coal'!#REF!)/10^15</f>
        <v>#REF!</v>
      </c>
      <c r="D173" t="e">
        <f>SUM('BIFUbC-coal'!#REF!)/10^15</f>
        <v>#REF!</v>
      </c>
      <c r="E173">
        <f>SUM('BIFUbC-coal'!B2:B9)/10^15</f>
        <v>2.0433668440782451E-2</v>
      </c>
      <c r="F173">
        <f>SUM('BIFUbC-coal'!C2:C9)/10^15</f>
        <v>4.1802395861093938E-2</v>
      </c>
      <c r="G173">
        <f>SUM('BIFUbC-coal'!D2:D9)/10^15</f>
        <v>4.0242765561952012E-2</v>
      </c>
      <c r="H173">
        <f>SUM('BIFUbC-coal'!E2:E9)/10^15</f>
        <v>3.9244816185573912E-2</v>
      </c>
      <c r="I173">
        <f>SUM('BIFUbC-coal'!F2:F9)/10^15</f>
        <v>3.9239586866828907E-2</v>
      </c>
      <c r="J173">
        <f>SUM('BIFUbC-coal'!G2:G9)/10^15</f>
        <v>3.9754347941896716E-2</v>
      </c>
      <c r="K173">
        <f>SUM('BIFUbC-coal'!H2:H9)/10^15</f>
        <v>3.9725142234345825E-2</v>
      </c>
      <c r="L173">
        <f>SUM('BIFUbC-coal'!I2:I9)/10^15</f>
        <v>3.9791898598366467E-2</v>
      </c>
      <c r="M173">
        <f>SUM('BIFUbC-coal'!J2:J9)/10^15</f>
        <v>3.9670838128107781E-2</v>
      </c>
      <c r="N173">
        <f>SUM('BIFUbC-coal'!K2:K9)/10^15</f>
        <v>3.9403986342728986E-2</v>
      </c>
      <c r="O173">
        <f>SUM('BIFUbC-coal'!L2:L9)/10^15</f>
        <v>3.913456800450283E-2</v>
      </c>
      <c r="P173">
        <f>SUM('BIFUbC-coal'!M2:M9)/10^15</f>
        <v>3.8877539502373805E-2</v>
      </c>
      <c r="Q173">
        <f>SUM('BIFUbC-coal'!N2:N9)/10^15</f>
        <v>3.8573369644803263E-2</v>
      </c>
      <c r="R173">
        <f>SUM('BIFUbC-coal'!O2:O9)/10^15</f>
        <v>3.8286793713410747E-2</v>
      </c>
      <c r="S173">
        <f>SUM('BIFUbC-coal'!P2:P9)/10^15</f>
        <v>3.8094145115537818E-2</v>
      </c>
      <c r="T173">
        <f>SUM('BIFUbC-coal'!Q2:Q9)/10^15</f>
        <v>3.7934178537380368E-2</v>
      </c>
      <c r="U173">
        <f>SUM('BIFUbC-coal'!R2:R9)/10^15</f>
        <v>3.7647594105338654E-2</v>
      </c>
      <c r="V173">
        <f>SUM('BIFUbC-coal'!S2:S9)/10^15</f>
        <v>3.756209416593103E-2</v>
      </c>
      <c r="W173">
        <f>SUM('BIFUbC-coal'!T2:T9)/10^15</f>
        <v>3.751723094416503E-2</v>
      </c>
      <c r="X173">
        <f>SUM('BIFUbC-coal'!U2:U9)/10^15</f>
        <v>3.7456280174900623E-2</v>
      </c>
      <c r="Y173">
        <f>SUM('BIFUbC-coal'!V2:V9)/10^15</f>
        <v>3.7395745605638603E-2</v>
      </c>
      <c r="Z173">
        <f>SUM('BIFUbC-coal'!W2:W9)/10^15</f>
        <v>3.7333934044600614E-2</v>
      </c>
      <c r="AA173">
        <f>SUM('BIFUbC-coal'!X2:X9)/10^15</f>
        <v>3.725091826168396E-2</v>
      </c>
      <c r="AB173">
        <f>SUM('BIFUbC-coal'!Y2:Y9)/10^15</f>
        <v>3.7146726438229985E-2</v>
      </c>
      <c r="AC173">
        <f>SUM('BIFUbC-coal'!Z2:Z9)/10^15</f>
        <v>3.7069406213580985E-2</v>
      </c>
      <c r="AD173">
        <f>SUM('BIFUbC-coal'!AA2:AA9)/10^15</f>
        <v>3.6954021295251341E-2</v>
      </c>
      <c r="AE173">
        <f>SUM('BIFUbC-coal'!AB2:AB9)/10^15</f>
        <v>3.6883000294445044E-2</v>
      </c>
      <c r="AF173">
        <f>SUM('BIFUbC-coal'!AC2:AC9)/10^15</f>
        <v>3.6801804661547907E-2</v>
      </c>
      <c r="AG173">
        <f>SUM('BIFUbC-coal'!AD2:AD9)/10^15</f>
        <v>3.6685586813113687E-2</v>
      </c>
      <c r="AH173">
        <f>SUM('BIFUbC-coal'!AE2:AE9)/10^15</f>
        <v>3.6564844645120782E-2</v>
      </c>
      <c r="AI173">
        <f>SUM('BIFUbC-coal'!AF2:AF9)/10^15</f>
        <v>3.6459797700598831E-2</v>
      </c>
      <c r="AJ173">
        <f>SUM('BIFUbC-coal'!AG2:AG9)/10^15</f>
        <v>3.6299913871336076E-2</v>
      </c>
    </row>
    <row r="174" spans="1:36" x14ac:dyDescent="0.45">
      <c r="A174" t="s">
        <v>530</v>
      </c>
      <c r="C174" s="25" t="e">
        <f t="shared" ref="C174:AJ174" si="44">C172-C173</f>
        <v>#REF!</v>
      </c>
      <c r="D174" s="25" t="e">
        <f t="shared" si="44"/>
        <v>#REF!</v>
      </c>
      <c r="E174" s="25">
        <f t="shared" si="44"/>
        <v>-2.6435831440782452E-2</v>
      </c>
      <c r="F174" s="25">
        <f t="shared" si="44"/>
        <v>-4.8077897861093941E-2</v>
      </c>
      <c r="G174" s="25">
        <f t="shared" si="44"/>
        <v>-4.887496931195201E-2</v>
      </c>
      <c r="H174" s="25">
        <f t="shared" si="44"/>
        <v>-4.8897319875573914E-2</v>
      </c>
      <c r="I174" s="25">
        <f t="shared" si="44"/>
        <v>-4.9131205706828905E-2</v>
      </c>
      <c r="J174" s="25">
        <f t="shared" si="44"/>
        <v>-5.025433807189672E-2</v>
      </c>
      <c r="K174" s="25">
        <f t="shared" si="44"/>
        <v>-5.0614900224345824E-2</v>
      </c>
      <c r="L174" s="25">
        <f t="shared" si="44"/>
        <v>-5.1004535458366466E-2</v>
      </c>
      <c r="M174" s="25">
        <f t="shared" si="44"/>
        <v>-5.1198673258107778E-2</v>
      </c>
      <c r="N174" s="25">
        <f t="shared" si="44"/>
        <v>-5.1234053082728985E-2</v>
      </c>
      <c r="O174" s="25">
        <f t="shared" si="44"/>
        <v>-5.1312452974502834E-2</v>
      </c>
      <c r="P174" s="25">
        <f t="shared" si="44"/>
        <v>-5.1377512692373804E-2</v>
      </c>
      <c r="Q174" s="25">
        <f t="shared" si="44"/>
        <v>-5.1312548344803262E-2</v>
      </c>
      <c r="R174" s="25">
        <f t="shared" si="44"/>
        <v>-5.1394957473410746E-2</v>
      </c>
      <c r="S174" s="25">
        <f t="shared" si="44"/>
        <v>-5.1312051095537818E-2</v>
      </c>
      <c r="T174" s="25">
        <f t="shared" si="44"/>
        <v>-5.134143389738037E-2</v>
      </c>
      <c r="U174" s="25">
        <f t="shared" si="44"/>
        <v>-5.1281178675338657E-2</v>
      </c>
      <c r="V174" s="25">
        <f t="shared" si="44"/>
        <v>-5.1393296055931029E-2</v>
      </c>
      <c r="W174" s="25">
        <f t="shared" si="44"/>
        <v>-5.1601418244165032E-2</v>
      </c>
      <c r="X174" s="25">
        <f t="shared" si="44"/>
        <v>-5.1789567404900622E-2</v>
      </c>
      <c r="Y174" s="25">
        <f t="shared" si="44"/>
        <v>-5.1997627935638606E-2</v>
      </c>
      <c r="Z174" s="25">
        <f t="shared" si="44"/>
        <v>-5.2199351314600607E-2</v>
      </c>
      <c r="AA174" s="25">
        <f t="shared" si="44"/>
        <v>-5.2370631161683959E-2</v>
      </c>
      <c r="AB174" s="25">
        <f t="shared" si="44"/>
        <v>-5.2495863378229986E-2</v>
      </c>
      <c r="AC174" s="25">
        <f t="shared" si="44"/>
        <v>-5.2707966233580983E-2</v>
      </c>
      <c r="AD174" s="25">
        <f t="shared" si="44"/>
        <v>-5.2856613235251343E-2</v>
      </c>
      <c r="AE174" s="25">
        <f t="shared" si="44"/>
        <v>-5.3061845344445038E-2</v>
      </c>
      <c r="AF174" s="25">
        <f t="shared" si="44"/>
        <v>-5.3291239621547908E-2</v>
      </c>
      <c r="AG174" s="25">
        <f t="shared" si="44"/>
        <v>-5.3485882763113689E-2</v>
      </c>
      <c r="AH174" s="25">
        <f t="shared" si="44"/>
        <v>-5.3639563915120786E-2</v>
      </c>
      <c r="AI174" s="25">
        <f t="shared" si="44"/>
        <v>-5.3879940660598834E-2</v>
      </c>
      <c r="AJ174" s="25">
        <f t="shared" si="44"/>
        <v>-5.4018222241336074E-2</v>
      </c>
    </row>
    <row r="176" spans="1:36" x14ac:dyDescent="0.45">
      <c r="A176" t="s">
        <v>174</v>
      </c>
      <c r="C176" s="25">
        <f t="shared" ref="C176:AJ176" si="45">C105</f>
        <v>0</v>
      </c>
      <c r="D176" s="25">
        <f t="shared" si="45"/>
        <v>0</v>
      </c>
      <c r="E176" s="25">
        <f t="shared" si="45"/>
        <v>0.14198088339000001</v>
      </c>
      <c r="F176" s="25">
        <f t="shared" si="45"/>
        <v>0.14836255839000001</v>
      </c>
      <c r="G176" s="25">
        <f t="shared" si="45"/>
        <v>0.15217270074</v>
      </c>
      <c r="H176" s="25">
        <f t="shared" si="45"/>
        <v>0.15629758956000001</v>
      </c>
      <c r="I176" s="25">
        <f t="shared" si="45"/>
        <v>0.16035168131999999</v>
      </c>
      <c r="J176" s="25">
        <f t="shared" si="45"/>
        <v>0.16335917838</v>
      </c>
      <c r="K176" s="25">
        <f t="shared" si="45"/>
        <v>0.16458861654000001</v>
      </c>
      <c r="L176" s="25">
        <f t="shared" si="45"/>
        <v>0.16321776498000001</v>
      </c>
      <c r="M176" s="25">
        <f t="shared" si="45"/>
        <v>0.16358616270000001</v>
      </c>
      <c r="N176" s="25">
        <f t="shared" si="45"/>
        <v>0.16372818603</v>
      </c>
      <c r="O176" s="25">
        <f t="shared" si="45"/>
        <v>0.16507710270000001</v>
      </c>
      <c r="P176" s="25">
        <f t="shared" si="45"/>
        <v>0.16625643624</v>
      </c>
      <c r="Q176" s="25">
        <f t="shared" si="45"/>
        <v>0.16836096582000001</v>
      </c>
      <c r="R176" s="25">
        <f t="shared" si="45"/>
        <v>0.16968426543000001</v>
      </c>
      <c r="S176" s="25">
        <f t="shared" si="45"/>
        <v>0.17076006899999999</v>
      </c>
      <c r="T176" s="25">
        <f t="shared" si="45"/>
        <v>0.17197340049000001</v>
      </c>
      <c r="U176" s="25">
        <f t="shared" si="45"/>
        <v>0.17381803211999999</v>
      </c>
      <c r="V176" s="25">
        <f t="shared" si="45"/>
        <v>0.17556523307999999</v>
      </c>
      <c r="W176" s="25">
        <f t="shared" si="45"/>
        <v>0.17715559167</v>
      </c>
      <c r="X176" s="25">
        <f t="shared" si="45"/>
        <v>0.17882682246000001</v>
      </c>
      <c r="Y176" s="25">
        <f t="shared" si="45"/>
        <v>0.18078255170999999</v>
      </c>
      <c r="Z176" s="25">
        <f t="shared" si="45"/>
        <v>0.18300746339999999</v>
      </c>
      <c r="AA176" s="25">
        <f t="shared" si="45"/>
        <v>0.18522679536</v>
      </c>
      <c r="AB176" s="25">
        <f t="shared" si="45"/>
        <v>0.18747594611999999</v>
      </c>
      <c r="AC176" s="25">
        <f t="shared" si="45"/>
        <v>0.18962899901999999</v>
      </c>
      <c r="AD176" s="25">
        <f t="shared" si="45"/>
        <v>0.19197539973</v>
      </c>
      <c r="AE176" s="25">
        <f t="shared" si="45"/>
        <v>0.19427894721</v>
      </c>
      <c r="AF176" s="25">
        <f t="shared" si="45"/>
        <v>0.19697411493</v>
      </c>
      <c r="AG176" s="25">
        <f t="shared" si="45"/>
        <v>0.19919317581000001</v>
      </c>
      <c r="AH176" s="25">
        <f t="shared" si="45"/>
        <v>0.20163226329</v>
      </c>
      <c r="AI176" s="25">
        <f t="shared" si="45"/>
        <v>0.20440233945</v>
      </c>
      <c r="AJ176" s="25">
        <f t="shared" si="45"/>
        <v>0.20673188802</v>
      </c>
    </row>
    <row r="177" spans="1:36" x14ac:dyDescent="0.45">
      <c r="A177" t="s">
        <v>529</v>
      </c>
      <c r="C177" t="e">
        <f>SUM('BIFUbC-natural-gas'!#REF!)/10^15</f>
        <v>#REF!</v>
      </c>
      <c r="D177" t="e">
        <f>SUM('BIFUbC-natural-gas'!#REF!)/10^15</f>
        <v>#REF!</v>
      </c>
      <c r="E177">
        <f>SUM('BIFUbC-natural-gas'!B2:B9)/10^15</f>
        <v>0.10902000000000001</v>
      </c>
      <c r="F177">
        <f>SUM('BIFUbC-natural-gas'!C2:C9)/10^15</f>
        <v>0.11271336832695288</v>
      </c>
      <c r="G177">
        <f>SUM('BIFUbC-natural-gas'!D2:D9)/10^15</f>
        <v>0.11538650662262469</v>
      </c>
      <c r="H177">
        <f>SUM('BIFUbC-natural-gas'!E2:E9)/10^15</f>
        <v>0.1184848052689042</v>
      </c>
      <c r="I177">
        <f>SUM('BIFUbC-natural-gas'!F2:F9)/10^15</f>
        <v>0.12092987721119018</v>
      </c>
      <c r="J177">
        <f>SUM('BIFUbC-natural-gas'!G2:G9)/10^15</f>
        <v>0.12310586842375065</v>
      </c>
      <c r="K177">
        <f>SUM('BIFUbC-natural-gas'!H2:H9)/10^15</f>
        <v>0.12414392226679286</v>
      </c>
      <c r="L177">
        <f>SUM('BIFUbC-natural-gas'!I2:I9)/10^15</f>
        <v>0.12425909071812023</v>
      </c>
      <c r="M177">
        <f>SUM('BIFUbC-natural-gas'!J2:J9)/10^15</f>
        <v>0.12435952124055656</v>
      </c>
      <c r="N177">
        <f>SUM('BIFUbC-natural-gas'!K2:K9)/10^15</f>
        <v>0.1248294423737977</v>
      </c>
      <c r="O177">
        <f>SUM('BIFUbC-natural-gas'!L2:L9)/10^15</f>
        <v>0.12560810660422128</v>
      </c>
      <c r="P177">
        <f>SUM('BIFUbC-natural-gas'!M2:M9)/10^15</f>
        <v>0.12543428573700599</v>
      </c>
      <c r="Q177">
        <f>SUM('BIFUbC-natural-gas'!N2:N9)/10^15</f>
        <v>0.12644516523357041</v>
      </c>
      <c r="R177">
        <f>SUM('BIFUbC-natural-gas'!O2:O9)/10^15</f>
        <v>0.12765378893010196</v>
      </c>
      <c r="S177">
        <f>SUM('BIFUbC-natural-gas'!P2:P9)/10^15</f>
        <v>0.12815268020787901</v>
      </c>
      <c r="T177">
        <f>SUM('BIFUbC-natural-gas'!Q2:Q9)/10^15</f>
        <v>0.12951854976196267</v>
      </c>
      <c r="U177">
        <f>SUM('BIFUbC-natural-gas'!R2:R9)/10^15</f>
        <v>0.13063378163879155</v>
      </c>
      <c r="V177">
        <f>SUM('BIFUbC-natural-gas'!S2:S9)/10^15</f>
        <v>0.13136944992260438</v>
      </c>
      <c r="W177">
        <f>SUM('BIFUbC-natural-gas'!T2:T9)/10^15</f>
        <v>0.13300711454485781</v>
      </c>
      <c r="X177">
        <f>SUM('BIFUbC-natural-gas'!U2:U9)/10^15</f>
        <v>0.13403575592911238</v>
      </c>
      <c r="Y177">
        <f>SUM('BIFUbC-natural-gas'!V2:V9)/10^15</f>
        <v>0.1351600080789461</v>
      </c>
      <c r="Z177">
        <f>SUM('BIFUbC-natural-gas'!W2:W9)/10^15</f>
        <v>0.13692109769532301</v>
      </c>
      <c r="AA177">
        <f>SUM('BIFUbC-natural-gas'!X2:X9)/10^15</f>
        <v>0.13833677484382426</v>
      </c>
      <c r="AB177">
        <f>SUM('BIFUbC-natural-gas'!Y2:Y9)/10^15</f>
        <v>0.13967466503850751</v>
      </c>
      <c r="AC177">
        <f>SUM('BIFUbC-natural-gas'!Z2:Z9)/10^15</f>
        <v>0.14098154159431286</v>
      </c>
      <c r="AD177">
        <f>SUM('BIFUbC-natural-gas'!AA2:AA9)/10^15</f>
        <v>0.14238949887529972</v>
      </c>
      <c r="AE177">
        <f>SUM('BIFUbC-natural-gas'!AB2:AB9)/10^15</f>
        <v>0.14385413732258201</v>
      </c>
      <c r="AF177">
        <f>SUM('BIFUbC-natural-gas'!AC2:AC9)/10^15</f>
        <v>0.14510849194552555</v>
      </c>
      <c r="AG177">
        <f>SUM('BIFUbC-natural-gas'!AD2:AD9)/10^15</f>
        <v>0.14701785874984225</v>
      </c>
      <c r="AH177">
        <f>SUM('BIFUbC-natural-gas'!AE2:AE9)/10^15</f>
        <v>0.14865614261280538</v>
      </c>
      <c r="AI177">
        <f>SUM('BIFUbC-natural-gas'!AF2:AF9)/10^15</f>
        <v>0.1503149027019029</v>
      </c>
      <c r="AJ177">
        <f>SUM('BIFUbC-natural-gas'!AG2:AG9)/10^15</f>
        <v>0.15121818912515542</v>
      </c>
    </row>
    <row r="178" spans="1:36" x14ac:dyDescent="0.45">
      <c r="A178" t="s">
        <v>530</v>
      </c>
      <c r="C178" s="25" t="e">
        <f t="shared" ref="C178:AJ178" si="46">C176-C177</f>
        <v>#REF!</v>
      </c>
      <c r="D178" s="25" t="e">
        <f t="shared" si="46"/>
        <v>#REF!</v>
      </c>
      <c r="E178" s="25">
        <f t="shared" si="46"/>
        <v>3.2960883390000001E-2</v>
      </c>
      <c r="F178" s="25">
        <f t="shared" si="46"/>
        <v>3.5649190063047134E-2</v>
      </c>
      <c r="G178" s="25">
        <f t="shared" si="46"/>
        <v>3.6786194117375312E-2</v>
      </c>
      <c r="H178" s="25">
        <f t="shared" si="46"/>
        <v>3.7812784291095802E-2</v>
      </c>
      <c r="I178" s="25">
        <f t="shared" si="46"/>
        <v>3.9421804108809813E-2</v>
      </c>
      <c r="J178" s="25">
        <f t="shared" si="46"/>
        <v>4.0253309956249345E-2</v>
      </c>
      <c r="K178" s="25">
        <f t="shared" si="46"/>
        <v>4.0444694273207155E-2</v>
      </c>
      <c r="L178" s="25">
        <f t="shared" si="46"/>
        <v>3.895867426187978E-2</v>
      </c>
      <c r="M178" s="25">
        <f t="shared" si="46"/>
        <v>3.9226641459443448E-2</v>
      </c>
      <c r="N178" s="25">
        <f t="shared" si="46"/>
        <v>3.88987436562023E-2</v>
      </c>
      <c r="O178" s="25">
        <f t="shared" si="46"/>
        <v>3.9468996095778724E-2</v>
      </c>
      <c r="P178" s="25">
        <f t="shared" si="46"/>
        <v>4.0822150502994009E-2</v>
      </c>
      <c r="Q178" s="25">
        <f t="shared" si="46"/>
        <v>4.1915800586429602E-2</v>
      </c>
      <c r="R178" s="25">
        <f t="shared" si="46"/>
        <v>4.2030476499898051E-2</v>
      </c>
      <c r="S178" s="25">
        <f t="shared" si="46"/>
        <v>4.2607388792120976E-2</v>
      </c>
      <c r="T178" s="25">
        <f t="shared" si="46"/>
        <v>4.2454850728037341E-2</v>
      </c>
      <c r="U178" s="25">
        <f t="shared" si="46"/>
        <v>4.3184250481208442E-2</v>
      </c>
      <c r="V178" s="25">
        <f t="shared" si="46"/>
        <v>4.4195783157395613E-2</v>
      </c>
      <c r="W178" s="25">
        <f t="shared" si="46"/>
        <v>4.4148477125142194E-2</v>
      </c>
      <c r="X178" s="25">
        <f t="shared" si="46"/>
        <v>4.479106653088763E-2</v>
      </c>
      <c r="Y178" s="25">
        <f t="shared" si="46"/>
        <v>4.5622543631053891E-2</v>
      </c>
      <c r="Z178" s="25">
        <f t="shared" si="46"/>
        <v>4.6086365704676974E-2</v>
      </c>
      <c r="AA178" s="25">
        <f t="shared" si="46"/>
        <v>4.6890020516175746E-2</v>
      </c>
      <c r="AB178" s="25">
        <f t="shared" si="46"/>
        <v>4.780128108149248E-2</v>
      </c>
      <c r="AC178" s="25">
        <f t="shared" si="46"/>
        <v>4.8647457425687129E-2</v>
      </c>
      <c r="AD178" s="25">
        <f t="shared" si="46"/>
        <v>4.9585900854700271E-2</v>
      </c>
      <c r="AE178" s="25">
        <f t="shared" si="46"/>
        <v>5.0424809887417987E-2</v>
      </c>
      <c r="AF178" s="25">
        <f t="shared" si="46"/>
        <v>5.1865622984474447E-2</v>
      </c>
      <c r="AG178" s="25">
        <f t="shared" si="46"/>
        <v>5.2175317060157766E-2</v>
      </c>
      <c r="AH178" s="25">
        <f t="shared" si="46"/>
        <v>5.2976120677194621E-2</v>
      </c>
      <c r="AI178" s="25">
        <f t="shared" si="46"/>
        <v>5.4087436748097101E-2</v>
      </c>
      <c r="AJ178" s="25">
        <f t="shared" si="46"/>
        <v>5.5513698894844588E-2</v>
      </c>
    </row>
    <row r="180" spans="1:36" x14ac:dyDescent="0.45">
      <c r="A180" t="s">
        <v>531</v>
      </c>
      <c r="C180" s="25">
        <f t="shared" ref="C180:AJ180" si="47">C111</f>
        <v>0</v>
      </c>
      <c r="D180" s="25">
        <f t="shared" si="47"/>
        <v>0</v>
      </c>
      <c r="E180" s="25">
        <f t="shared" si="47"/>
        <v>1.1511254070000001E-2</v>
      </c>
      <c r="F180" s="25">
        <f t="shared" si="47"/>
        <v>1.027293804E-2</v>
      </c>
      <c r="G180" s="25">
        <f t="shared" si="47"/>
        <v>1.0646441099999999E-2</v>
      </c>
      <c r="H180" s="25">
        <f t="shared" si="47"/>
        <v>1.11815982E-2</v>
      </c>
      <c r="I180" s="25">
        <f t="shared" si="47"/>
        <v>1.145859678E-2</v>
      </c>
      <c r="J180" s="25">
        <f t="shared" si="47"/>
        <v>1.1691431909999999E-2</v>
      </c>
      <c r="K180" s="25">
        <f t="shared" si="47"/>
        <v>1.1889749519999999E-2</v>
      </c>
      <c r="L180" s="25">
        <f t="shared" si="47"/>
        <v>1.205088399E-2</v>
      </c>
      <c r="M180" s="25">
        <f t="shared" si="47"/>
        <v>1.203845949E-2</v>
      </c>
      <c r="N180" s="25">
        <f t="shared" si="47"/>
        <v>1.2019845330000001E-2</v>
      </c>
      <c r="O180" s="25">
        <f t="shared" si="47"/>
        <v>1.199174337E-2</v>
      </c>
      <c r="P180" s="25">
        <f t="shared" si="47"/>
        <v>1.1965606740000001E-2</v>
      </c>
      <c r="Q180" s="25">
        <f t="shared" si="47"/>
        <v>1.1796362459999999E-2</v>
      </c>
      <c r="R180" s="25">
        <f t="shared" si="47"/>
        <v>1.1637825839999999E-2</v>
      </c>
      <c r="S180" s="25">
        <f t="shared" si="47"/>
        <v>1.1485975860000001E-2</v>
      </c>
      <c r="T180" s="25">
        <f t="shared" si="47"/>
        <v>1.133674632E-2</v>
      </c>
      <c r="U180" s="25">
        <f t="shared" si="47"/>
        <v>1.115365437E-2</v>
      </c>
      <c r="V180" s="25">
        <f t="shared" si="47"/>
        <v>1.109232252E-2</v>
      </c>
      <c r="W180" s="25">
        <f t="shared" si="47"/>
        <v>1.103625414E-2</v>
      </c>
      <c r="X180" s="25">
        <f t="shared" si="47"/>
        <v>1.098115713E-2</v>
      </c>
      <c r="Y180" s="25">
        <f t="shared" si="47"/>
        <v>1.0926737820000001E-2</v>
      </c>
      <c r="Z180" s="25">
        <f t="shared" si="47"/>
        <v>1.089052605E-2</v>
      </c>
      <c r="AA180" s="25">
        <f t="shared" si="47"/>
        <v>1.085695731E-2</v>
      </c>
      <c r="AB180" s="25">
        <f t="shared" si="47"/>
        <v>1.0823546700000001E-2</v>
      </c>
      <c r="AC180" s="25">
        <f t="shared" si="47"/>
        <v>1.0795218840000001E-2</v>
      </c>
      <c r="AD180" s="25">
        <f t="shared" si="47"/>
        <v>1.077522669E-2</v>
      </c>
      <c r="AE180" s="25">
        <f t="shared" si="47"/>
        <v>1.075841973E-2</v>
      </c>
      <c r="AF180" s="25">
        <f t="shared" si="47"/>
        <v>1.074728286E-2</v>
      </c>
      <c r="AG180" s="25">
        <f t="shared" si="47"/>
        <v>1.073447433E-2</v>
      </c>
      <c r="AH180" s="25">
        <f t="shared" si="47"/>
        <v>1.0720762199999999E-2</v>
      </c>
      <c r="AI180" s="25">
        <f t="shared" si="47"/>
        <v>1.07085636E-2</v>
      </c>
      <c r="AJ180" s="25">
        <f t="shared" si="47"/>
        <v>1.069279578E-2</v>
      </c>
    </row>
    <row r="181" spans="1:36" x14ac:dyDescent="0.45">
      <c r="A181" t="s">
        <v>532</v>
      </c>
      <c r="C181" t="e">
        <f>SUM('BIFUbC-biomass'!#REF!)/10^15</f>
        <v>#REF!</v>
      </c>
      <c r="D181" t="e">
        <f>SUM('BIFUbC-biomass'!#REF!)/10^15</f>
        <v>#REF!</v>
      </c>
      <c r="E181">
        <f>SUM('BIFUbC-biomass'!B2:B9)/10^15</f>
        <v>5.9230999999999999E-2</v>
      </c>
      <c r="F181">
        <f>SUM('BIFUbC-biomass'!C2:C9)/10^15</f>
        <v>5.83739372235028E-2</v>
      </c>
      <c r="G181">
        <f>SUM('BIFUbC-biomass'!D2:D9)/10^15</f>
        <v>5.7334920091759389E-2</v>
      </c>
      <c r="H181">
        <f>SUM('BIFUbC-biomass'!E2:E9)/10^15</f>
        <v>5.7003831430914489E-2</v>
      </c>
      <c r="I181">
        <f>SUM('BIFUbC-biomass'!F2:F9)/10^15</f>
        <v>5.6237089431047479E-2</v>
      </c>
      <c r="J181">
        <f>SUM('BIFUbC-biomass'!G2:G9)/10^15</f>
        <v>5.5794084400904297E-2</v>
      </c>
      <c r="K181">
        <f>SUM('BIFUbC-biomass'!H2:H9)/10^15</f>
        <v>5.5316158837936079E-2</v>
      </c>
      <c r="L181">
        <f>SUM('BIFUbC-biomass'!I2:I9)/10^15</f>
        <v>5.5310382509198112E-2</v>
      </c>
      <c r="M181">
        <f>SUM('BIFUbC-biomass'!J2:J9)/10^15</f>
        <v>5.5475532999024781E-2</v>
      </c>
      <c r="N181">
        <f>SUM('BIFUbC-biomass'!K2:K9)/10^15</f>
        <v>5.5914730903408844E-2</v>
      </c>
      <c r="O181">
        <f>SUM('BIFUbC-biomass'!L2:L9)/10^15</f>
        <v>5.5834584342169404E-2</v>
      </c>
      <c r="P181">
        <f>SUM('BIFUbC-biomass'!M2:M9)/10^15</f>
        <v>5.6060648844142032E-2</v>
      </c>
      <c r="Q181">
        <f>SUM('BIFUbC-biomass'!N2:N9)/10^15</f>
        <v>5.6150969620772186E-2</v>
      </c>
      <c r="R181">
        <f>SUM('BIFUbC-biomass'!O2:O9)/10^15</f>
        <v>5.6254418417261406E-2</v>
      </c>
      <c r="S181">
        <f>SUM('BIFUbC-biomass'!P2:P9)/10^15</f>
        <v>5.6355175969679497E-2</v>
      </c>
      <c r="T181">
        <f>SUM('BIFUbC-biomass'!Q2:Q9)/10^15</f>
        <v>5.6462628812225725E-2</v>
      </c>
      <c r="U181">
        <f>SUM('BIFUbC-biomass'!R2:R9)/10^15</f>
        <v>5.6547435820515093E-2</v>
      </c>
      <c r="V181">
        <f>SUM('BIFUbC-biomass'!S2:S9)/10^15</f>
        <v>5.6724007687619135E-2</v>
      </c>
      <c r="W181">
        <f>SUM('BIFUbC-biomass'!T2:T9)/10^15</f>
        <v>5.6920731065206787E-2</v>
      </c>
      <c r="X181">
        <f>SUM('BIFUbC-biomass'!U2:U9)/10^15</f>
        <v>5.7120867727957811E-2</v>
      </c>
      <c r="Y181">
        <f>SUM('BIFUbC-biomass'!V2:V9)/10^15</f>
        <v>5.7366164779023898E-2</v>
      </c>
      <c r="Z181">
        <f>SUM('BIFUbC-biomass'!W2:W9)/10^15</f>
        <v>5.7713532184493994E-2</v>
      </c>
      <c r="AA181">
        <f>SUM('BIFUbC-biomass'!X2:X9)/10^15</f>
        <v>5.8106650739172823E-2</v>
      </c>
      <c r="AB181">
        <f>SUM('BIFUbC-biomass'!Y2:Y9)/10^15</f>
        <v>5.8481718266545503E-2</v>
      </c>
      <c r="AC181">
        <f>SUM('BIFUbC-biomass'!Z2:Z9)/10^15</f>
        <v>5.8855735552329438E-2</v>
      </c>
      <c r="AD181">
        <f>SUM('BIFUbC-biomass'!AA2:AA9)/10^15</f>
        <v>5.8962006873088349E-2</v>
      </c>
      <c r="AE181">
        <f>SUM('BIFUbC-biomass'!AB2:AB9)/10^15</f>
        <v>5.9127419923312205E-2</v>
      </c>
      <c r="AF181">
        <f>SUM('BIFUbC-biomass'!AC2:AC9)/10^15</f>
        <v>5.9151115999157768E-2</v>
      </c>
      <c r="AG181">
        <f>SUM('BIFUbC-biomass'!AD2:AD9)/10^15</f>
        <v>5.9609218252138843E-2</v>
      </c>
      <c r="AH181">
        <f>SUM('BIFUbC-biomass'!AE2:AE9)/10^15</f>
        <v>6.006410414025444E-2</v>
      </c>
      <c r="AI181">
        <f>SUM('BIFUbC-biomass'!AF2:AF9)/10^15</f>
        <v>6.0519121308568652E-2</v>
      </c>
      <c r="AJ181">
        <f>SUM('BIFUbC-biomass'!AG2:AG9)/10^15</f>
        <v>6.1180248388669721E-2</v>
      </c>
    </row>
    <row r="182" spans="1:36" x14ac:dyDescent="0.45">
      <c r="A182" t="s">
        <v>530</v>
      </c>
      <c r="C182" s="25" t="e">
        <f t="shared" ref="C182:AJ182" si="48">C180-C181</f>
        <v>#REF!</v>
      </c>
      <c r="D182" s="25" t="e">
        <f t="shared" si="48"/>
        <v>#REF!</v>
      </c>
      <c r="E182" s="25">
        <f t="shared" si="48"/>
        <v>-4.7719745930000002E-2</v>
      </c>
      <c r="F182" s="25">
        <f t="shared" si="48"/>
        <v>-4.8100999183502802E-2</v>
      </c>
      <c r="G182" s="25">
        <f t="shared" si="48"/>
        <v>-4.6688478991759388E-2</v>
      </c>
      <c r="H182" s="25">
        <f t="shared" si="48"/>
        <v>-4.5822233230914486E-2</v>
      </c>
      <c r="I182" s="25">
        <f t="shared" si="48"/>
        <v>-4.4778492651047483E-2</v>
      </c>
      <c r="J182" s="25">
        <f t="shared" si="48"/>
        <v>-4.4102652490904296E-2</v>
      </c>
      <c r="K182" s="25">
        <f t="shared" si="48"/>
        <v>-4.3426409317936079E-2</v>
      </c>
      <c r="L182" s="25">
        <f t="shared" si="48"/>
        <v>-4.3259498519198109E-2</v>
      </c>
      <c r="M182" s="25">
        <f t="shared" si="48"/>
        <v>-4.343707350902478E-2</v>
      </c>
      <c r="N182" s="25">
        <f t="shared" si="48"/>
        <v>-4.3894885573408843E-2</v>
      </c>
      <c r="O182" s="25">
        <f t="shared" si="48"/>
        <v>-4.3842840972169402E-2</v>
      </c>
      <c r="P182" s="25">
        <f t="shared" si="48"/>
        <v>-4.4095042104142029E-2</v>
      </c>
      <c r="Q182" s="25">
        <f t="shared" si="48"/>
        <v>-4.4354607160772185E-2</v>
      </c>
      <c r="R182" s="25">
        <f t="shared" si="48"/>
        <v>-4.4616592577261409E-2</v>
      </c>
      <c r="S182" s="25">
        <f t="shared" si="48"/>
        <v>-4.48692001096795E-2</v>
      </c>
      <c r="T182" s="25">
        <f t="shared" si="48"/>
        <v>-4.5125882492225725E-2</v>
      </c>
      <c r="U182" s="25">
        <f t="shared" si="48"/>
        <v>-4.5393781450515092E-2</v>
      </c>
      <c r="V182" s="25">
        <f t="shared" si="48"/>
        <v>-4.5631685167619132E-2</v>
      </c>
      <c r="W182" s="25">
        <f t="shared" si="48"/>
        <v>-4.5884476925206787E-2</v>
      </c>
      <c r="X182" s="25">
        <f t="shared" si="48"/>
        <v>-4.6139710597957809E-2</v>
      </c>
      <c r="Y182" s="25">
        <f t="shared" si="48"/>
        <v>-4.6439426959023894E-2</v>
      </c>
      <c r="Z182" s="25">
        <f t="shared" si="48"/>
        <v>-4.6823006134493993E-2</v>
      </c>
      <c r="AA182" s="25">
        <f t="shared" si="48"/>
        <v>-4.7249693429172825E-2</v>
      </c>
      <c r="AB182" s="25">
        <f t="shared" si="48"/>
        <v>-4.7658171566545504E-2</v>
      </c>
      <c r="AC182" s="25">
        <f t="shared" si="48"/>
        <v>-4.8060516712329436E-2</v>
      </c>
      <c r="AD182" s="25">
        <f t="shared" si="48"/>
        <v>-4.8186780183088349E-2</v>
      </c>
      <c r="AE182" s="25">
        <f t="shared" si="48"/>
        <v>-4.8369000193312209E-2</v>
      </c>
      <c r="AF182" s="25">
        <f t="shared" si="48"/>
        <v>-4.8403833139157769E-2</v>
      </c>
      <c r="AG182" s="25">
        <f t="shared" si="48"/>
        <v>-4.8874743922138843E-2</v>
      </c>
      <c r="AH182" s="25">
        <f t="shared" si="48"/>
        <v>-4.9343341940254443E-2</v>
      </c>
      <c r="AI182" s="25">
        <f t="shared" si="48"/>
        <v>-4.9810557708568654E-2</v>
      </c>
      <c r="AJ182" s="25">
        <f t="shared" si="48"/>
        <v>-5.0487452608669721E-2</v>
      </c>
    </row>
    <row r="184" spans="1:36" x14ac:dyDescent="0.45">
      <c r="A184" t="s">
        <v>533</v>
      </c>
      <c r="C184" s="25">
        <f t="shared" ref="C184:AJ184" si="49">C100-C97-C94</f>
        <v>0</v>
      </c>
      <c r="D184" s="25">
        <f t="shared" si="49"/>
        <v>0</v>
      </c>
      <c r="E184" s="25">
        <f t="shared" si="49"/>
        <v>8.2882709999999998E-3</v>
      </c>
      <c r="F184" s="25">
        <f t="shared" si="49"/>
        <v>6.8425110000000016E-3</v>
      </c>
      <c r="G184" s="25">
        <f t="shared" si="49"/>
        <v>8.2165477500000007E-3</v>
      </c>
      <c r="H184" s="25">
        <f t="shared" si="49"/>
        <v>9.518748300000001E-3</v>
      </c>
      <c r="I184" s="25">
        <f t="shared" si="49"/>
        <v>1.034113725E-2</v>
      </c>
      <c r="J184" s="25">
        <f t="shared" si="49"/>
        <v>1.110280428E-2</v>
      </c>
      <c r="K184" s="25">
        <f t="shared" si="49"/>
        <v>1.1660302889999998E-2</v>
      </c>
      <c r="L184" s="25">
        <f t="shared" si="49"/>
        <v>1.2132659790000002E-2</v>
      </c>
      <c r="M184" s="25">
        <f t="shared" si="49"/>
        <v>1.2568737149999998E-2</v>
      </c>
      <c r="N184" s="25">
        <f t="shared" si="49"/>
        <v>1.3055257980000002E-2</v>
      </c>
      <c r="O184" s="25">
        <f t="shared" si="49"/>
        <v>1.354661307E-2</v>
      </c>
      <c r="P184" s="25">
        <f t="shared" si="49"/>
        <v>1.407472209E-2</v>
      </c>
      <c r="Q184" s="25">
        <f t="shared" si="49"/>
        <v>1.4538314070000001E-2</v>
      </c>
      <c r="R184" s="25">
        <f t="shared" si="49"/>
        <v>1.4960769659999998E-2</v>
      </c>
      <c r="S184" s="25">
        <f t="shared" si="49"/>
        <v>1.538543907E-2</v>
      </c>
      <c r="T184" s="25">
        <f t="shared" si="49"/>
        <v>1.581851196E-2</v>
      </c>
      <c r="U184" s="25">
        <f t="shared" si="49"/>
        <v>1.6287389999999999E-2</v>
      </c>
      <c r="V184" s="25">
        <f t="shared" si="49"/>
        <v>1.6668392939999999E-2</v>
      </c>
      <c r="W184" s="25">
        <f t="shared" si="49"/>
        <v>1.7048311560000001E-2</v>
      </c>
      <c r="X184" s="25">
        <f t="shared" si="49"/>
        <v>1.74229893E-2</v>
      </c>
      <c r="Y184" s="25">
        <f t="shared" si="49"/>
        <v>1.7833878810000002E-2</v>
      </c>
      <c r="Z184" s="25">
        <f t="shared" si="49"/>
        <v>1.8262817729999999E-2</v>
      </c>
      <c r="AA184" s="25">
        <f t="shared" si="49"/>
        <v>1.8656742150000002E-2</v>
      </c>
      <c r="AB184" s="25">
        <f t="shared" si="49"/>
        <v>1.9140687720000001E-2</v>
      </c>
      <c r="AC184" s="25">
        <f t="shared" si="49"/>
        <v>1.9569287790000001E-2</v>
      </c>
      <c r="AD184" s="25">
        <f t="shared" si="49"/>
        <v>2.003095962E-2</v>
      </c>
      <c r="AE184" s="25">
        <f t="shared" si="49"/>
        <v>2.0490282089999999E-2</v>
      </c>
      <c r="AF184" s="25">
        <f t="shared" si="49"/>
        <v>2.1023519040000001E-2</v>
      </c>
      <c r="AG184" s="25">
        <f t="shared" si="49"/>
        <v>2.1479475599999999E-2</v>
      </c>
      <c r="AH184" s="25">
        <f t="shared" si="49"/>
        <v>2.1933737910000001E-2</v>
      </c>
      <c r="AI184" s="25">
        <f t="shared" si="49"/>
        <v>2.2456899720000003E-2</v>
      </c>
      <c r="AJ184" s="25">
        <f t="shared" si="49"/>
        <v>2.2875695729999999E-2</v>
      </c>
    </row>
    <row r="185" spans="1:36" x14ac:dyDescent="0.45">
      <c r="A185" t="s">
        <v>529</v>
      </c>
      <c r="C185" t="e">
        <f>SUM('BIFUbC-petroleum-diesel'!#REF!)/10^15</f>
        <v>#REF!</v>
      </c>
      <c r="D185" t="e">
        <f>SUM('BIFUbC-petroleum-diesel'!#REF!)/10^15</f>
        <v>#REF!</v>
      </c>
      <c r="E185">
        <f>SUM('BIFUbC-petroleum-diesel'!B2:B9)/10^15</f>
        <v>1.8465182630343153E-2</v>
      </c>
      <c r="F185">
        <f>SUM('BIFUbC-petroleum-diesel'!C2:C9)/10^15</f>
        <v>1.6691837980386991E-2</v>
      </c>
      <c r="G185">
        <f>SUM('BIFUbC-petroleum-diesel'!D2:D9)/10^15</f>
        <v>1.7585388162320054E-2</v>
      </c>
      <c r="H185">
        <f>SUM('BIFUbC-petroleum-diesel'!E2:E9)/10^15</f>
        <v>1.8406673242475333E-2</v>
      </c>
      <c r="I185">
        <f>SUM('BIFUbC-petroleum-diesel'!F2:F9)/10^15</f>
        <v>1.8770497077701655E-2</v>
      </c>
      <c r="J185">
        <f>SUM('BIFUbC-petroleum-diesel'!G2:G9)/10^15</f>
        <v>1.9170754170678577E-2</v>
      </c>
      <c r="K185">
        <f>SUM('BIFUbC-petroleum-diesel'!H2:H9)/10^15</f>
        <v>1.9611405406761387E-2</v>
      </c>
      <c r="L185">
        <f>SUM('BIFUbC-petroleum-diesel'!I2:I9)/10^15</f>
        <v>2.0242164600380655E-2</v>
      </c>
      <c r="M185">
        <f>SUM('BIFUbC-petroleum-diesel'!J2:J9)/10^15</f>
        <v>2.0641862065235321E-2</v>
      </c>
      <c r="N185">
        <f>SUM('BIFUbC-petroleum-diesel'!K2:K9)/10^15</f>
        <v>2.1130766428678931E-2</v>
      </c>
      <c r="O185">
        <f>SUM('BIFUbC-petroleum-diesel'!L2:L9)/10^15</f>
        <v>2.1511186927907253E-2</v>
      </c>
      <c r="P185">
        <f>SUM('BIFUbC-petroleum-diesel'!M2:M9)/10^15</f>
        <v>2.193232162130428E-2</v>
      </c>
      <c r="Q185">
        <f>SUM('BIFUbC-petroleum-diesel'!N2:N9)/10^15</f>
        <v>2.2237762005763734E-2</v>
      </c>
      <c r="R185">
        <f>SUM('BIFUbC-petroleum-diesel'!O2:O9)/10^15</f>
        <v>2.253941048218382E-2</v>
      </c>
      <c r="S185">
        <f>SUM('BIFUbC-petroleum-diesel'!P2:P9)/10^15</f>
        <v>2.2826783426334235E-2</v>
      </c>
      <c r="T185">
        <f>SUM('BIFUbC-petroleum-diesel'!Q2:Q9)/10^15</f>
        <v>2.3160951456175822E-2</v>
      </c>
      <c r="U185">
        <f>SUM('BIFUbC-petroleum-diesel'!R2:R9)/10^15</f>
        <v>2.3449786508694E-2</v>
      </c>
      <c r="V185">
        <f>SUM('BIFUbC-petroleum-diesel'!S2:S9)/10^15</f>
        <v>2.3683069052677804E-2</v>
      </c>
      <c r="W185">
        <f>SUM('BIFUbC-petroleum-diesel'!T2:T9)/10^15</f>
        <v>2.3931921014557361E-2</v>
      </c>
      <c r="X185">
        <f>SUM('BIFUbC-petroleum-diesel'!U2:U9)/10^15</f>
        <v>2.4175439049764547E-2</v>
      </c>
      <c r="Y185">
        <f>SUM('BIFUbC-petroleum-diesel'!V2:V9)/10^15</f>
        <v>2.4399585162426827E-2</v>
      </c>
      <c r="Z185">
        <f>SUM('BIFUbC-petroleum-diesel'!W2:W9)/10^15</f>
        <v>2.465703270557414E-2</v>
      </c>
      <c r="AA185">
        <f>SUM('BIFUbC-petroleum-diesel'!X2:X9)/10^15</f>
        <v>2.4914634939958859E-2</v>
      </c>
      <c r="AB185">
        <f>SUM('BIFUbC-petroleum-diesel'!Y2:Y9)/10^15</f>
        <v>2.5209075367767377E-2</v>
      </c>
      <c r="AC185">
        <f>SUM('BIFUbC-petroleum-diesel'!Z2:Z9)/10^15</f>
        <v>2.5507001939957991E-2</v>
      </c>
      <c r="AD185">
        <f>SUM('BIFUbC-petroleum-diesel'!AA2:AA9)/10^15</f>
        <v>2.5834174326247399E-2</v>
      </c>
      <c r="AE185">
        <f>SUM('BIFUbC-petroleum-diesel'!AB2:AB9)/10^15</f>
        <v>2.6184768906615235E-2</v>
      </c>
      <c r="AF185">
        <f>SUM('BIFUbC-petroleum-diesel'!AC2:AC9)/10^15</f>
        <v>2.6541067915806512E-2</v>
      </c>
      <c r="AG185">
        <f>SUM('BIFUbC-petroleum-diesel'!AD2:AD9)/10^15</f>
        <v>2.6899073618321528E-2</v>
      </c>
      <c r="AH185">
        <f>SUM('BIFUbC-petroleum-diesel'!AE2:AE9)/10^15</f>
        <v>2.7226590658007546E-2</v>
      </c>
      <c r="AI185">
        <f>SUM('BIFUbC-petroleum-diesel'!AF2:AF9)/10^15</f>
        <v>2.7575478653927749E-2</v>
      </c>
      <c r="AJ185">
        <f>SUM('BIFUbC-petroleum-diesel'!AG2:AG9)/10^15</f>
        <v>2.7859757077319261E-2</v>
      </c>
    </row>
    <row r="186" spans="1:36" x14ac:dyDescent="0.45">
      <c r="A186" t="s">
        <v>530</v>
      </c>
      <c r="C186" s="25" t="e">
        <f t="shared" ref="C186:AJ186" si="50">C184-C185</f>
        <v>#REF!</v>
      </c>
      <c r="D186" s="25" t="e">
        <f t="shared" si="50"/>
        <v>#REF!</v>
      </c>
      <c r="E186" s="25">
        <f t="shared" si="50"/>
        <v>-1.0176911630343153E-2</v>
      </c>
      <c r="F186" s="25">
        <f t="shared" si="50"/>
        <v>-9.8493269803869889E-3</v>
      </c>
      <c r="G186" s="25">
        <f t="shared" si="50"/>
        <v>-9.3688404123200529E-3</v>
      </c>
      <c r="H186" s="25">
        <f t="shared" si="50"/>
        <v>-8.8879249424753323E-3</v>
      </c>
      <c r="I186" s="25">
        <f t="shared" si="50"/>
        <v>-8.4293598277016546E-3</v>
      </c>
      <c r="J186" s="25">
        <f t="shared" si="50"/>
        <v>-8.0679498906785774E-3</v>
      </c>
      <c r="K186" s="25">
        <f t="shared" si="50"/>
        <v>-7.9511025167613887E-3</v>
      </c>
      <c r="L186" s="25">
        <f t="shared" si="50"/>
        <v>-8.1095048103806532E-3</v>
      </c>
      <c r="M186" s="25">
        <f t="shared" si="50"/>
        <v>-8.0731249152353225E-3</v>
      </c>
      <c r="N186" s="25">
        <f t="shared" si="50"/>
        <v>-8.0755084486789294E-3</v>
      </c>
      <c r="O186" s="25">
        <f t="shared" si="50"/>
        <v>-7.964573857907253E-3</v>
      </c>
      <c r="P186" s="25">
        <f t="shared" si="50"/>
        <v>-7.8575995313042799E-3</v>
      </c>
      <c r="Q186" s="25">
        <f t="shared" si="50"/>
        <v>-7.6994479357637337E-3</v>
      </c>
      <c r="R186" s="25">
        <f t="shared" si="50"/>
        <v>-7.5786408221838221E-3</v>
      </c>
      <c r="S186" s="25">
        <f t="shared" si="50"/>
        <v>-7.4413443563342355E-3</v>
      </c>
      <c r="T186" s="25">
        <f t="shared" si="50"/>
        <v>-7.3424394961758219E-3</v>
      </c>
      <c r="U186" s="25">
        <f t="shared" si="50"/>
        <v>-7.1623965086940015E-3</v>
      </c>
      <c r="V186" s="25">
        <f t="shared" si="50"/>
        <v>-7.0146761126778055E-3</v>
      </c>
      <c r="W186" s="25">
        <f t="shared" si="50"/>
        <v>-6.8836094545573594E-3</v>
      </c>
      <c r="X186" s="25">
        <f t="shared" si="50"/>
        <v>-6.7524497497645462E-3</v>
      </c>
      <c r="Y186" s="25">
        <f t="shared" si="50"/>
        <v>-6.5657063524268248E-3</v>
      </c>
      <c r="Z186" s="25">
        <f t="shared" si="50"/>
        <v>-6.3942149755741411E-3</v>
      </c>
      <c r="AA186" s="25">
        <f t="shared" si="50"/>
        <v>-6.2578927899588563E-3</v>
      </c>
      <c r="AB186" s="25">
        <f t="shared" si="50"/>
        <v>-6.0683876477673759E-3</v>
      </c>
      <c r="AC186" s="25">
        <f t="shared" si="50"/>
        <v>-5.9377141499579907E-3</v>
      </c>
      <c r="AD186" s="25">
        <f t="shared" si="50"/>
        <v>-5.8032147062473984E-3</v>
      </c>
      <c r="AE186" s="25">
        <f t="shared" si="50"/>
        <v>-5.6944868166152358E-3</v>
      </c>
      <c r="AF186" s="25">
        <f t="shared" si="50"/>
        <v>-5.5175488758065112E-3</v>
      </c>
      <c r="AG186" s="25">
        <f t="shared" si="50"/>
        <v>-5.4195980183215295E-3</v>
      </c>
      <c r="AH186" s="25">
        <f t="shared" si="50"/>
        <v>-5.2928527480075455E-3</v>
      </c>
      <c r="AI186" s="25">
        <f t="shared" si="50"/>
        <v>-5.1185789339277463E-3</v>
      </c>
      <c r="AJ186" s="25">
        <f t="shared" si="50"/>
        <v>-4.9840613473192616E-3</v>
      </c>
    </row>
    <row r="188" spans="1:36" x14ac:dyDescent="0.45">
      <c r="A188" t="s">
        <v>534</v>
      </c>
      <c r="C188" s="25">
        <f t="shared" ref="C188:AJ188" si="51">C97</f>
        <v>0</v>
      </c>
      <c r="D188" s="25">
        <f t="shared" si="51"/>
        <v>0</v>
      </c>
      <c r="E188" s="25">
        <f t="shared" si="51"/>
        <v>5.9502060000000004E-3</v>
      </c>
      <c r="F188" s="25">
        <f t="shared" si="51"/>
        <v>5.9660189999999986E-3</v>
      </c>
      <c r="G188" s="25">
        <f t="shared" si="51"/>
        <v>6.0982834499999994E-3</v>
      </c>
      <c r="H188" s="25">
        <f t="shared" si="51"/>
        <v>6.2178297299999999E-3</v>
      </c>
      <c r="I188" s="25">
        <f t="shared" si="51"/>
        <v>6.2746887600000001E-3</v>
      </c>
      <c r="J188" s="25">
        <f t="shared" si="51"/>
        <v>6.3584072999999996E-3</v>
      </c>
      <c r="K188" s="25">
        <f t="shared" si="51"/>
        <v>6.45495696E-3</v>
      </c>
      <c r="L188" s="25">
        <f t="shared" si="51"/>
        <v>6.5524328099999998E-3</v>
      </c>
      <c r="M188" s="25">
        <f t="shared" si="51"/>
        <v>6.6236590799999993E-3</v>
      </c>
      <c r="N188" s="25">
        <f t="shared" si="51"/>
        <v>6.6991774499999997E-3</v>
      </c>
      <c r="O188" s="25">
        <f t="shared" si="51"/>
        <v>6.77801655E-3</v>
      </c>
      <c r="P188" s="25">
        <f t="shared" si="51"/>
        <v>6.8582788199999991E-3</v>
      </c>
      <c r="Q188" s="25">
        <f t="shared" si="51"/>
        <v>6.94247175E-3</v>
      </c>
      <c r="R188" s="25">
        <f t="shared" si="51"/>
        <v>7.0100610299999996E-3</v>
      </c>
      <c r="S188" s="25">
        <f t="shared" si="51"/>
        <v>7.0638478199999992E-3</v>
      </c>
      <c r="T188" s="25">
        <f t="shared" si="51"/>
        <v>7.1314145099999997E-3</v>
      </c>
      <c r="U188" s="25">
        <f t="shared" si="51"/>
        <v>7.1931755699999999E-3</v>
      </c>
      <c r="V188" s="25">
        <f t="shared" si="51"/>
        <v>7.2449066700000014E-3</v>
      </c>
      <c r="W188" s="25">
        <f t="shared" si="51"/>
        <v>7.293497759999999E-3</v>
      </c>
      <c r="X188" s="25">
        <f t="shared" si="51"/>
        <v>7.3438282799999999E-3</v>
      </c>
      <c r="Y188" s="25">
        <f t="shared" si="51"/>
        <v>7.3900474199999986E-3</v>
      </c>
      <c r="Z188" s="25">
        <f t="shared" si="51"/>
        <v>7.4507693399999998E-3</v>
      </c>
      <c r="AA188" s="25">
        <f t="shared" si="51"/>
        <v>7.5124400400000003E-3</v>
      </c>
      <c r="AB188" s="25">
        <f t="shared" si="51"/>
        <v>7.5692764799999996E-3</v>
      </c>
      <c r="AC188" s="25">
        <f t="shared" si="51"/>
        <v>7.6337709300000004E-3</v>
      </c>
      <c r="AD188" s="25">
        <f t="shared" si="51"/>
        <v>7.7007954599999989E-3</v>
      </c>
      <c r="AE188" s="25">
        <f t="shared" si="51"/>
        <v>7.7719087799999996E-3</v>
      </c>
      <c r="AF188" s="25">
        <f t="shared" si="51"/>
        <v>7.8413278499999996E-3</v>
      </c>
      <c r="AG188" s="25">
        <f t="shared" si="51"/>
        <v>7.9100466299999988E-3</v>
      </c>
      <c r="AH188" s="25">
        <f t="shared" si="51"/>
        <v>7.9768452599999987E-3</v>
      </c>
      <c r="AI188" s="25">
        <f t="shared" si="51"/>
        <v>8.0450444699999984E-3</v>
      </c>
      <c r="AJ188" s="25">
        <f t="shared" si="51"/>
        <v>8.1026037900000011E-3</v>
      </c>
    </row>
    <row r="189" spans="1:36" x14ac:dyDescent="0.45">
      <c r="A189" t="s">
        <v>529</v>
      </c>
      <c r="C189" t="e">
        <f>SUM('BIFUbC-heavy-or-residual-oil'!#REF!)/10^15</f>
        <v>#REF!</v>
      </c>
      <c r="D189" t="e">
        <f>SUM('BIFUbC-heavy-or-residual-oil'!#REF!)/10^15</f>
        <v>#REF!</v>
      </c>
      <c r="E189">
        <f>SUM('BIFUbC-heavy-or-residual-oil'!B2:B9)/10^15</f>
        <v>2.5440657193111282E-2</v>
      </c>
      <c r="F189">
        <f>SUM('BIFUbC-heavy-or-residual-oil'!C2:C9)/10^15</f>
        <v>2.5399599845741434E-2</v>
      </c>
      <c r="G189">
        <f>SUM('BIFUbC-heavy-or-residual-oil'!D2:D9)/10^15</f>
        <v>2.4967823613443161E-2</v>
      </c>
      <c r="H189">
        <f>SUM('BIFUbC-heavy-or-residual-oil'!E2:E9)/10^15</f>
        <v>2.4894383831912226E-2</v>
      </c>
      <c r="I189">
        <f>SUM('BIFUbC-heavy-or-residual-oil'!F2:F9)/10^15</f>
        <v>2.4761752118783883E-2</v>
      </c>
      <c r="J189">
        <f>SUM('BIFUbC-heavy-or-residual-oil'!G2:G9)/10^15</f>
        <v>2.4526508505196491E-2</v>
      </c>
      <c r="K189">
        <f>SUM('BIFUbC-heavy-or-residual-oil'!H2:H9)/10^15</f>
        <v>2.4553457841753328E-2</v>
      </c>
      <c r="L189">
        <f>SUM('BIFUbC-heavy-or-residual-oil'!I2:I9)/10^15</f>
        <v>2.4583495948019753E-2</v>
      </c>
      <c r="M189">
        <f>SUM('BIFUbC-heavy-or-residual-oil'!J2:J9)/10^15</f>
        <v>2.4687018852721988E-2</v>
      </c>
      <c r="N189">
        <f>SUM('BIFUbC-heavy-or-residual-oil'!K2:K9)/10^15</f>
        <v>2.4804652321687371E-2</v>
      </c>
      <c r="O189">
        <f>SUM('BIFUbC-heavy-or-residual-oil'!L2:L9)/10^15</f>
        <v>2.4921877019606572E-2</v>
      </c>
      <c r="P189">
        <f>SUM('BIFUbC-heavy-or-residual-oil'!M2:M9)/10^15</f>
        <v>2.536503484904298E-2</v>
      </c>
      <c r="Q189">
        <f>SUM('BIFUbC-heavy-or-residual-oil'!N2:N9)/10^15</f>
        <v>2.5720230367325538E-2</v>
      </c>
      <c r="R189">
        <f>SUM('BIFUbC-heavy-or-residual-oil'!O2:O9)/10^15</f>
        <v>2.6044905889349417E-2</v>
      </c>
      <c r="S189">
        <f>SUM('BIFUbC-heavy-or-residual-oil'!P2:P9)/10^15</f>
        <v>2.6469481544391348E-2</v>
      </c>
      <c r="T189">
        <f>SUM('BIFUbC-heavy-or-residual-oil'!Q2:Q9)/10^15</f>
        <v>2.6827844835409748E-2</v>
      </c>
      <c r="U189">
        <f>SUM('BIFUbC-heavy-or-residual-oil'!R2:R9)/10^15</f>
        <v>2.7172525261120076E-2</v>
      </c>
      <c r="V189">
        <f>SUM('BIFUbC-heavy-or-residual-oil'!S2:S9)/10^15</f>
        <v>2.7615230490354969E-2</v>
      </c>
      <c r="W189">
        <f>SUM('BIFUbC-heavy-or-residual-oil'!T2:T9)/10^15</f>
        <v>2.7996916925442844E-2</v>
      </c>
      <c r="X189">
        <f>SUM('BIFUbC-heavy-or-residual-oil'!U2:U9)/10^15</f>
        <v>2.839544835556675E-2</v>
      </c>
      <c r="Y189">
        <f>SUM('BIFUbC-heavy-or-residual-oil'!V2:V9)/10^15</f>
        <v>2.8783566694948873E-2</v>
      </c>
      <c r="Z189">
        <f>SUM('BIFUbC-heavy-or-residual-oil'!W2:W9)/10^15</f>
        <v>2.9291332930870204E-2</v>
      </c>
      <c r="AA189">
        <f>SUM('BIFUbC-heavy-or-residual-oil'!X2:X9)/10^15</f>
        <v>2.9706788017032425E-2</v>
      </c>
      <c r="AB189">
        <f>SUM('BIFUbC-heavy-or-residual-oil'!Y2:Y9)/10^15</f>
        <v>3.0230646347087511E-2</v>
      </c>
      <c r="AC189">
        <f>SUM('BIFUbC-heavy-or-residual-oil'!Z2:Z9)/10^15</f>
        <v>3.0667221429941199E-2</v>
      </c>
      <c r="AD189">
        <f>SUM('BIFUbC-heavy-or-residual-oil'!AA2:AA9)/10^15</f>
        <v>3.1142595967325538E-2</v>
      </c>
      <c r="AE189">
        <f>SUM('BIFUbC-heavy-or-residual-oil'!AB2:AB9)/10^15</f>
        <v>3.1656316881543994E-2</v>
      </c>
      <c r="AF189">
        <f>SUM('BIFUbC-heavy-or-residual-oil'!AC2:AC9)/10^15</f>
        <v>3.2162815519463407E-2</v>
      </c>
      <c r="AG189">
        <f>SUM('BIFUbC-heavy-or-residual-oil'!AD2:AD9)/10^15</f>
        <v>3.2657999313036444E-2</v>
      </c>
      <c r="AH189">
        <f>SUM('BIFUbC-heavy-or-residual-oil'!AE2:AE9)/10^15</f>
        <v>3.3175106105112859E-2</v>
      </c>
      <c r="AI189">
        <f>SUM('BIFUbC-heavy-or-residual-oil'!AF2:AF9)/10^15</f>
        <v>3.3658350361911442E-2</v>
      </c>
      <c r="AJ189">
        <f>SUM('BIFUbC-heavy-or-residual-oil'!AG2:AG9)/10^15</f>
        <v>3.4306478909469938E-2</v>
      </c>
    </row>
    <row r="190" spans="1:36" x14ac:dyDescent="0.45">
      <c r="A190" t="s">
        <v>530</v>
      </c>
      <c r="C190" s="25" t="e">
        <f t="shared" ref="C190:AJ190" si="52">C188-C189</f>
        <v>#REF!</v>
      </c>
      <c r="D190" s="25" t="e">
        <f t="shared" si="52"/>
        <v>#REF!</v>
      </c>
      <c r="E190" s="25">
        <f t="shared" si="52"/>
        <v>-1.9490451193111283E-2</v>
      </c>
      <c r="F190" s="25">
        <f t="shared" si="52"/>
        <v>-1.9433580845741434E-2</v>
      </c>
      <c r="G190" s="25">
        <f t="shared" si="52"/>
        <v>-1.8869540163443162E-2</v>
      </c>
      <c r="H190" s="25">
        <f t="shared" si="52"/>
        <v>-1.8676554101912227E-2</v>
      </c>
      <c r="I190" s="25">
        <f t="shared" si="52"/>
        <v>-1.8487063358783883E-2</v>
      </c>
      <c r="J190" s="25">
        <f t="shared" si="52"/>
        <v>-1.8168101205196491E-2</v>
      </c>
      <c r="K190" s="25">
        <f t="shared" si="52"/>
        <v>-1.8098500881753327E-2</v>
      </c>
      <c r="L190" s="25">
        <f t="shared" si="52"/>
        <v>-1.8031063138019755E-2</v>
      </c>
      <c r="M190" s="25">
        <f t="shared" si="52"/>
        <v>-1.8063359772721988E-2</v>
      </c>
      <c r="N190" s="25">
        <f t="shared" si="52"/>
        <v>-1.8105474871687371E-2</v>
      </c>
      <c r="O190" s="25">
        <f t="shared" si="52"/>
        <v>-1.8143860469606574E-2</v>
      </c>
      <c r="P190" s="25">
        <f t="shared" si="52"/>
        <v>-1.8506756029042983E-2</v>
      </c>
      <c r="Q190" s="25">
        <f t="shared" si="52"/>
        <v>-1.8777758617325536E-2</v>
      </c>
      <c r="R190" s="25">
        <f t="shared" si="52"/>
        <v>-1.9034844859349417E-2</v>
      </c>
      <c r="S190" s="25">
        <f t="shared" si="52"/>
        <v>-1.9405633724391348E-2</v>
      </c>
      <c r="T190" s="25">
        <f t="shared" si="52"/>
        <v>-1.9696430325409749E-2</v>
      </c>
      <c r="U190" s="25">
        <f t="shared" si="52"/>
        <v>-1.9979349691120078E-2</v>
      </c>
      <c r="V190" s="25">
        <f t="shared" si="52"/>
        <v>-2.0370323820354967E-2</v>
      </c>
      <c r="W190" s="25">
        <f t="shared" si="52"/>
        <v>-2.0703419165442844E-2</v>
      </c>
      <c r="X190" s="25">
        <f t="shared" si="52"/>
        <v>-2.1051620075566751E-2</v>
      </c>
      <c r="Y190" s="25">
        <f t="shared" si="52"/>
        <v>-2.1393519274948876E-2</v>
      </c>
      <c r="Z190" s="25">
        <f t="shared" si="52"/>
        <v>-2.1840563590870204E-2</v>
      </c>
      <c r="AA190" s="25">
        <f t="shared" si="52"/>
        <v>-2.2194347977032423E-2</v>
      </c>
      <c r="AB190" s="25">
        <f t="shared" si="52"/>
        <v>-2.2661369867087514E-2</v>
      </c>
      <c r="AC190" s="25">
        <f t="shared" si="52"/>
        <v>-2.3033450499941197E-2</v>
      </c>
      <c r="AD190" s="25">
        <f t="shared" si="52"/>
        <v>-2.3441800507325538E-2</v>
      </c>
      <c r="AE190" s="25">
        <f t="shared" si="52"/>
        <v>-2.3884408101543995E-2</v>
      </c>
      <c r="AF190" s="25">
        <f t="shared" si="52"/>
        <v>-2.4321487669463408E-2</v>
      </c>
      <c r="AG190" s="25">
        <f t="shared" si="52"/>
        <v>-2.4747952683036444E-2</v>
      </c>
      <c r="AH190" s="25">
        <f t="shared" si="52"/>
        <v>-2.5198260845112862E-2</v>
      </c>
      <c r="AI190" s="25">
        <f t="shared" si="52"/>
        <v>-2.5613305891911443E-2</v>
      </c>
      <c r="AJ190" s="25">
        <f t="shared" si="52"/>
        <v>-2.6203875119469935E-2</v>
      </c>
    </row>
    <row r="192" spans="1:36" x14ac:dyDescent="0.45">
      <c r="A192" t="s">
        <v>535</v>
      </c>
      <c r="C192" s="25">
        <f t="shared" ref="C192:AJ192" si="53">C94</f>
        <v>0</v>
      </c>
      <c r="D192" s="25">
        <f t="shared" si="53"/>
        <v>0</v>
      </c>
      <c r="E192" s="25">
        <f t="shared" si="53"/>
        <v>0</v>
      </c>
      <c r="F192" s="25">
        <f t="shared" si="53"/>
        <v>0</v>
      </c>
      <c r="G192" s="25">
        <f t="shared" si="53"/>
        <v>0</v>
      </c>
      <c r="H192" s="25">
        <f t="shared" si="53"/>
        <v>0</v>
      </c>
      <c r="I192" s="25">
        <f t="shared" si="53"/>
        <v>0</v>
      </c>
      <c r="J192" s="25">
        <f t="shared" si="53"/>
        <v>0</v>
      </c>
      <c r="K192" s="25">
        <f t="shared" si="53"/>
        <v>0</v>
      </c>
      <c r="L192" s="25">
        <f t="shared" si="53"/>
        <v>0</v>
      </c>
      <c r="M192" s="25">
        <f t="shared" si="53"/>
        <v>0</v>
      </c>
      <c r="N192" s="25">
        <f t="shared" si="53"/>
        <v>0</v>
      </c>
      <c r="O192" s="25">
        <f t="shared" si="53"/>
        <v>0</v>
      </c>
      <c r="P192" s="25">
        <f t="shared" si="53"/>
        <v>0</v>
      </c>
      <c r="Q192" s="25">
        <f t="shared" si="53"/>
        <v>0</v>
      </c>
      <c r="R192" s="25">
        <f t="shared" si="53"/>
        <v>0</v>
      </c>
      <c r="S192" s="25">
        <f t="shared" si="53"/>
        <v>0</v>
      </c>
      <c r="T192" s="25">
        <f t="shared" si="53"/>
        <v>0</v>
      </c>
      <c r="U192" s="25">
        <f t="shared" si="53"/>
        <v>0</v>
      </c>
      <c r="V192" s="25">
        <f t="shared" si="53"/>
        <v>0</v>
      </c>
      <c r="W192" s="25">
        <f t="shared" si="53"/>
        <v>0</v>
      </c>
      <c r="X192" s="25">
        <f t="shared" si="53"/>
        <v>0</v>
      </c>
      <c r="Y192" s="25">
        <f t="shared" si="53"/>
        <v>0</v>
      </c>
      <c r="Z192" s="25">
        <f t="shared" si="53"/>
        <v>0</v>
      </c>
      <c r="AA192" s="25">
        <f t="shared" si="53"/>
        <v>0</v>
      </c>
      <c r="AB192" s="25">
        <f t="shared" si="53"/>
        <v>0</v>
      </c>
      <c r="AC192" s="25">
        <f t="shared" si="53"/>
        <v>0</v>
      </c>
      <c r="AD192" s="25">
        <f t="shared" si="53"/>
        <v>0</v>
      </c>
      <c r="AE192" s="25">
        <f t="shared" si="53"/>
        <v>0</v>
      </c>
      <c r="AF192" s="25">
        <f t="shared" si="53"/>
        <v>0</v>
      </c>
      <c r="AG192" s="25">
        <f t="shared" si="53"/>
        <v>0</v>
      </c>
      <c r="AH192" s="25">
        <f t="shared" si="53"/>
        <v>0</v>
      </c>
      <c r="AI192" s="25">
        <f t="shared" si="53"/>
        <v>0</v>
      </c>
      <c r="AJ192" s="25">
        <f t="shared" si="53"/>
        <v>0</v>
      </c>
    </row>
    <row r="193" spans="1:36" x14ac:dyDescent="0.45">
      <c r="A193" t="s">
        <v>529</v>
      </c>
      <c r="C193" t="e">
        <f>SUM('BIFUbC-LPG-propane-or-butane'!#REF!)/10^15</f>
        <v>#REF!</v>
      </c>
      <c r="D193" t="e">
        <f>SUM('BIFUbC-LPG-propane-or-butane'!#REF!)/10^15</f>
        <v>#REF!</v>
      </c>
      <c r="E193">
        <f>SUM('BIFUbC-LPG-propane-or-butane'!B2:B9)/10^15</f>
        <v>2.9161912562122088E-3</v>
      </c>
      <c r="F193">
        <f>SUM('BIFUbC-LPG-propane-or-butane'!C2:C9)/10^15</f>
        <v>3.2651341030136621E-3</v>
      </c>
      <c r="G193">
        <f>SUM('BIFUbC-LPG-propane-or-butane'!D2:D9)/10^15</f>
        <v>3.3426109638190001E-3</v>
      </c>
      <c r="H193">
        <f>SUM('BIFUbC-LPG-propane-or-butane'!E2:E9)/10^15</f>
        <v>3.4359899388587091E-3</v>
      </c>
      <c r="I193">
        <f>SUM('BIFUbC-LPG-propane-or-butane'!F2:F9)/10^15</f>
        <v>3.5281594454987246E-3</v>
      </c>
      <c r="J193">
        <f>SUM('BIFUbC-LPG-propane-or-butane'!G2:G9)/10^15</f>
        <v>3.6039920500562303E-3</v>
      </c>
      <c r="K193">
        <f>SUM('BIFUbC-LPG-propane-or-butane'!H2:H9)/10^15</f>
        <v>3.6514125587003973E-3</v>
      </c>
      <c r="L193">
        <f>SUM('BIFUbC-LPG-propane-or-butane'!I2:I9)/10^15</f>
        <v>3.6905884538156407E-3</v>
      </c>
      <c r="M193">
        <f>SUM('BIFUbC-LPG-propane-or-butane'!J2:J9)/10^15</f>
        <v>3.7400298522143058E-3</v>
      </c>
      <c r="N193">
        <f>SUM('BIFUbC-LPG-propane-or-butane'!K2:K9)/10^15</f>
        <v>3.7737784932510743E-3</v>
      </c>
      <c r="O193">
        <f>SUM('BIFUbC-LPG-propane-or-butane'!L2:L9)/10^15</f>
        <v>3.8165553810154966E-3</v>
      </c>
      <c r="P193">
        <f>SUM('BIFUbC-LPG-propane-or-butane'!M2:M9)/10^15</f>
        <v>3.8671588931555177E-3</v>
      </c>
      <c r="Q193">
        <f>SUM('BIFUbC-LPG-propane-or-butane'!N2:N9)/10^15</f>
        <v>3.9102463072153556E-3</v>
      </c>
      <c r="R193">
        <f>SUM('BIFUbC-LPG-propane-or-butane'!O2:O9)/10^15</f>
        <v>3.949971181607859E-3</v>
      </c>
      <c r="S193">
        <f>SUM('BIFUbC-LPG-propane-or-butane'!P2:P9)/10^15</f>
        <v>3.9970512570361542E-3</v>
      </c>
      <c r="T193">
        <f>SUM('BIFUbC-LPG-propane-or-butane'!Q2:Q9)/10^15</f>
        <v>4.0300637564610045E-3</v>
      </c>
      <c r="U193">
        <f>SUM('BIFUbC-LPG-propane-or-butane'!R2:R9)/10^15</f>
        <v>4.0725367698823504E-3</v>
      </c>
      <c r="V193">
        <f>SUM('BIFUbC-LPG-propane-or-butane'!S2:S9)/10^15</f>
        <v>4.1103599918942257E-3</v>
      </c>
      <c r="W193">
        <f>SUM('BIFUbC-LPG-propane-or-butane'!T2:T9)/10^15</f>
        <v>4.1430365779303192E-3</v>
      </c>
      <c r="X193">
        <f>SUM('BIFUbC-LPG-propane-or-butane'!U2:U9)/10^15</f>
        <v>4.1754936002963202E-3</v>
      </c>
      <c r="Y193">
        <f>SUM('BIFUbC-LPG-propane-or-butane'!V2:V9)/10^15</f>
        <v>4.2116862795185889E-3</v>
      </c>
      <c r="Z193">
        <f>SUM('BIFUbC-LPG-propane-or-butane'!W2:W9)/10^15</f>
        <v>4.2600022761006568E-3</v>
      </c>
      <c r="AA193">
        <f>SUM('BIFUbC-LPG-propane-or-butane'!X2:X9)/10^15</f>
        <v>4.2949855412147946E-3</v>
      </c>
      <c r="AB193">
        <f>SUM('BIFUbC-LPG-propane-or-butane'!Y2:Y9)/10^15</f>
        <v>4.3407368237857267E-3</v>
      </c>
      <c r="AC193">
        <f>SUM('BIFUbC-LPG-propane-or-butane'!Z2:Z9)/10^15</f>
        <v>4.378204357819891E-3</v>
      </c>
      <c r="AD193">
        <f>SUM('BIFUbC-LPG-propane-or-butane'!AA2:AA9)/10^15</f>
        <v>4.420694646479614E-3</v>
      </c>
      <c r="AE193">
        <f>SUM('BIFUbC-LPG-propane-or-butane'!AB2:AB9)/10^15</f>
        <v>4.4612090365144016E-3</v>
      </c>
      <c r="AF193">
        <f>SUM('BIFUbC-LPG-propane-or-butane'!AC2:AC9)/10^15</f>
        <v>4.5129971530007305E-3</v>
      </c>
      <c r="AG193">
        <f>SUM('BIFUbC-LPG-propane-or-butane'!AD2:AD9)/10^15</f>
        <v>4.5542955170367909E-3</v>
      </c>
      <c r="AH193">
        <f>SUM('BIFUbC-LPG-propane-or-butane'!AE2:AE9)/10^15</f>
        <v>4.5942094019065802E-3</v>
      </c>
      <c r="AI193">
        <f>SUM('BIFUbC-LPG-propane-or-butane'!AF2:AF9)/10^15</f>
        <v>4.6448194059515203E-3</v>
      </c>
      <c r="AJ193">
        <f>SUM('BIFUbC-LPG-propane-or-butane'!AG2:AG9)/10^15</f>
        <v>4.673449942533243E-3</v>
      </c>
    </row>
    <row r="194" spans="1:36" x14ac:dyDescent="0.45">
      <c r="A194" t="s">
        <v>530</v>
      </c>
      <c r="C194" s="33" t="e">
        <f t="shared" ref="C194:AJ194" si="54">C192-C193</f>
        <v>#REF!</v>
      </c>
      <c r="D194" s="25" t="e">
        <f t="shared" si="54"/>
        <v>#REF!</v>
      </c>
      <c r="E194" s="25">
        <f t="shared" si="54"/>
        <v>-2.9161912562122088E-3</v>
      </c>
      <c r="F194" s="25">
        <f t="shared" si="54"/>
        <v>-3.2651341030136621E-3</v>
      </c>
      <c r="G194" s="25">
        <f t="shared" si="54"/>
        <v>-3.3426109638190001E-3</v>
      </c>
      <c r="H194" s="25">
        <f t="shared" si="54"/>
        <v>-3.4359899388587091E-3</v>
      </c>
      <c r="I194" s="25">
        <f t="shared" si="54"/>
        <v>-3.5281594454987246E-3</v>
      </c>
      <c r="J194" s="25">
        <f t="shared" si="54"/>
        <v>-3.6039920500562303E-3</v>
      </c>
      <c r="K194" s="25">
        <f t="shared" si="54"/>
        <v>-3.6514125587003973E-3</v>
      </c>
      <c r="L194" s="25">
        <f t="shared" si="54"/>
        <v>-3.6905884538156407E-3</v>
      </c>
      <c r="M194" s="25">
        <f t="shared" si="54"/>
        <v>-3.7400298522143058E-3</v>
      </c>
      <c r="N194" s="25">
        <f t="shared" si="54"/>
        <v>-3.7737784932510743E-3</v>
      </c>
      <c r="O194" s="25">
        <f t="shared" si="54"/>
        <v>-3.8165553810154966E-3</v>
      </c>
      <c r="P194" s="25">
        <f t="shared" si="54"/>
        <v>-3.8671588931555177E-3</v>
      </c>
      <c r="Q194" s="25">
        <f t="shared" si="54"/>
        <v>-3.9102463072153556E-3</v>
      </c>
      <c r="R194" s="25">
        <f t="shared" si="54"/>
        <v>-3.949971181607859E-3</v>
      </c>
      <c r="S194" s="25">
        <f t="shared" si="54"/>
        <v>-3.9970512570361542E-3</v>
      </c>
      <c r="T194" s="25">
        <f t="shared" si="54"/>
        <v>-4.0300637564610045E-3</v>
      </c>
      <c r="U194" s="25">
        <f t="shared" si="54"/>
        <v>-4.0725367698823504E-3</v>
      </c>
      <c r="V194" s="25">
        <f t="shared" si="54"/>
        <v>-4.1103599918942257E-3</v>
      </c>
      <c r="W194" s="25">
        <f t="shared" si="54"/>
        <v>-4.1430365779303192E-3</v>
      </c>
      <c r="X194" s="25">
        <f t="shared" si="54"/>
        <v>-4.1754936002963202E-3</v>
      </c>
      <c r="Y194" s="25">
        <f t="shared" si="54"/>
        <v>-4.2116862795185889E-3</v>
      </c>
      <c r="Z194" s="25">
        <f t="shared" si="54"/>
        <v>-4.2600022761006568E-3</v>
      </c>
      <c r="AA194" s="25">
        <f t="shared" si="54"/>
        <v>-4.2949855412147946E-3</v>
      </c>
      <c r="AB194" s="25">
        <f t="shared" si="54"/>
        <v>-4.3407368237857267E-3</v>
      </c>
      <c r="AC194" s="25">
        <f t="shared" si="54"/>
        <v>-4.378204357819891E-3</v>
      </c>
      <c r="AD194" s="25">
        <f t="shared" si="54"/>
        <v>-4.420694646479614E-3</v>
      </c>
      <c r="AE194" s="25">
        <f t="shared" si="54"/>
        <v>-4.4612090365144016E-3</v>
      </c>
      <c r="AF194" s="25">
        <f t="shared" si="54"/>
        <v>-4.5129971530007305E-3</v>
      </c>
      <c r="AG194" s="25">
        <f t="shared" si="54"/>
        <v>-4.5542955170367909E-3</v>
      </c>
      <c r="AH194" s="25">
        <f t="shared" si="54"/>
        <v>-4.5942094019065802E-3</v>
      </c>
      <c r="AI194" s="25">
        <f t="shared" si="54"/>
        <v>-4.6448194059515203E-3</v>
      </c>
      <c r="AJ194" s="25">
        <f t="shared" si="54"/>
        <v>-4.673449942533243E-3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2"/>
  <sheetViews>
    <sheetView topLeftCell="A202" workbookViewId="0">
      <selection activeCell="D209" sqref="D209"/>
    </sheetView>
  </sheetViews>
  <sheetFormatPr defaultColWidth="8.796875" defaultRowHeight="14.25" x14ac:dyDescent="0.45"/>
  <cols>
    <col min="1" max="1" width="29.6640625" style="120" customWidth="1"/>
    <col min="2" max="2" width="18.6640625" style="120" customWidth="1"/>
    <col min="3" max="3" width="18.33203125" style="120" customWidth="1"/>
    <col min="4" max="4" width="23" style="120" customWidth="1"/>
    <col min="5" max="5" width="26.796875" style="120" customWidth="1"/>
    <col min="6" max="6" width="13.796875" style="120" customWidth="1"/>
    <col min="8" max="8" width="22.796875" style="120" customWidth="1"/>
    <col min="9" max="13" width="13.796875" style="120" customWidth="1"/>
  </cols>
  <sheetData>
    <row r="1" spans="1:6" x14ac:dyDescent="0.45">
      <c r="A1" t="s">
        <v>536</v>
      </c>
    </row>
    <row r="2" spans="1:6" x14ac:dyDescent="0.45">
      <c r="A2" t="s">
        <v>537</v>
      </c>
      <c r="E2" s="101"/>
      <c r="F2" t="s">
        <v>538</v>
      </c>
    </row>
    <row r="4" spans="1:6" x14ac:dyDescent="0.45">
      <c r="A4" s="1" t="s">
        <v>539</v>
      </c>
      <c r="B4" s="1" t="s">
        <v>540</v>
      </c>
      <c r="C4" s="4"/>
    </row>
    <row r="5" spans="1:6" x14ac:dyDescent="0.45">
      <c r="A5" t="s">
        <v>541</v>
      </c>
      <c r="B5" t="s">
        <v>23</v>
      </c>
    </row>
    <row r="6" spans="1:6" x14ac:dyDescent="0.45">
      <c r="A6" t="s">
        <v>542</v>
      </c>
      <c r="B6" t="s">
        <v>542</v>
      </c>
    </row>
    <row r="7" spans="1:6" x14ac:dyDescent="0.45">
      <c r="A7" t="s">
        <v>543</v>
      </c>
      <c r="B7" t="s">
        <v>37</v>
      </c>
    </row>
    <row r="9" spans="1:6" x14ac:dyDescent="0.45">
      <c r="A9" t="s">
        <v>544</v>
      </c>
    </row>
    <row r="12" spans="1:6" x14ac:dyDescent="0.45">
      <c r="A12" s="1" t="s">
        <v>545</v>
      </c>
      <c r="B12" s="4"/>
      <c r="C12" s="4"/>
    </row>
    <row r="13" spans="1:6" x14ac:dyDescent="0.45">
      <c r="A13" t="s">
        <v>546</v>
      </c>
    </row>
    <row r="14" spans="1:6" x14ac:dyDescent="0.45">
      <c r="A14" t="s">
        <v>547</v>
      </c>
      <c r="B14" s="80">
        <v>0.26500000000000001</v>
      </c>
      <c r="C14" t="s">
        <v>548</v>
      </c>
      <c r="D14" s="80"/>
    </row>
    <row r="15" spans="1:6" x14ac:dyDescent="0.45">
      <c r="A15" t="s">
        <v>542</v>
      </c>
      <c r="B15" s="80">
        <v>34.838000000000001</v>
      </c>
      <c r="C15" t="s">
        <v>548</v>
      </c>
      <c r="D15" s="22"/>
    </row>
    <row r="16" spans="1:6" x14ac:dyDescent="0.45">
      <c r="A16" t="s">
        <v>549</v>
      </c>
      <c r="B16" s="80">
        <v>5.2809999999999997</v>
      </c>
      <c r="C16" t="s">
        <v>548</v>
      </c>
    </row>
    <row r="18" spans="1:4" x14ac:dyDescent="0.45">
      <c r="A18" t="s">
        <v>550</v>
      </c>
    </row>
    <row r="19" spans="1:4" x14ac:dyDescent="0.45">
      <c r="A19" t="s">
        <v>176</v>
      </c>
      <c r="B19" s="84">
        <v>0.32</v>
      </c>
    </row>
    <row r="20" spans="1:4" x14ac:dyDescent="0.45">
      <c r="A20" t="s">
        <v>175</v>
      </c>
      <c r="B20" s="84">
        <v>0.1</v>
      </c>
    </row>
    <row r="21" spans="1:4" x14ac:dyDescent="0.45">
      <c r="A21" t="s">
        <v>174</v>
      </c>
      <c r="B21" s="84">
        <v>0.22</v>
      </c>
    </row>
    <row r="22" spans="1:4" x14ac:dyDescent="0.45">
      <c r="A22" t="s">
        <v>551</v>
      </c>
      <c r="B22" s="84">
        <v>0.34</v>
      </c>
    </row>
    <row r="23" spans="1:4" x14ac:dyDescent="0.45">
      <c r="A23" t="s">
        <v>552</v>
      </c>
      <c r="B23" s="84">
        <v>0.02</v>
      </c>
    </row>
    <row r="24" spans="1:4" x14ac:dyDescent="0.45">
      <c r="B24" s="84"/>
    </row>
    <row r="25" spans="1:4" x14ac:dyDescent="0.45">
      <c r="A25" s="1" t="s">
        <v>553</v>
      </c>
      <c r="B25" s="83"/>
    </row>
    <row r="26" spans="1:4" x14ac:dyDescent="0.45">
      <c r="A26" s="26" t="s">
        <v>554</v>
      </c>
      <c r="B26" s="84"/>
    </row>
    <row r="27" spans="1:4" x14ac:dyDescent="0.45">
      <c r="A27" t="s">
        <v>555</v>
      </c>
    </row>
    <row r="28" spans="1:4" x14ac:dyDescent="0.45">
      <c r="A28" t="s">
        <v>48</v>
      </c>
    </row>
    <row r="29" spans="1:4" x14ac:dyDescent="0.45">
      <c r="A29" t="s">
        <v>556</v>
      </c>
    </row>
    <row r="30" spans="1:4" x14ac:dyDescent="0.45">
      <c r="A30" t="s">
        <v>557</v>
      </c>
    </row>
    <row r="31" spans="1:4" x14ac:dyDescent="0.45">
      <c r="A31" t="s">
        <v>471</v>
      </c>
      <c r="B31" t="s">
        <v>558</v>
      </c>
      <c r="C31" t="s">
        <v>559</v>
      </c>
      <c r="D31" t="s">
        <v>560</v>
      </c>
    </row>
    <row r="32" spans="1:4" x14ac:dyDescent="0.45">
      <c r="A32">
        <v>2017</v>
      </c>
      <c r="B32">
        <v>774609357</v>
      </c>
      <c r="C32">
        <v>7.1787423510083576E-2</v>
      </c>
      <c r="D32">
        <f t="shared" ref="D32:D48" si="0">B32*C32</f>
        <v>55607209.965832524</v>
      </c>
    </row>
    <row r="33" spans="1:4" x14ac:dyDescent="0.45">
      <c r="A33">
        <v>2016</v>
      </c>
      <c r="B33">
        <v>728364498</v>
      </c>
      <c r="C33">
        <f t="shared" ref="C33:C48" si="1">$C$32</f>
        <v>7.1787423510083576E-2</v>
      </c>
      <c r="D33">
        <f t="shared" si="0"/>
        <v>52287410.687635422</v>
      </c>
    </row>
    <row r="34" spans="1:4" x14ac:dyDescent="0.45">
      <c r="A34">
        <v>2015</v>
      </c>
      <c r="B34">
        <v>896940563</v>
      </c>
      <c r="C34">
        <f t="shared" si="1"/>
        <v>7.1787423510083576E-2</v>
      </c>
      <c r="D34">
        <f t="shared" si="0"/>
        <v>64389052.0594538</v>
      </c>
    </row>
    <row r="35" spans="1:4" x14ac:dyDescent="0.45">
      <c r="A35">
        <v>2014</v>
      </c>
      <c r="B35">
        <v>1000048758</v>
      </c>
      <c r="C35">
        <f t="shared" si="1"/>
        <v>7.1787423510083576E-2</v>
      </c>
      <c r="D35">
        <f t="shared" si="0"/>
        <v>71790923.721279085</v>
      </c>
    </row>
    <row r="36" spans="1:4" x14ac:dyDescent="0.45">
      <c r="A36">
        <v>2013</v>
      </c>
      <c r="B36">
        <v>984841779</v>
      </c>
      <c r="C36">
        <f t="shared" si="1"/>
        <v>7.1787423510083576E-2</v>
      </c>
      <c r="D36">
        <f t="shared" si="0"/>
        <v>70699253.879497126</v>
      </c>
    </row>
    <row r="37" spans="1:4" x14ac:dyDescent="0.45">
      <c r="A37">
        <v>2012</v>
      </c>
      <c r="B37">
        <v>1016458418</v>
      </c>
      <c r="C37">
        <f t="shared" si="1"/>
        <v>7.1787423510083576E-2</v>
      </c>
      <c r="D37">
        <f t="shared" si="0"/>
        <v>72968930.933355555</v>
      </c>
    </row>
    <row r="38" spans="1:4" x14ac:dyDescent="0.45">
      <c r="A38">
        <v>2011</v>
      </c>
      <c r="B38">
        <v>1095627536</v>
      </c>
      <c r="C38">
        <f t="shared" si="1"/>
        <v>7.1787423510083576E-2</v>
      </c>
      <c r="D38">
        <f t="shared" si="0"/>
        <v>78652277.936141342</v>
      </c>
    </row>
    <row r="39" spans="1:4" x14ac:dyDescent="0.45">
      <c r="A39">
        <v>2010</v>
      </c>
      <c r="B39">
        <v>1084368148</v>
      </c>
      <c r="C39">
        <f t="shared" si="1"/>
        <v>7.1787423510083576E-2</v>
      </c>
      <c r="D39">
        <f t="shared" si="0"/>
        <v>77843995.481320992</v>
      </c>
    </row>
    <row r="40" spans="1:4" x14ac:dyDescent="0.45">
      <c r="A40">
        <v>2009</v>
      </c>
      <c r="B40">
        <v>1074923392</v>
      </c>
      <c r="C40">
        <f t="shared" si="1"/>
        <v>7.1787423510083576E-2</v>
      </c>
      <c r="D40">
        <f t="shared" si="0"/>
        <v>77165980.78239958</v>
      </c>
    </row>
    <row r="41" spans="1:4" x14ac:dyDescent="0.45">
      <c r="A41">
        <v>2008</v>
      </c>
      <c r="B41">
        <v>1171808669</v>
      </c>
      <c r="C41">
        <f t="shared" si="1"/>
        <v>7.1787423510083576E-2</v>
      </c>
      <c r="D41">
        <f t="shared" si="0"/>
        <v>84121125.19429034</v>
      </c>
    </row>
    <row r="42" spans="1:4" x14ac:dyDescent="0.45">
      <c r="A42">
        <v>2007</v>
      </c>
      <c r="B42">
        <v>1146635345</v>
      </c>
      <c r="C42">
        <f t="shared" si="1"/>
        <v>7.1787423510083576E-2</v>
      </c>
      <c r="D42">
        <f t="shared" si="0"/>
        <v>82313997.123145789</v>
      </c>
    </row>
    <row r="43" spans="1:4" x14ac:dyDescent="0.45">
      <c r="A43" s="85">
        <v>2006</v>
      </c>
      <c r="B43" s="85">
        <v>1162749659</v>
      </c>
      <c r="C43">
        <f t="shared" si="1"/>
        <v>7.1787423510083576E-2</v>
      </c>
      <c r="D43">
        <f t="shared" si="0"/>
        <v>83470802.206838265</v>
      </c>
    </row>
    <row r="44" spans="1:4" x14ac:dyDescent="0.45">
      <c r="A44" s="85">
        <v>2005</v>
      </c>
      <c r="B44" s="85">
        <v>1131498099</v>
      </c>
      <c r="C44">
        <f t="shared" si="1"/>
        <v>7.1787423510083576E-2</v>
      </c>
      <c r="D44">
        <f t="shared" si="0"/>
        <v>81227333.23376748</v>
      </c>
    </row>
    <row r="45" spans="1:4" x14ac:dyDescent="0.45">
      <c r="A45" s="85">
        <v>2004</v>
      </c>
      <c r="B45" s="85">
        <v>1112098870</v>
      </c>
      <c r="C45">
        <f t="shared" si="1"/>
        <v>7.1787423510083576E-2</v>
      </c>
      <c r="D45">
        <f t="shared" si="0"/>
        <v>79834712.56577538</v>
      </c>
    </row>
    <row r="46" spans="1:4" x14ac:dyDescent="0.45">
      <c r="A46" s="85">
        <v>2003</v>
      </c>
      <c r="B46" s="85">
        <v>1071752573</v>
      </c>
      <c r="C46">
        <f t="shared" si="1"/>
        <v>7.1787423510083576E-2</v>
      </c>
      <c r="D46">
        <f t="shared" si="0"/>
        <v>76938355.855972767</v>
      </c>
    </row>
    <row r="47" spans="1:4" x14ac:dyDescent="0.45">
      <c r="A47" s="85">
        <v>2002</v>
      </c>
      <c r="B47" s="85">
        <v>1094283061</v>
      </c>
      <c r="C47">
        <f t="shared" si="1"/>
        <v>7.1787423510083576E-2</v>
      </c>
      <c r="D47">
        <f t="shared" si="0"/>
        <v>78555761.539917618</v>
      </c>
    </row>
    <row r="48" spans="1:4" x14ac:dyDescent="0.45">
      <c r="A48" s="85">
        <v>2001</v>
      </c>
      <c r="B48" s="85">
        <v>1127688806</v>
      </c>
      <c r="C48">
        <f t="shared" si="1"/>
        <v>7.1787423510083576E-2</v>
      </c>
      <c r="D48">
        <f t="shared" si="0"/>
        <v>80953873.903902471</v>
      </c>
    </row>
    <row r="49" spans="1:4" x14ac:dyDescent="0.45">
      <c r="B49" s="84"/>
    </row>
    <row r="50" spans="1:4" x14ac:dyDescent="0.45">
      <c r="A50" t="s">
        <v>561</v>
      </c>
      <c r="B50" s="84"/>
    </row>
    <row r="51" spans="1:4" x14ac:dyDescent="0.45">
      <c r="A51" s="26" t="s">
        <v>562</v>
      </c>
      <c r="B51" s="123">
        <f>B15*(D32/D42)*C32</f>
        <v>1.6895031094560176</v>
      </c>
      <c r="C51" t="s">
        <v>548</v>
      </c>
    </row>
    <row r="52" spans="1:4" x14ac:dyDescent="0.45">
      <c r="B52" s="84"/>
    </row>
    <row r="53" spans="1:4" x14ac:dyDescent="0.45">
      <c r="B53" s="84"/>
    </row>
    <row r="54" spans="1:4" x14ac:dyDescent="0.45">
      <c r="A54" s="1" t="s">
        <v>563</v>
      </c>
      <c r="B54" s="83"/>
      <c r="C54" s="4"/>
      <c r="D54" s="4"/>
    </row>
    <row r="55" spans="1:4" x14ac:dyDescent="0.45">
      <c r="A55" s="26" t="s">
        <v>564</v>
      </c>
      <c r="B55" s="84"/>
    </row>
    <row r="56" spans="1:4" x14ac:dyDescent="0.45">
      <c r="A56" t="s">
        <v>565</v>
      </c>
    </row>
    <row r="57" spans="1:4" x14ac:dyDescent="0.45">
      <c r="A57" t="s">
        <v>566</v>
      </c>
    </row>
    <row r="58" spans="1:4" x14ac:dyDescent="0.45">
      <c r="A58" t="s">
        <v>567</v>
      </c>
    </row>
    <row r="59" spans="1:4" x14ac:dyDescent="0.45">
      <c r="A59" t="s">
        <v>568</v>
      </c>
    </row>
    <row r="60" spans="1:4" x14ac:dyDescent="0.45">
      <c r="A60" t="s">
        <v>569</v>
      </c>
    </row>
    <row r="61" spans="1:4" x14ac:dyDescent="0.45">
      <c r="A61" t="s">
        <v>570</v>
      </c>
    </row>
    <row r="63" spans="1:4" x14ac:dyDescent="0.45">
      <c r="A63" t="s">
        <v>571</v>
      </c>
      <c r="B63" t="s">
        <v>51</v>
      </c>
    </row>
    <row r="65" spans="1:4" x14ac:dyDescent="0.45">
      <c r="A65" t="s">
        <v>572</v>
      </c>
    </row>
    <row r="66" spans="1:4" x14ac:dyDescent="0.45">
      <c r="A66" t="s">
        <v>573</v>
      </c>
      <c r="B66" t="s">
        <v>571</v>
      </c>
      <c r="D66" s="21" t="s">
        <v>574</v>
      </c>
    </row>
    <row r="67" spans="1:4" x14ac:dyDescent="0.45">
      <c r="A67" s="124">
        <v>39083</v>
      </c>
      <c r="B67" s="125">
        <v>99.267099999999999</v>
      </c>
    </row>
    <row r="68" spans="1:4" x14ac:dyDescent="0.45">
      <c r="A68" s="124">
        <v>39173</v>
      </c>
      <c r="B68" s="125">
        <v>104.2872</v>
      </c>
    </row>
    <row r="69" spans="1:4" x14ac:dyDescent="0.45">
      <c r="A69" s="124">
        <v>39264</v>
      </c>
      <c r="B69" s="125">
        <v>106.077</v>
      </c>
    </row>
    <row r="70" spans="1:4" x14ac:dyDescent="0.45">
      <c r="A70" s="124">
        <v>39356</v>
      </c>
      <c r="B70" s="125">
        <v>100.1306</v>
      </c>
    </row>
    <row r="71" spans="1:4" x14ac:dyDescent="0.45">
      <c r="A71" s="124">
        <v>39448</v>
      </c>
      <c r="B71" s="125">
        <v>102.83580000000001</v>
      </c>
    </row>
    <row r="72" spans="1:4" x14ac:dyDescent="0.45">
      <c r="A72" s="124">
        <v>39539</v>
      </c>
      <c r="B72" s="125">
        <v>112.3052</v>
      </c>
    </row>
    <row r="73" spans="1:4" x14ac:dyDescent="0.45">
      <c r="A73" s="124">
        <v>39630</v>
      </c>
      <c r="B73" s="125">
        <v>116.2882</v>
      </c>
    </row>
    <row r="74" spans="1:4" x14ac:dyDescent="0.45">
      <c r="A74" s="124">
        <v>39722</v>
      </c>
      <c r="B74" s="125">
        <v>112.4958</v>
      </c>
    </row>
    <row r="75" spans="1:4" x14ac:dyDescent="0.45">
      <c r="A75" s="124">
        <v>39814</v>
      </c>
      <c r="B75" s="125">
        <v>103.09180000000001</v>
      </c>
    </row>
    <row r="76" spans="1:4" x14ac:dyDescent="0.45">
      <c r="A76" s="124">
        <v>39904</v>
      </c>
      <c r="B76" s="125">
        <v>102.3082</v>
      </c>
    </row>
    <row r="77" spans="1:4" x14ac:dyDescent="0.45">
      <c r="A77" s="124">
        <v>39995</v>
      </c>
      <c r="B77" s="125">
        <v>100.2642</v>
      </c>
    </row>
    <row r="78" spans="1:4" x14ac:dyDescent="0.45">
      <c r="A78" s="124">
        <v>40087</v>
      </c>
      <c r="B78" s="125">
        <v>98.797899999999998</v>
      </c>
    </row>
    <row r="79" spans="1:4" x14ac:dyDescent="0.45">
      <c r="A79" s="124">
        <v>40179</v>
      </c>
      <c r="B79" s="125">
        <v>97.08</v>
      </c>
    </row>
    <row r="80" spans="1:4" x14ac:dyDescent="0.45">
      <c r="A80" s="124">
        <v>40269</v>
      </c>
      <c r="B80" s="125">
        <v>93.694699999999997</v>
      </c>
    </row>
    <row r="81" spans="1:5" x14ac:dyDescent="0.45">
      <c r="A81" s="124">
        <v>40360</v>
      </c>
      <c r="B81" s="125">
        <v>95.671199999999999</v>
      </c>
    </row>
    <row r="82" spans="1:5" x14ac:dyDescent="0.45">
      <c r="A82" s="124">
        <v>40452</v>
      </c>
      <c r="B82" s="125">
        <v>97.705600000000004</v>
      </c>
    </row>
    <row r="83" spans="1:5" x14ac:dyDescent="0.45">
      <c r="A83" s="124">
        <v>40544</v>
      </c>
      <c r="B83" s="125">
        <v>93.684100000000001</v>
      </c>
      <c r="D83" t="s">
        <v>575</v>
      </c>
    </row>
    <row r="84" spans="1:5" x14ac:dyDescent="0.45">
      <c r="A84" s="124">
        <v>40634</v>
      </c>
      <c r="B84" s="125">
        <v>95.465100000000007</v>
      </c>
      <c r="D84" t="s">
        <v>576</v>
      </c>
    </row>
    <row r="85" spans="1:5" x14ac:dyDescent="0.45">
      <c r="A85" s="124">
        <v>40725</v>
      </c>
      <c r="B85" s="125">
        <v>95.0244</v>
      </c>
    </row>
    <row r="86" spans="1:5" x14ac:dyDescent="0.45">
      <c r="A86" s="124">
        <v>40817</v>
      </c>
      <c r="B86" s="125">
        <v>100.304</v>
      </c>
      <c r="D86" s="26" t="s">
        <v>577</v>
      </c>
    </row>
    <row r="87" spans="1:5" x14ac:dyDescent="0.45">
      <c r="A87" s="124">
        <v>40909</v>
      </c>
      <c r="B87" s="125">
        <v>95.764899999999997</v>
      </c>
      <c r="D87" s="82">
        <f>SUM(B14,B16)</f>
        <v>5.5459999999999994</v>
      </c>
      <c r="E87" t="s">
        <v>548</v>
      </c>
    </row>
    <row r="88" spans="1:5" x14ac:dyDescent="0.45">
      <c r="A88" s="124">
        <v>41000</v>
      </c>
      <c r="B88" s="125">
        <v>95.798500000000004</v>
      </c>
    </row>
    <row r="89" spans="1:5" x14ac:dyDescent="0.45">
      <c r="A89" s="124">
        <v>41091</v>
      </c>
      <c r="B89" s="125">
        <v>99.638300000000001</v>
      </c>
    </row>
    <row r="90" spans="1:5" x14ac:dyDescent="0.45">
      <c r="A90" s="124">
        <v>41183</v>
      </c>
      <c r="B90" s="125">
        <v>108.7984</v>
      </c>
    </row>
    <row r="91" spans="1:5" x14ac:dyDescent="0.45">
      <c r="A91" s="124">
        <v>41275</v>
      </c>
      <c r="B91" s="125">
        <v>103.8347</v>
      </c>
    </row>
    <row r="92" spans="1:5" x14ac:dyDescent="0.45">
      <c r="A92" s="124">
        <v>41365</v>
      </c>
      <c r="B92" s="125">
        <v>103.6388</v>
      </c>
    </row>
    <row r="93" spans="1:5" x14ac:dyDescent="0.45">
      <c r="A93" s="124">
        <v>41456</v>
      </c>
      <c r="B93" s="125">
        <v>107.0341</v>
      </c>
    </row>
    <row r="94" spans="1:5" x14ac:dyDescent="0.45">
      <c r="A94" s="124">
        <v>41548</v>
      </c>
      <c r="B94" s="125">
        <v>111.393</v>
      </c>
    </row>
    <row r="95" spans="1:5" x14ac:dyDescent="0.45">
      <c r="A95" s="124">
        <v>41640</v>
      </c>
      <c r="B95" s="125">
        <v>117.76479999999999</v>
      </c>
    </row>
    <row r="96" spans="1:5" x14ac:dyDescent="0.45">
      <c r="A96" s="124">
        <v>41730</v>
      </c>
      <c r="B96" s="125">
        <v>115.3798</v>
      </c>
    </row>
    <row r="97" spans="1:3" x14ac:dyDescent="0.45">
      <c r="A97" s="124">
        <v>41821</v>
      </c>
      <c r="B97" s="125">
        <v>116.066</v>
      </c>
    </row>
    <row r="98" spans="1:3" x14ac:dyDescent="0.45">
      <c r="A98" s="124">
        <v>41913</v>
      </c>
      <c r="B98" s="125">
        <v>113.0398</v>
      </c>
    </row>
    <row r="99" spans="1:3" x14ac:dyDescent="0.45">
      <c r="A99" s="124">
        <v>42005</v>
      </c>
      <c r="B99" s="125">
        <v>116.0885</v>
      </c>
    </row>
    <row r="100" spans="1:3" x14ac:dyDescent="0.45">
      <c r="A100" s="124">
        <v>42095</v>
      </c>
      <c r="B100" s="125">
        <v>112.4504</v>
      </c>
    </row>
    <row r="101" spans="1:3" x14ac:dyDescent="0.45">
      <c r="A101" s="124">
        <v>42186</v>
      </c>
      <c r="B101" s="125">
        <v>116.9135</v>
      </c>
    </row>
    <row r="102" spans="1:3" x14ac:dyDescent="0.45">
      <c r="A102" s="124">
        <v>42278</v>
      </c>
      <c r="B102" s="125">
        <v>121.7403</v>
      </c>
    </row>
    <row r="103" spans="1:3" x14ac:dyDescent="0.45">
      <c r="A103" s="124">
        <v>42370</v>
      </c>
      <c r="B103" s="125">
        <v>122.0089</v>
      </c>
    </row>
    <row r="104" spans="1:3" x14ac:dyDescent="0.45">
      <c r="A104" s="124">
        <v>42461</v>
      </c>
      <c r="B104" s="125">
        <v>122.38030000000001</v>
      </c>
    </row>
    <row r="105" spans="1:3" x14ac:dyDescent="0.45">
      <c r="A105" s="124">
        <v>42552</v>
      </c>
      <c r="B105" s="125">
        <v>119.1635</v>
      </c>
    </row>
    <row r="106" spans="1:3" x14ac:dyDescent="0.45">
      <c r="A106" s="124">
        <v>42644</v>
      </c>
      <c r="B106" s="125">
        <v>114.9307</v>
      </c>
    </row>
    <row r="107" spans="1:3" x14ac:dyDescent="0.45">
      <c r="A107" s="124">
        <v>42736</v>
      </c>
      <c r="B107" s="125">
        <v>109.84480000000001</v>
      </c>
    </row>
    <row r="108" spans="1:3" x14ac:dyDescent="0.45">
      <c r="A108" s="124">
        <v>42826</v>
      </c>
      <c r="B108" s="125">
        <v>108.5098</v>
      </c>
    </row>
    <row r="109" spans="1:3" x14ac:dyDescent="0.45">
      <c r="A109" s="124">
        <v>42917</v>
      </c>
      <c r="B109" s="125">
        <v>103.5835</v>
      </c>
    </row>
    <row r="110" spans="1:3" x14ac:dyDescent="0.45">
      <c r="A110" s="124">
        <v>43009</v>
      </c>
      <c r="B110" s="125">
        <v>105.25449999999999</v>
      </c>
    </row>
    <row r="111" spans="1:3" x14ac:dyDescent="0.45">
      <c r="B111" s="84"/>
    </row>
    <row r="112" spans="1:3" x14ac:dyDescent="0.45">
      <c r="A112" s="1" t="s">
        <v>578</v>
      </c>
      <c r="B112" s="87"/>
      <c r="C112" s="1"/>
    </row>
    <row r="113" spans="1:13" x14ac:dyDescent="0.45">
      <c r="A113" t="s">
        <v>541</v>
      </c>
      <c r="B113" s="81">
        <f>Data!E76-SUM('Mining Breakdown'!B114:B115)</f>
        <v>68.472135639023961</v>
      </c>
      <c r="C113" t="s">
        <v>579</v>
      </c>
    </row>
    <row r="114" spans="1:13" x14ac:dyDescent="0.45">
      <c r="A114" t="s">
        <v>542</v>
      </c>
      <c r="B114" s="81">
        <f>B51</f>
        <v>1.6895031094560176</v>
      </c>
      <c r="C114" t="s">
        <v>579</v>
      </c>
    </row>
    <row r="115" spans="1:13" x14ac:dyDescent="0.45">
      <c r="A115" t="s">
        <v>543</v>
      </c>
      <c r="B115" s="81">
        <f>D87</f>
        <v>5.5459999999999994</v>
      </c>
      <c r="C115" t="s">
        <v>579</v>
      </c>
    </row>
    <row r="116" spans="1:13" x14ac:dyDescent="0.45">
      <c r="B116" s="84"/>
    </row>
    <row r="117" spans="1:13" x14ac:dyDescent="0.45">
      <c r="B117" s="84"/>
    </row>
    <row r="118" spans="1:13" x14ac:dyDescent="0.45">
      <c r="B118" s="84"/>
    </row>
    <row r="119" spans="1:13" x14ac:dyDescent="0.45">
      <c r="A119" s="1" t="s">
        <v>580</v>
      </c>
      <c r="B119" s="83"/>
      <c r="C119" s="4"/>
      <c r="D119" s="4"/>
      <c r="E119" s="4"/>
      <c r="F119" s="4"/>
      <c r="H119" s="102" t="s">
        <v>581</v>
      </c>
      <c r="I119" s="102"/>
      <c r="J119" s="104"/>
      <c r="K119" s="104"/>
      <c r="L119" s="104"/>
      <c r="M119" s="104"/>
    </row>
    <row r="120" spans="1:13" x14ac:dyDescent="0.45">
      <c r="B120" s="26" t="s">
        <v>582</v>
      </c>
      <c r="C120" s="26" t="s">
        <v>541</v>
      </c>
      <c r="D120" s="26" t="s">
        <v>542</v>
      </c>
      <c r="E120" s="26" t="s">
        <v>543</v>
      </c>
      <c r="F120" s="26" t="s">
        <v>583</v>
      </c>
      <c r="H120" s="103"/>
      <c r="I120" s="105" t="s">
        <v>582</v>
      </c>
      <c r="J120" s="105" t="s">
        <v>541</v>
      </c>
      <c r="K120" s="105" t="s">
        <v>542</v>
      </c>
      <c r="L120" s="105" t="s">
        <v>543</v>
      </c>
      <c r="M120" s="105" t="s">
        <v>584</v>
      </c>
    </row>
    <row r="121" spans="1:13" ht="16.05" customHeight="1" x14ac:dyDescent="0.45">
      <c r="A121" s="7" t="s">
        <v>491</v>
      </c>
      <c r="B121" s="122">
        <f>Data!E65</f>
        <v>0.68175814367999998</v>
      </c>
      <c r="C121">
        <f>C130*$B$136</f>
        <v>25.867251241409051</v>
      </c>
      <c r="D121">
        <f>D130*$B$136</f>
        <v>0.76276002306133339</v>
      </c>
      <c r="E121">
        <f>E130*$B$136</f>
        <v>2.0951555555555554</v>
      </c>
      <c r="H121" s="106" t="s">
        <v>491</v>
      </c>
      <c r="I121" s="126">
        <v>0.7</v>
      </c>
      <c r="J121" s="103">
        <f t="shared" ref="J121:J129" si="2">(C121/SUM($C121:$E121))*$B121</f>
        <v>0.6139288693757109</v>
      </c>
      <c r="K121" s="103">
        <f t="shared" ref="K121:K129" si="3">(D121/SUM($C121:$E121))*$B121</f>
        <v>1.8103214531484453E-2</v>
      </c>
      <c r="L121" s="103">
        <f t="shared" ref="L121:L129" si="4">(E121/SUM($C121:$E121))*$B121</f>
        <v>4.9726059772804643E-2</v>
      </c>
      <c r="M121" s="103">
        <f t="shared" ref="M121:M129" si="5">SUM(J121:L121)</f>
        <v>0.68175814367999998</v>
      </c>
    </row>
    <row r="122" spans="1:13" ht="16.05" customHeight="1" x14ac:dyDescent="0.45">
      <c r="A122" s="7" t="s">
        <v>492</v>
      </c>
      <c r="B122" s="122">
        <f>Data!E66</f>
        <v>4.09815778816</v>
      </c>
      <c r="C122">
        <f>C130*$B$136</f>
        <v>25.867251241409051</v>
      </c>
      <c r="D122">
        <f>D130*$B$136</f>
        <v>0.76276002306133339</v>
      </c>
      <c r="E122">
        <f>E130*$B$136</f>
        <v>2.0951555555555554</v>
      </c>
      <c r="H122" s="106" t="s">
        <v>492</v>
      </c>
      <c r="I122" s="126">
        <v>4.0999999999999996</v>
      </c>
      <c r="J122" s="103">
        <f t="shared" si="2"/>
        <v>3.6904251173701694</v>
      </c>
      <c r="K122" s="103">
        <f t="shared" si="3"/>
        <v>0.10882133247792508</v>
      </c>
      <c r="L122" s="103">
        <f t="shared" si="4"/>
        <v>0.29891133831190531</v>
      </c>
      <c r="M122" s="103">
        <f t="shared" si="5"/>
        <v>4.09815778816</v>
      </c>
    </row>
    <row r="123" spans="1:13" ht="16.05" customHeight="1" x14ac:dyDescent="0.45">
      <c r="A123" s="7" t="s">
        <v>493</v>
      </c>
      <c r="B123" s="122">
        <f>Data!E67</f>
        <v>1.03405870688</v>
      </c>
      <c r="C123">
        <f>C130*$B$137</f>
        <v>1.5216030142005323</v>
      </c>
      <c r="D123">
        <f>D130*$B$137</f>
        <v>4.4868236650666665E-2</v>
      </c>
      <c r="E123">
        <f>E130*$B$137</f>
        <v>0.12324444444444442</v>
      </c>
      <c r="H123" s="106" t="s">
        <v>493</v>
      </c>
      <c r="I123" s="126">
        <v>1</v>
      </c>
      <c r="J123" s="103">
        <f t="shared" si="2"/>
        <v>0.93117845187181969</v>
      </c>
      <c r="K123" s="103">
        <f t="shared" si="3"/>
        <v>2.7458104875362706E-2</v>
      </c>
      <c r="L123" s="103">
        <f t="shared" si="4"/>
        <v>7.5422150132817528E-2</v>
      </c>
      <c r="M123" s="103">
        <f t="shared" si="5"/>
        <v>1.03405870688</v>
      </c>
    </row>
    <row r="124" spans="1:13" ht="16.05" customHeight="1" x14ac:dyDescent="0.45">
      <c r="A124" s="7" t="s">
        <v>494</v>
      </c>
      <c r="B124" s="122">
        <f>Data!E68</f>
        <v>0.54373568896000002</v>
      </c>
      <c r="C124">
        <f>C130*$B$137</f>
        <v>1.5216030142005323</v>
      </c>
      <c r="D124">
        <f>D130*$B$137</f>
        <v>4.4868236650666665E-2</v>
      </c>
      <c r="E124">
        <f>E130*$B$137</f>
        <v>0.12324444444444442</v>
      </c>
      <c r="H124" s="106" t="s">
        <v>494</v>
      </c>
      <c r="I124" s="126">
        <v>0.5</v>
      </c>
      <c r="J124" s="103">
        <f t="shared" si="2"/>
        <v>0.48963850282824095</v>
      </c>
      <c r="K124" s="103">
        <f t="shared" si="3"/>
        <v>1.4438204980632556E-2</v>
      </c>
      <c r="L124" s="103">
        <f t="shared" si="4"/>
        <v>3.9658981151126441E-2</v>
      </c>
      <c r="M124" s="103">
        <f t="shared" si="5"/>
        <v>0.54373568895999991</v>
      </c>
    </row>
    <row r="125" spans="1:13" ht="16.05" customHeight="1" x14ac:dyDescent="0.45">
      <c r="A125" s="7" t="s">
        <v>496</v>
      </c>
      <c r="B125" s="122">
        <f>Data!E70</f>
        <v>10.80592783456</v>
      </c>
      <c r="C125">
        <f>C130*$B$135</f>
        <v>16.737633156205856</v>
      </c>
      <c r="D125">
        <f>D130*$B$135</f>
        <v>0.49355060315733329</v>
      </c>
      <c r="E125">
        <f>E130*$B$135</f>
        <v>1.3556888888888885</v>
      </c>
      <c r="H125" s="106" t="s">
        <v>496</v>
      </c>
      <c r="I125" s="126">
        <v>10.8</v>
      </c>
      <c r="J125" s="103">
        <f t="shared" si="2"/>
        <v>9.7308277422510852</v>
      </c>
      <c r="K125" s="103">
        <f t="shared" si="3"/>
        <v>0.28693757693138594</v>
      </c>
      <c r="L125" s="103">
        <f t="shared" si="4"/>
        <v>0.78816251537752946</v>
      </c>
      <c r="M125" s="103">
        <f t="shared" si="5"/>
        <v>10.80592783456</v>
      </c>
    </row>
    <row r="126" spans="1:13" ht="16.05" customHeight="1" x14ac:dyDescent="0.45">
      <c r="A126" s="7" t="s">
        <v>497</v>
      </c>
      <c r="B126" s="122">
        <f>Data!E71</f>
        <v>48.329252933440003</v>
      </c>
      <c r="C126" s="122">
        <f>B126</f>
        <v>48.329252933440003</v>
      </c>
      <c r="D126">
        <v>0</v>
      </c>
      <c r="E126">
        <v>0</v>
      </c>
      <c r="F126" t="s">
        <v>585</v>
      </c>
      <c r="H126" s="106" t="s">
        <v>497</v>
      </c>
      <c r="I126" s="126">
        <v>48.3</v>
      </c>
      <c r="J126" s="103">
        <f t="shared" si="2"/>
        <v>48.329252933440003</v>
      </c>
      <c r="K126" s="103">
        <f t="shared" si="3"/>
        <v>0</v>
      </c>
      <c r="L126" s="103">
        <f t="shared" si="4"/>
        <v>0</v>
      </c>
      <c r="M126" s="103">
        <f t="shared" si="5"/>
        <v>48.329252933440003</v>
      </c>
    </row>
    <row r="127" spans="1:13" ht="16.05" customHeight="1" x14ac:dyDescent="0.45">
      <c r="A127" s="7" t="s">
        <v>498</v>
      </c>
      <c r="B127" s="122">
        <f>Data!E72</f>
        <v>2.0190706492800001</v>
      </c>
      <c r="C127">
        <v>0</v>
      </c>
      <c r="D127" s="122">
        <f>B127</f>
        <v>2.0190706492800001</v>
      </c>
      <c r="E127">
        <v>0</v>
      </c>
      <c r="F127" t="s">
        <v>586</v>
      </c>
      <c r="H127" s="106" t="s">
        <v>498</v>
      </c>
      <c r="I127" s="126">
        <v>2</v>
      </c>
      <c r="J127" s="103">
        <f t="shared" si="2"/>
        <v>0</v>
      </c>
      <c r="K127" s="103">
        <f t="shared" si="3"/>
        <v>2.0190706492800001</v>
      </c>
      <c r="L127" s="103">
        <f t="shared" si="4"/>
        <v>0</v>
      </c>
      <c r="M127" s="103">
        <f t="shared" si="5"/>
        <v>2.0190706492800001</v>
      </c>
    </row>
    <row r="128" spans="1:13" ht="16.05" customHeight="1" x14ac:dyDescent="0.45">
      <c r="A128" s="7" t="s">
        <v>499</v>
      </c>
      <c r="B128" s="122">
        <f>Data!E73</f>
        <v>0.21028910143999999</v>
      </c>
      <c r="C128">
        <f>C130*$B$134</f>
        <v>24.345648227208518</v>
      </c>
      <c r="D128">
        <f>D130*$B$134</f>
        <v>0.71789178641066664</v>
      </c>
      <c r="E128">
        <f>E130*$B$134</f>
        <v>1.9719111111111107</v>
      </c>
      <c r="H128" s="106" t="s">
        <v>499</v>
      </c>
      <c r="I128" s="126">
        <v>0.2</v>
      </c>
      <c r="J128" s="103">
        <f t="shared" si="2"/>
        <v>0.18936708198632216</v>
      </c>
      <c r="K128" s="103">
        <f t="shared" si="3"/>
        <v>5.5839578189010707E-3</v>
      </c>
      <c r="L128" s="103">
        <f t="shared" si="4"/>
        <v>1.533806163477674E-2</v>
      </c>
      <c r="M128" s="103">
        <f t="shared" si="5"/>
        <v>0.21028910143999996</v>
      </c>
    </row>
    <row r="129" spans="1:13" ht="16.05" customHeight="1" x14ac:dyDescent="0.45">
      <c r="A129" s="7" t="s">
        <v>511</v>
      </c>
      <c r="B129" s="122">
        <f>SUM(Data!E74:E75)</f>
        <v>7.9853879020799994</v>
      </c>
      <c r="C129">
        <f>C130*$B$134</f>
        <v>24.345648227208518</v>
      </c>
      <c r="D129">
        <f>D130*$B$134</f>
        <v>0.71789178641066664</v>
      </c>
      <c r="E129">
        <f>E130*$B$134</f>
        <v>1.9719111111111107</v>
      </c>
      <c r="H129" s="106" t="s">
        <v>511</v>
      </c>
      <c r="I129" s="126">
        <v>8</v>
      </c>
      <c r="J129" s="103">
        <f t="shared" si="2"/>
        <v>7.1909081126452143</v>
      </c>
      <c r="K129" s="103">
        <f t="shared" si="3"/>
        <v>0.21204175065392125</v>
      </c>
      <c r="L129" s="103">
        <f t="shared" si="4"/>
        <v>0.58243803878086309</v>
      </c>
      <c r="M129" s="103">
        <f t="shared" si="5"/>
        <v>7.9853879020799985</v>
      </c>
    </row>
    <row r="130" spans="1:13" ht="16.05" customHeight="1" x14ac:dyDescent="0.45">
      <c r="A130" s="19" t="s">
        <v>587</v>
      </c>
      <c r="B130" s="122"/>
      <c r="C130" s="81">
        <f>B113</f>
        <v>68.472135639023961</v>
      </c>
      <c r="D130" s="81">
        <f>IF(B114 &lt; D127, D127,B114)</f>
        <v>2.0190706492800001</v>
      </c>
      <c r="E130" s="81">
        <f>B115</f>
        <v>5.5459999999999994</v>
      </c>
      <c r="H130" s="107"/>
      <c r="I130" s="126"/>
      <c r="J130" s="108"/>
      <c r="K130" s="108"/>
      <c r="L130" s="108"/>
      <c r="M130" s="103"/>
    </row>
    <row r="133" spans="1:13" x14ac:dyDescent="0.45">
      <c r="A133" s="1" t="s">
        <v>588</v>
      </c>
      <c r="B133" s="4"/>
      <c r="E133" s="127"/>
    </row>
    <row r="134" spans="1:13" x14ac:dyDescent="0.45">
      <c r="A134" t="s">
        <v>176</v>
      </c>
      <c r="B134" s="88">
        <f>B19/SUM(B$19,B$21:B$23)</f>
        <v>0.35555555555555551</v>
      </c>
      <c r="C134" s="86"/>
    </row>
    <row r="135" spans="1:13" x14ac:dyDescent="0.45">
      <c r="A135" t="s">
        <v>174</v>
      </c>
      <c r="B135" s="88">
        <f>B21/SUM(B$19,B$21:B$23)</f>
        <v>0.24444444444444441</v>
      </c>
      <c r="C135" s="122"/>
    </row>
    <row r="136" spans="1:13" x14ac:dyDescent="0.45">
      <c r="A136" t="s">
        <v>551</v>
      </c>
      <c r="B136" s="88">
        <f>B22/SUM(B$19,B$21:B$23)</f>
        <v>0.37777777777777777</v>
      </c>
      <c r="C136" s="122"/>
    </row>
    <row r="137" spans="1:13" x14ac:dyDescent="0.45">
      <c r="A137" t="s">
        <v>552</v>
      </c>
      <c r="B137" s="88">
        <f>B23/SUM(B$19,B$21:B$23)</f>
        <v>2.222222222222222E-2</v>
      </c>
      <c r="C137" s="122"/>
    </row>
    <row r="138" spans="1:13" x14ac:dyDescent="0.45">
      <c r="C138" s="122"/>
    </row>
    <row r="139" spans="1:13" x14ac:dyDescent="0.45">
      <c r="A139" s="1" t="s">
        <v>589</v>
      </c>
      <c r="B139" s="4"/>
      <c r="C139" s="4"/>
      <c r="D139" s="4"/>
      <c r="E139" s="4"/>
    </row>
    <row r="140" spans="1:13" x14ac:dyDescent="0.45">
      <c r="C140" s="26" t="s">
        <v>541</v>
      </c>
      <c r="D140" s="26" t="s">
        <v>542</v>
      </c>
      <c r="E140" s="26" t="s">
        <v>543</v>
      </c>
    </row>
    <row r="141" spans="1:13" x14ac:dyDescent="0.45">
      <c r="A141" t="s">
        <v>176</v>
      </c>
      <c r="C141" s="122">
        <f>J129</f>
        <v>7.1909081126452143</v>
      </c>
      <c r="D141" s="122">
        <f>K129</f>
        <v>0.21204175065392125</v>
      </c>
      <c r="E141" s="122">
        <f>L129</f>
        <v>0.58243803878086309</v>
      </c>
    </row>
    <row r="142" spans="1:13" x14ac:dyDescent="0.45">
      <c r="A142" t="s">
        <v>174</v>
      </c>
      <c r="C142" s="122">
        <f>SUM(J125:J126)</f>
        <v>58.06008067569109</v>
      </c>
      <c r="D142" s="122">
        <f>SUM(K125:K126)</f>
        <v>0.28693757693138594</v>
      </c>
      <c r="E142" s="122">
        <f>SUM(L125:L126)</f>
        <v>0.78816251537752946</v>
      </c>
    </row>
    <row r="143" spans="1:13" x14ac:dyDescent="0.45">
      <c r="A143" t="s">
        <v>551</v>
      </c>
      <c r="C143" s="122">
        <f>SUM(J121:J122,J124)</f>
        <v>4.7939924895741211</v>
      </c>
      <c r="D143" s="122">
        <f>SUM(K121:K122,K124)</f>
        <v>0.14136275199004208</v>
      </c>
      <c r="E143" s="122">
        <f>SUM(L121:L122,L124)</f>
        <v>0.38829637923583638</v>
      </c>
    </row>
    <row r="144" spans="1:13" x14ac:dyDescent="0.45">
      <c r="A144" t="s">
        <v>552</v>
      </c>
      <c r="C144" s="122">
        <f>I123</f>
        <v>1</v>
      </c>
      <c r="D144" s="122">
        <f>J123</f>
        <v>0.93117845187181969</v>
      </c>
      <c r="E144" s="122">
        <f>K123</f>
        <v>2.7458104875362706E-2</v>
      </c>
    </row>
    <row r="145" spans="1:35" x14ac:dyDescent="0.45">
      <c r="A145" t="s">
        <v>175</v>
      </c>
      <c r="C145" s="122">
        <f>I127</f>
        <v>2</v>
      </c>
      <c r="D145" s="122">
        <f>J127</f>
        <v>0</v>
      </c>
      <c r="E145" s="122">
        <f>K127</f>
        <v>2.0190706492800001</v>
      </c>
    </row>
    <row r="146" spans="1:35" x14ac:dyDescent="0.45">
      <c r="B146" s="84"/>
    </row>
    <row r="147" spans="1:35" x14ac:dyDescent="0.45">
      <c r="A147" s="1" t="s">
        <v>590</v>
      </c>
      <c r="B147" s="83"/>
      <c r="C147" s="4"/>
      <c r="D147" s="4"/>
      <c r="E147" s="4"/>
    </row>
    <row r="148" spans="1:35" x14ac:dyDescent="0.45">
      <c r="B148" s="26"/>
      <c r="C148" s="26" t="s">
        <v>541</v>
      </c>
      <c r="D148" s="26" t="s">
        <v>542</v>
      </c>
      <c r="E148" s="26" t="s">
        <v>543</v>
      </c>
    </row>
    <row r="149" spans="1:35" ht="16.05" customHeight="1" x14ac:dyDescent="0.45">
      <c r="A149" s="7" t="s">
        <v>491</v>
      </c>
      <c r="B149" s="122"/>
      <c r="C149" s="33">
        <f t="shared" ref="C149:E152" si="6">C$143/SUM($C$143:$E$143)</f>
        <v>0.9005083035192516</v>
      </c>
      <c r="D149" s="33">
        <f t="shared" si="6"/>
        <v>2.6553719525470965E-2</v>
      </c>
      <c r="E149" s="33">
        <f t="shared" si="6"/>
        <v>7.2937976955277567E-2</v>
      </c>
    </row>
    <row r="150" spans="1:35" ht="16.05" customHeight="1" x14ac:dyDescent="0.45">
      <c r="A150" s="7" t="s">
        <v>492</v>
      </c>
      <c r="B150" s="122"/>
      <c r="C150" s="33">
        <f t="shared" si="6"/>
        <v>0.9005083035192516</v>
      </c>
      <c r="D150" s="33">
        <f t="shared" si="6"/>
        <v>2.6553719525470965E-2</v>
      </c>
      <c r="E150" s="33">
        <f t="shared" si="6"/>
        <v>7.2937976955277567E-2</v>
      </c>
    </row>
    <row r="151" spans="1:35" ht="16.05" customHeight="1" x14ac:dyDescent="0.45">
      <c r="A151" s="7" t="s">
        <v>493</v>
      </c>
      <c r="B151" s="122"/>
      <c r="C151" s="33">
        <f t="shared" si="6"/>
        <v>0.9005083035192516</v>
      </c>
      <c r="D151" s="33">
        <f t="shared" si="6"/>
        <v>2.6553719525470965E-2</v>
      </c>
      <c r="E151" s="33">
        <f t="shared" si="6"/>
        <v>7.2937976955277567E-2</v>
      </c>
    </row>
    <row r="152" spans="1:35" ht="16.05" customHeight="1" x14ac:dyDescent="0.45">
      <c r="A152" s="7" t="s">
        <v>494</v>
      </c>
      <c r="B152" s="122"/>
      <c r="C152" s="33">
        <f t="shared" si="6"/>
        <v>0.9005083035192516</v>
      </c>
      <c r="D152" s="33">
        <f t="shared" si="6"/>
        <v>2.6553719525470965E-2</v>
      </c>
      <c r="E152" s="33">
        <f t="shared" si="6"/>
        <v>7.2937976955277567E-2</v>
      </c>
    </row>
    <row r="153" spans="1:35" ht="16.05" customHeight="1" x14ac:dyDescent="0.45">
      <c r="A153" s="7" t="s">
        <v>496</v>
      </c>
      <c r="B153" s="122"/>
      <c r="C153" s="89">
        <f>C$142/SUM($C$142:$E$142)</f>
        <v>0.98181961941527218</v>
      </c>
      <c r="D153" s="89">
        <f>D142/SUM($C$142:$E$142)</f>
        <v>4.8522313317533195E-3</v>
      </c>
      <c r="E153" s="89">
        <f>E142/SUM($C$142:$E$142)</f>
        <v>1.3328149252974469E-2</v>
      </c>
    </row>
    <row r="154" spans="1:35" ht="16.05" customHeight="1" x14ac:dyDescent="0.45">
      <c r="A154" s="7" t="s">
        <v>497</v>
      </c>
      <c r="B154" s="122"/>
      <c r="C154" s="33">
        <v>1</v>
      </c>
      <c r="D154" s="84">
        <v>0</v>
      </c>
      <c r="E154" s="84">
        <v>0</v>
      </c>
    </row>
    <row r="155" spans="1:35" ht="16.05" customHeight="1" x14ac:dyDescent="0.45">
      <c r="A155" s="7" t="s">
        <v>498</v>
      </c>
      <c r="B155" s="122"/>
      <c r="C155" s="84">
        <v>0</v>
      </c>
      <c r="D155" s="84">
        <v>1</v>
      </c>
      <c r="E155" s="84">
        <v>0</v>
      </c>
    </row>
    <row r="156" spans="1:35" ht="16.05" customHeight="1" x14ac:dyDescent="0.45">
      <c r="A156" s="7" t="s">
        <v>499</v>
      </c>
      <c r="B156" s="122"/>
      <c r="C156" s="33">
        <f t="shared" ref="C156:E157" si="7">C$141/SUM($C$141:$E$141)</f>
        <v>0.90050830351925149</v>
      </c>
      <c r="D156" s="33">
        <f t="shared" si="7"/>
        <v>2.6553719525470962E-2</v>
      </c>
      <c r="E156" s="33">
        <f t="shared" si="7"/>
        <v>7.2937976955277553E-2</v>
      </c>
    </row>
    <row r="157" spans="1:35" ht="16.05" customHeight="1" x14ac:dyDescent="0.45">
      <c r="A157" s="7" t="s">
        <v>511</v>
      </c>
      <c r="B157" s="122"/>
      <c r="C157" s="33">
        <f t="shared" si="7"/>
        <v>0.90050830351925149</v>
      </c>
      <c r="D157" s="33">
        <f t="shared" si="7"/>
        <v>2.6553719525470962E-2</v>
      </c>
      <c r="E157" s="33">
        <f t="shared" si="7"/>
        <v>7.2937976955277553E-2</v>
      </c>
    </row>
    <row r="158" spans="1:35" x14ac:dyDescent="0.45">
      <c r="B158" s="84"/>
    </row>
    <row r="159" spans="1:35" x14ac:dyDescent="0.45">
      <c r="A159" s="91" t="s">
        <v>591</v>
      </c>
      <c r="B159" s="90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</row>
    <row r="160" spans="1:35" x14ac:dyDescent="0.45">
      <c r="B160">
        <v>2017</v>
      </c>
      <c r="C160">
        <v>2018</v>
      </c>
      <c r="D160">
        <v>2019</v>
      </c>
      <c r="E160">
        <v>2020</v>
      </c>
      <c r="F160">
        <v>2021</v>
      </c>
      <c r="G160">
        <v>2022</v>
      </c>
      <c r="H160">
        <v>2023</v>
      </c>
      <c r="I160">
        <v>2024</v>
      </c>
      <c r="J160">
        <v>2025</v>
      </c>
      <c r="K160">
        <v>2026</v>
      </c>
      <c r="L160">
        <v>2027</v>
      </c>
      <c r="M160">
        <v>2028</v>
      </c>
      <c r="N160">
        <v>2029</v>
      </c>
      <c r="O160">
        <v>2030</v>
      </c>
      <c r="P160">
        <v>2031</v>
      </c>
      <c r="Q160">
        <v>2032</v>
      </c>
      <c r="R160">
        <v>2033</v>
      </c>
      <c r="S160">
        <v>2034</v>
      </c>
      <c r="T160">
        <v>2035</v>
      </c>
      <c r="U160">
        <v>2036</v>
      </c>
      <c r="V160">
        <v>2037</v>
      </c>
      <c r="W160">
        <v>2038</v>
      </c>
      <c r="X160">
        <v>2039</v>
      </c>
      <c r="Y160">
        <v>2040</v>
      </c>
      <c r="Z160">
        <v>2041</v>
      </c>
      <c r="AA160">
        <v>2042</v>
      </c>
      <c r="AB160">
        <v>2043</v>
      </c>
      <c r="AC160">
        <v>2044</v>
      </c>
      <c r="AD160">
        <v>2045</v>
      </c>
      <c r="AE160">
        <v>2046</v>
      </c>
      <c r="AF160">
        <v>2047</v>
      </c>
      <c r="AG160">
        <v>2048</v>
      </c>
      <c r="AH160">
        <v>2049</v>
      </c>
      <c r="AI160">
        <v>2050</v>
      </c>
    </row>
    <row r="161" spans="1:35" ht="16.05" customHeight="1" x14ac:dyDescent="0.45">
      <c r="A161" s="7" t="s">
        <v>491</v>
      </c>
      <c r="D161">
        <f>Data!E65*$C149</f>
        <v>0.61392886937571101</v>
      </c>
      <c r="E161">
        <f>Data!F65*$C149</f>
        <v>0.51668694625478095</v>
      </c>
      <c r="F161">
        <f>Data!G65*$C149</f>
        <v>0.58512161364489534</v>
      </c>
      <c r="G161">
        <f>Data!H65*$C149</f>
        <v>0.65232561324871463</v>
      </c>
      <c r="H161">
        <f>Data!I65*$C149</f>
        <v>0.6790492477966964</v>
      </c>
      <c r="I161">
        <f>Data!J65*$C149</f>
        <v>0.71065906143544744</v>
      </c>
      <c r="J161">
        <f>Data!K65*$C149</f>
        <v>0.74111030356757801</v>
      </c>
      <c r="K161">
        <f>Data!L65*$C149</f>
        <v>0.7790642483449246</v>
      </c>
      <c r="L161">
        <f>Data!M65*$C149</f>
        <v>0.79537906503750055</v>
      </c>
      <c r="M161">
        <f>Data!N65*$C149</f>
        <v>0.81148678989041856</v>
      </c>
      <c r="N161">
        <f>Data!O65*$C149</f>
        <v>0.82813524822331885</v>
      </c>
      <c r="O161">
        <f>Data!P65*$C149</f>
        <v>0.84377497329172602</v>
      </c>
      <c r="P161">
        <f>Data!Q65*$C149</f>
        <v>0.84559229126027824</v>
      </c>
      <c r="Q161">
        <f>Data!R65*$C149</f>
        <v>0.84910092375311419</v>
      </c>
      <c r="R161">
        <f>Data!S65*$C149</f>
        <v>0.85226123127743181</v>
      </c>
      <c r="S161">
        <f>Data!T65*$C149</f>
        <v>0.85643359573433031</v>
      </c>
      <c r="T161">
        <f>Data!U65*$C149</f>
        <v>0.85790304403136242</v>
      </c>
      <c r="U161">
        <f>Data!V65*$C149</f>
        <v>0.85798005751861794</v>
      </c>
      <c r="V161">
        <f>Data!W65*$C149</f>
        <v>0.85758267429853718</v>
      </c>
      <c r="W161">
        <f>Data!X65*$C149</f>
        <v>0.8576709108567997</v>
      </c>
      <c r="X161">
        <f>Data!Y65*$C149</f>
        <v>0.85832578729424613</v>
      </c>
      <c r="Y161">
        <f>Data!Z65*$C149</f>
        <v>0.86351567224770442</v>
      </c>
      <c r="Z161">
        <f>Data!AA65*$C149</f>
        <v>0.8669856500253883</v>
      </c>
      <c r="AA161">
        <f>Data!AB65*$C149</f>
        <v>0.87004827357872949</v>
      </c>
      <c r="AB161">
        <f>Data!AC65*$C149</f>
        <v>0.87227574584816348</v>
      </c>
      <c r="AC161">
        <f>Data!AD65*$C149</f>
        <v>0.87228416884263116</v>
      </c>
      <c r="AD161">
        <f>Data!AE65*$C149</f>
        <v>0.87149384154820275</v>
      </c>
      <c r="AE161">
        <f>Data!AF65*$C149</f>
        <v>0.87007536375012584</v>
      </c>
      <c r="AF161">
        <f>Data!AG65*$C149</f>
        <v>0.86964367390122632</v>
      </c>
      <c r="AG161">
        <f>Data!AH65*$C149</f>
        <v>0.86912151653877268</v>
      </c>
      <c r="AH161">
        <f>Data!AI65*$C149</f>
        <v>0.86912907446894372</v>
      </c>
      <c r="AI161">
        <f>Data!AJ65*$C149</f>
        <v>0.86476348196598396</v>
      </c>
    </row>
    <row r="162" spans="1:35" ht="16.05" customHeight="1" x14ac:dyDescent="0.45">
      <c r="A162" s="7" t="s">
        <v>492</v>
      </c>
      <c r="D162">
        <f>Data!E66*$C150</f>
        <v>3.6904251173701699</v>
      </c>
      <c r="E162">
        <f>Data!F66*$C150</f>
        <v>3.6270718148939793</v>
      </c>
      <c r="F162">
        <f>Data!G66*$C150</f>
        <v>3.6456363451143541</v>
      </c>
      <c r="G162">
        <f>Data!H66*$C150</f>
        <v>3.660961346132714</v>
      </c>
      <c r="H162">
        <f>Data!I66*$C150</f>
        <v>3.6166964158382453</v>
      </c>
      <c r="I162">
        <f>Data!J66*$C150</f>
        <v>3.5978571138794209</v>
      </c>
      <c r="J162">
        <f>Data!K66*$C150</f>
        <v>3.5641759948416385</v>
      </c>
      <c r="K162">
        <f>Data!L66*$C150</f>
        <v>3.5736833474053404</v>
      </c>
      <c r="L162">
        <f>Data!M66*$C150</f>
        <v>3.552211404378331</v>
      </c>
      <c r="M162">
        <f>Data!N66*$C150</f>
        <v>3.5273248476886256</v>
      </c>
      <c r="N162">
        <f>Data!O66*$C150</f>
        <v>3.5055030999778536</v>
      </c>
      <c r="O162">
        <f>Data!P66*$C150</f>
        <v>3.485581420465067</v>
      </c>
      <c r="P162">
        <f>Data!Q66*$C150</f>
        <v>3.4706350444304594</v>
      </c>
      <c r="Q162">
        <f>Data!R66*$C150</f>
        <v>3.4632928112122796</v>
      </c>
      <c r="R162">
        <f>Data!S66*$C150</f>
        <v>3.4590976819054684</v>
      </c>
      <c r="S162">
        <f>Data!T66*$C150</f>
        <v>3.4558005121034738</v>
      </c>
      <c r="T162">
        <f>Data!U66*$C150</f>
        <v>3.447199428214808</v>
      </c>
      <c r="U162">
        <f>Data!V66*$C150</f>
        <v>3.4366968647074598</v>
      </c>
      <c r="V162">
        <f>Data!W66*$C150</f>
        <v>3.4279485150047071</v>
      </c>
      <c r="W162">
        <f>Data!X66*$C150</f>
        <v>3.4181511154882629</v>
      </c>
      <c r="X162">
        <f>Data!Y66*$C150</f>
        <v>3.412649556974646</v>
      </c>
      <c r="Y162">
        <f>Data!Z66*$C150</f>
        <v>3.4196489515531368</v>
      </c>
      <c r="Z162">
        <f>Data!AA66*$C150</f>
        <v>3.4221388570123672</v>
      </c>
      <c r="AA162">
        <f>Data!AB66*$C150</f>
        <v>3.4257048796918341</v>
      </c>
      <c r="AB162">
        <f>Data!AC66*$C150</f>
        <v>3.4273889094641454</v>
      </c>
      <c r="AC162">
        <f>Data!AD66*$C150</f>
        <v>3.4240500344571108</v>
      </c>
      <c r="AD162">
        <f>Data!AE66*$C150</f>
        <v>3.4187992990598346</v>
      </c>
      <c r="AE162">
        <f>Data!AF66*$C150</f>
        <v>3.4141720473719759</v>
      </c>
      <c r="AF162">
        <f>Data!AG66*$C150</f>
        <v>3.410615745283422</v>
      </c>
      <c r="AG162">
        <f>Data!AH66*$C150</f>
        <v>3.4067096385111055</v>
      </c>
      <c r="AH162">
        <f>Data!AI66*$C150</f>
        <v>3.4038973600122575</v>
      </c>
      <c r="AI162">
        <f>Data!AJ66*$C150</f>
        <v>3.3902928580557692</v>
      </c>
    </row>
    <row r="163" spans="1:35" ht="16.05" customHeight="1" x14ac:dyDescent="0.45">
      <c r="A163" s="7" t="s">
        <v>493</v>
      </c>
      <c r="D163">
        <f>Data!E67*$C151</f>
        <v>0.93117845187181991</v>
      </c>
      <c r="E163">
        <f>Data!F67*$C151</f>
        <v>0.93860985500710847</v>
      </c>
      <c r="F163">
        <f>Data!G67*$C151</f>
        <v>0.97112122499696274</v>
      </c>
      <c r="G163">
        <f>Data!H67*$C151</f>
        <v>0.98987176680597677</v>
      </c>
      <c r="H163">
        <f>Data!I67*$C151</f>
        <v>0.98957033742827927</v>
      </c>
      <c r="I163">
        <f>Data!J67*$C151</f>
        <v>0.99276991431869688</v>
      </c>
      <c r="J163">
        <f>Data!K67*$C151</f>
        <v>0.9968263373949886</v>
      </c>
      <c r="K163">
        <f>Data!L67*$C151</f>
        <v>1.0040012262014577</v>
      </c>
      <c r="L163">
        <f>Data!M67*$C151</f>
        <v>1.0013131527237349</v>
      </c>
      <c r="M163">
        <f>Data!N67*$C151</f>
        <v>0.99882115289831208</v>
      </c>
      <c r="N163">
        <f>Data!O67*$C151</f>
        <v>0.99662443594111039</v>
      </c>
      <c r="O163">
        <f>Data!P67*$C151</f>
        <v>0.99270963299612724</v>
      </c>
      <c r="P163">
        <f>Data!Q67*$C151</f>
        <v>0.98856342535177877</v>
      </c>
      <c r="Q163">
        <f>Data!R67*$C151</f>
        <v>0.98633438230770076</v>
      </c>
      <c r="R163">
        <f>Data!S67*$C151</f>
        <v>0.9830311342907796</v>
      </c>
      <c r="S163">
        <f>Data!T67*$C151</f>
        <v>0.98228360491418754</v>
      </c>
      <c r="T163">
        <f>Data!U67*$C151</f>
        <v>0.97826529019665009</v>
      </c>
      <c r="U163">
        <f>Data!V67*$C151</f>
        <v>0.9732141797682613</v>
      </c>
      <c r="V163">
        <f>Data!W67*$C151</f>
        <v>0.9671181171991674</v>
      </c>
      <c r="W163">
        <f>Data!X67*$C151</f>
        <v>0.96262451794514703</v>
      </c>
      <c r="X163">
        <f>Data!Y67*$C151</f>
        <v>0.9590329531040781</v>
      </c>
      <c r="Y163">
        <f>Data!Z67*$C151</f>
        <v>0.9612385483527458</v>
      </c>
      <c r="Z163">
        <f>Data!AA67*$C151</f>
        <v>0.96156768255278735</v>
      </c>
      <c r="AA163">
        <f>Data!AB67*$C151</f>
        <v>0.96133033622759478</v>
      </c>
      <c r="AB163">
        <f>Data!AC67*$C151</f>
        <v>0.96010085221349528</v>
      </c>
      <c r="AC163">
        <f>Data!AD67*$C151</f>
        <v>0.95587212198821236</v>
      </c>
      <c r="AD163">
        <f>Data!AE67*$C151</f>
        <v>0.95094146038071292</v>
      </c>
      <c r="AE163">
        <f>Data!AF67*$C151</f>
        <v>0.94445591399445816</v>
      </c>
      <c r="AF163">
        <f>Data!AG67*$C151</f>
        <v>0.94028311700541145</v>
      </c>
      <c r="AG163">
        <f>Data!AH67*$C151</f>
        <v>0.93610544833848319</v>
      </c>
      <c r="AH163">
        <f>Data!AI67*$C151</f>
        <v>0.93276345454701015</v>
      </c>
      <c r="AI163">
        <f>Data!AJ67*$C151</f>
        <v>0.92327044383875323</v>
      </c>
    </row>
    <row r="164" spans="1:35" ht="16.05" customHeight="1" x14ac:dyDescent="0.45">
      <c r="A164" s="7" t="s">
        <v>494</v>
      </c>
      <c r="D164">
        <f>Data!E68*$C152</f>
        <v>0.48963850282824106</v>
      </c>
      <c r="E164">
        <f>Data!F68*$C152</f>
        <v>0.2017450365943495</v>
      </c>
      <c r="F164">
        <f>Data!G68*$C152</f>
        <v>0.29307939010346507</v>
      </c>
      <c r="G164">
        <f>Data!H68*$C152</f>
        <v>0.38575996577703375</v>
      </c>
      <c r="H164">
        <f>Data!I68*$C152</f>
        <v>0.4277746589521555</v>
      </c>
      <c r="I164">
        <f>Data!J68*$C152</f>
        <v>0.47231049096058852</v>
      </c>
      <c r="J164">
        <f>Data!K68*$C152</f>
        <v>0.5155299227579544</v>
      </c>
      <c r="K164">
        <f>Data!L68*$C152</f>
        <v>0.56457829437553542</v>
      </c>
      <c r="L164">
        <f>Data!M68*$C152</f>
        <v>0.58638012284263386</v>
      </c>
      <c r="M164">
        <f>Data!N68*$C152</f>
        <v>0.60771934679465078</v>
      </c>
      <c r="N164">
        <f>Data!O68*$C152</f>
        <v>0.62962393579425657</v>
      </c>
      <c r="O164">
        <f>Data!P68*$C152</f>
        <v>0.65131205383603963</v>
      </c>
      <c r="P164">
        <f>Data!Q68*$C152</f>
        <v>0.6510560403339184</v>
      </c>
      <c r="Q164">
        <f>Data!R68*$C152</f>
        <v>0.65191224910399503</v>
      </c>
      <c r="R164">
        <f>Data!S68*$C152</f>
        <v>0.65270398781911809</v>
      </c>
      <c r="S164">
        <f>Data!T68*$C152</f>
        <v>0.65372132619687873</v>
      </c>
      <c r="T164">
        <f>Data!U68*$C152</f>
        <v>0.65304534674356307</v>
      </c>
      <c r="U164">
        <f>Data!V68*$C152</f>
        <v>0.65166866520992628</v>
      </c>
      <c r="V164">
        <f>Data!W68*$C152</f>
        <v>0.65012004076489693</v>
      </c>
      <c r="W164">
        <f>Data!X68*$C152</f>
        <v>0.64848889373893304</v>
      </c>
      <c r="X164">
        <f>Data!Y68*$C152</f>
        <v>0.64750524733904369</v>
      </c>
      <c r="Y164">
        <f>Data!Z68*$C152</f>
        <v>0.64905109447238363</v>
      </c>
      <c r="Z164">
        <f>Data!AA68*$C152</f>
        <v>0.64956102711043417</v>
      </c>
      <c r="AA164">
        <f>Data!AB68*$C152</f>
        <v>0.6499462539006613</v>
      </c>
      <c r="AB164">
        <f>Data!AC68*$C152</f>
        <v>0.64980406464810492</v>
      </c>
      <c r="AC164">
        <f>Data!AD68*$C152</f>
        <v>0.64832676247785281</v>
      </c>
      <c r="AD164">
        <f>Data!AE68*$C152</f>
        <v>0.64639468690088941</v>
      </c>
      <c r="AE164">
        <f>Data!AF68*$C152</f>
        <v>0.64432556692745002</v>
      </c>
      <c r="AF164">
        <f>Data!AG68*$C152</f>
        <v>0.64271809534539559</v>
      </c>
      <c r="AG164">
        <f>Data!AH68*$C152</f>
        <v>0.6409784055150467</v>
      </c>
      <c r="AH164">
        <f>Data!AI68*$C152</f>
        <v>0.6395189965168262</v>
      </c>
      <c r="AI164">
        <f>Data!AJ68*$C152</f>
        <v>0.63552535889659456</v>
      </c>
    </row>
    <row r="165" spans="1:35" ht="16.05" customHeight="1" x14ac:dyDescent="0.45">
      <c r="A165" s="7" t="s">
        <v>496</v>
      </c>
      <c r="D165">
        <f>Data!E70*$C153</f>
        <v>10.609471953956596</v>
      </c>
      <c r="E165">
        <f>Data!F70*$C153</f>
        <v>13.261369738583447</v>
      </c>
      <c r="F165">
        <f>Data!G70*$C153</f>
        <v>13.193256033276375</v>
      </c>
      <c r="G165">
        <f>Data!H70*$C153</f>
        <v>13.061182539982287</v>
      </c>
      <c r="H165">
        <f>Data!I70*$C153</f>
        <v>12.969633090350015</v>
      </c>
      <c r="I165">
        <f>Data!J70*$C153</f>
        <v>12.877821537293968</v>
      </c>
      <c r="J165">
        <f>Data!K70*$C153</f>
        <v>12.786123612029025</v>
      </c>
      <c r="K165">
        <f>Data!L70*$C153</f>
        <v>12.699291602077926</v>
      </c>
      <c r="L165">
        <f>Data!M70*$C153</f>
        <v>12.634451633066863</v>
      </c>
      <c r="M165">
        <f>Data!N70*$C153</f>
        <v>12.5704274609623</v>
      </c>
      <c r="N165">
        <f>Data!O70*$C153</f>
        <v>12.514686849146671</v>
      </c>
      <c r="O165">
        <f>Data!P70*$C153</f>
        <v>12.453403916476969</v>
      </c>
      <c r="P165">
        <f>Data!Q70*$C153</f>
        <v>12.441228517471359</v>
      </c>
      <c r="Q165">
        <f>Data!R70*$C153</f>
        <v>12.439307592255799</v>
      </c>
      <c r="R165">
        <f>Data!S70*$C153</f>
        <v>12.437495752698146</v>
      </c>
      <c r="S165">
        <f>Data!T70*$C153</f>
        <v>12.448368328908867</v>
      </c>
      <c r="T165">
        <f>Data!U70*$C153</f>
        <v>12.45609894032707</v>
      </c>
      <c r="U165">
        <f>Data!V70*$C153</f>
        <v>12.458004700278243</v>
      </c>
      <c r="V165">
        <f>Data!W70*$C153</f>
        <v>12.46218058365228</v>
      </c>
      <c r="W165">
        <f>Data!X70*$C153</f>
        <v>12.471879825094803</v>
      </c>
      <c r="X165">
        <f>Data!Y70*$C153</f>
        <v>12.485032353606778</v>
      </c>
      <c r="Y165">
        <f>Data!Z70*$C153</f>
        <v>12.515862417750867</v>
      </c>
      <c r="Z165">
        <f>Data!AA70*$C153</f>
        <v>12.541635697705273</v>
      </c>
      <c r="AA165">
        <f>Data!AB70*$C153</f>
        <v>12.566970426012452</v>
      </c>
      <c r="AB165">
        <f>Data!AC70*$C153</f>
        <v>12.590111527369503</v>
      </c>
      <c r="AC165">
        <f>Data!AD70*$C153</f>
        <v>12.607945133676683</v>
      </c>
      <c r="AD165">
        <f>Data!AE70*$C153</f>
        <v>12.62476373454713</v>
      </c>
      <c r="AE165">
        <f>Data!AF70*$C153</f>
        <v>12.636067292183084</v>
      </c>
      <c r="AF165">
        <f>Data!AG70*$C153</f>
        <v>12.655746071845089</v>
      </c>
      <c r="AG165">
        <f>Data!AH70*$C153</f>
        <v>12.673669056412592</v>
      </c>
      <c r="AH165">
        <f>Data!AI70*$C153</f>
        <v>12.694842297177725</v>
      </c>
      <c r="AI165">
        <f>Data!AJ70*$C153</f>
        <v>12.691798819732321</v>
      </c>
    </row>
    <row r="166" spans="1:35" ht="16.05" customHeight="1" x14ac:dyDescent="0.45">
      <c r="A166" s="7" t="s">
        <v>497</v>
      </c>
      <c r="D166">
        <f>Data!E71*$C154</f>
        <v>48.329252933440003</v>
      </c>
      <c r="E166">
        <f>Data!F71*$C154</f>
        <v>49.529059252480003</v>
      </c>
      <c r="F166">
        <f>Data!G71*$C154</f>
        <v>52.084804912000003</v>
      </c>
      <c r="G166">
        <f>Data!H71*$C154</f>
        <v>54.407028442240012</v>
      </c>
      <c r="H166">
        <f>Data!I71*$C154</f>
        <v>55.460468743680003</v>
      </c>
      <c r="I166">
        <f>Data!J71*$C154</f>
        <v>56.743015238719998</v>
      </c>
      <c r="J166">
        <f>Data!K71*$C154</f>
        <v>58.328829133120003</v>
      </c>
      <c r="K166">
        <f>Data!L71*$C154</f>
        <v>59.250518442240001</v>
      </c>
      <c r="L166">
        <f>Data!M71*$C154</f>
        <v>59.710440389440002</v>
      </c>
      <c r="M166">
        <f>Data!N71*$C154</f>
        <v>60.230254221119999</v>
      </c>
      <c r="N166">
        <f>Data!O71*$C154</f>
        <v>60.474376557760003</v>
      </c>
      <c r="O166">
        <f>Data!P71*$C154</f>
        <v>60.415990628160003</v>
      </c>
      <c r="P166">
        <f>Data!Q71*$C154</f>
        <v>60.645738680960001</v>
      </c>
      <c r="Q166">
        <f>Data!R71*$C154</f>
        <v>61.132440389440013</v>
      </c>
      <c r="R166">
        <f>Data!S71*$C154</f>
        <v>61.411828831679998</v>
      </c>
      <c r="S166">
        <f>Data!T71*$C154</f>
        <v>61.909578203520013</v>
      </c>
      <c r="T166">
        <f>Data!U71*$C154</f>
        <v>62.057326708480012</v>
      </c>
      <c r="U166">
        <f>Data!V71*$C154</f>
        <v>62.226806407039987</v>
      </c>
      <c r="V166">
        <f>Data!W71*$C154</f>
        <v>61.984233203520013</v>
      </c>
      <c r="W166">
        <f>Data!X71*$C154</f>
        <v>62.120156407039993</v>
      </c>
      <c r="X166">
        <f>Data!Y71*$C154</f>
        <v>62.253715778880007</v>
      </c>
      <c r="Y166">
        <f>Data!Z71*$C154</f>
        <v>63.309742097920008</v>
      </c>
      <c r="Z166">
        <f>Data!AA71*$C154</f>
        <v>63.437722097920009</v>
      </c>
      <c r="AA166">
        <f>Data!AB71*$C154</f>
        <v>63.590945087999998</v>
      </c>
      <c r="AB166">
        <f>Data!AC71*$C154</f>
        <v>63.756561168319998</v>
      </c>
      <c r="AC166">
        <f>Data!AD71*$C154</f>
        <v>63.793166557760003</v>
      </c>
      <c r="AD166">
        <f>Data!AE71*$C154</f>
        <v>63.665470477440003</v>
      </c>
      <c r="AE166">
        <f>Data!AF71*$C154</f>
        <v>63.717301884480001</v>
      </c>
      <c r="AF166">
        <f>Data!AG71*$C154</f>
        <v>63.780526557759998</v>
      </c>
      <c r="AG166">
        <f>Data!AH71*$C154</f>
        <v>63.914487097920009</v>
      </c>
      <c r="AH166">
        <f>Data!AI71*$C154</f>
        <v>63.938508052800003</v>
      </c>
      <c r="AI166">
        <f>Data!AJ71*$C154</f>
        <v>63.615305477440003</v>
      </c>
    </row>
    <row r="167" spans="1:35" ht="16.05" customHeight="1" x14ac:dyDescent="0.45">
      <c r="A167" s="7" t="s">
        <v>498</v>
      </c>
      <c r="D167">
        <f>Data!E72*$C155</f>
        <v>0</v>
      </c>
      <c r="E167">
        <f>Data!F72*$C155</f>
        <v>0</v>
      </c>
      <c r="F167">
        <f>Data!G72*$C155</f>
        <v>0</v>
      </c>
      <c r="G167">
        <f>Data!H72*$C155</f>
        <v>0</v>
      </c>
      <c r="H167">
        <f>Data!I72*$C155</f>
        <v>0</v>
      </c>
      <c r="I167">
        <f>Data!J72*$C155</f>
        <v>0</v>
      </c>
      <c r="J167">
        <f>Data!K72*$C155</f>
        <v>0</v>
      </c>
      <c r="K167">
        <f>Data!L72*$C155</f>
        <v>0</v>
      </c>
      <c r="L167">
        <f>Data!M72*$C155</f>
        <v>0</v>
      </c>
      <c r="M167">
        <f>Data!N72*$C155</f>
        <v>0</v>
      </c>
      <c r="N167">
        <f>Data!O72*$C155</f>
        <v>0</v>
      </c>
      <c r="O167">
        <f>Data!P72*$C155</f>
        <v>0</v>
      </c>
      <c r="P167">
        <f>Data!Q72*$C155</f>
        <v>0</v>
      </c>
      <c r="Q167">
        <f>Data!R72*$C155</f>
        <v>0</v>
      </c>
      <c r="R167">
        <f>Data!S72*$C155</f>
        <v>0</v>
      </c>
      <c r="S167">
        <f>Data!T72*$C155</f>
        <v>0</v>
      </c>
      <c r="T167">
        <f>Data!U72*$C155</f>
        <v>0</v>
      </c>
      <c r="U167">
        <f>Data!V72*$C155</f>
        <v>0</v>
      </c>
      <c r="V167">
        <f>Data!W72*$C155</f>
        <v>0</v>
      </c>
      <c r="W167">
        <f>Data!X72*$C155</f>
        <v>0</v>
      </c>
      <c r="X167">
        <f>Data!Y72*$C155</f>
        <v>0</v>
      </c>
      <c r="Y167">
        <f>Data!Z72*$C155</f>
        <v>0</v>
      </c>
      <c r="Z167">
        <f>Data!AA72*$C155</f>
        <v>0</v>
      </c>
      <c r="AA167">
        <f>Data!AB72*$C155</f>
        <v>0</v>
      </c>
      <c r="AB167">
        <f>Data!AC72*$C155</f>
        <v>0</v>
      </c>
      <c r="AC167">
        <f>Data!AD72*$C155</f>
        <v>0</v>
      </c>
      <c r="AD167">
        <f>Data!AE72*$C155</f>
        <v>0</v>
      </c>
      <c r="AE167">
        <f>Data!AF72*$C155</f>
        <v>0</v>
      </c>
      <c r="AF167">
        <f>Data!AG72*$C155</f>
        <v>0</v>
      </c>
      <c r="AG167">
        <f>Data!AH72*$C155</f>
        <v>0</v>
      </c>
      <c r="AH167">
        <f>Data!AI72*$C155</f>
        <v>0</v>
      </c>
      <c r="AI167">
        <f>Data!AJ72*$C155</f>
        <v>0</v>
      </c>
    </row>
    <row r="168" spans="1:35" ht="16.05" customHeight="1" x14ac:dyDescent="0.45">
      <c r="A168" s="7" t="s">
        <v>499</v>
      </c>
      <c r="D168">
        <f>Data!E73*$C156</f>
        <v>0.18936708198632218</v>
      </c>
      <c r="E168">
        <f>Data!F73*$C156</f>
        <v>0.18584613370968328</v>
      </c>
      <c r="F168">
        <f>Data!G73*$C156</f>
        <v>0.19914631515253475</v>
      </c>
      <c r="G168">
        <f>Data!H73*$C156</f>
        <v>0.20833359392646048</v>
      </c>
      <c r="H168">
        <f>Data!I73*$C156</f>
        <v>0.21164146320791399</v>
      </c>
      <c r="I168">
        <f>Data!J73*$C156</f>
        <v>0.21591756708586585</v>
      </c>
      <c r="J168">
        <f>Data!K73*$C156</f>
        <v>0.22095001033732606</v>
      </c>
      <c r="K168">
        <f>Data!L73*$C156</f>
        <v>0.22592319668446287</v>
      </c>
      <c r="L168">
        <f>Data!M73*$C156</f>
        <v>0.22785604626632328</v>
      </c>
      <c r="M168">
        <f>Data!N73*$C156</f>
        <v>0.22985878393741652</v>
      </c>
      <c r="N168">
        <f>Data!O73*$C156</f>
        <v>0.23194138070200448</v>
      </c>
      <c r="O168">
        <f>Data!P73*$C156</f>
        <v>0.23316886140931162</v>
      </c>
      <c r="P168">
        <f>Data!Q73*$C156</f>
        <v>0.2337662566007277</v>
      </c>
      <c r="Q168">
        <f>Data!R73*$C156</f>
        <v>0.23484995451598456</v>
      </c>
      <c r="R168">
        <f>Data!S73*$C156</f>
        <v>0.23537049557409448</v>
      </c>
      <c r="S168">
        <f>Data!T73*$C156</f>
        <v>0.23669449924503264</v>
      </c>
      <c r="T168">
        <f>Data!U73*$C156</f>
        <v>0.23675712534714316</v>
      </c>
      <c r="U168">
        <f>Data!V73*$C156</f>
        <v>0.23630811144745981</v>
      </c>
      <c r="V168">
        <f>Data!W73*$C156</f>
        <v>0.23539715321334254</v>
      </c>
      <c r="W168">
        <f>Data!X73*$C156</f>
        <v>0.23503674010952044</v>
      </c>
      <c r="X168">
        <f>Data!Y73*$C156</f>
        <v>0.23477034583583892</v>
      </c>
      <c r="Y168">
        <f>Data!Z73*$C156</f>
        <v>0.23633911717304129</v>
      </c>
      <c r="Z168">
        <f>Data!AA73*$C156</f>
        <v>0.23723414001221946</v>
      </c>
      <c r="AA168">
        <f>Data!AB73*$C156</f>
        <v>0.23781446156620081</v>
      </c>
      <c r="AB168">
        <f>Data!AC73*$C156</f>
        <v>0.23802517301699525</v>
      </c>
      <c r="AC168">
        <f>Data!AD73*$C156</f>
        <v>0.23719826260875662</v>
      </c>
      <c r="AD168">
        <f>Data!AE73*$C156</f>
        <v>0.23610532216443511</v>
      </c>
      <c r="AE168">
        <f>Data!AF73*$C156</f>
        <v>0.2343944071043762</v>
      </c>
      <c r="AF168">
        <f>Data!AG73*$C156</f>
        <v>0.2334268554533753</v>
      </c>
      <c r="AG168">
        <f>Data!AH73*$C156</f>
        <v>0.23244079597939515</v>
      </c>
      <c r="AH168">
        <f>Data!AI73*$C156</f>
        <v>0.23168764368487452</v>
      </c>
      <c r="AI168">
        <f>Data!AJ73*$C156</f>
        <v>0.22893450826610018</v>
      </c>
    </row>
    <row r="169" spans="1:35" ht="16.05" customHeight="1" x14ac:dyDescent="0.45">
      <c r="A169" s="7" t="s">
        <v>511</v>
      </c>
      <c r="D169">
        <f>Data!E74*$C157</f>
        <v>7.1909081126452152</v>
      </c>
      <c r="E169">
        <f>Data!F74*$C157</f>
        <v>6.8598465493505119</v>
      </c>
      <c r="F169">
        <f>Data!G74*$C157</f>
        <v>7.1228261410748024</v>
      </c>
      <c r="G169">
        <f>Data!H74*$C157</f>
        <v>7.3322303886575204</v>
      </c>
      <c r="H169">
        <f>Data!I74*$C157</f>
        <v>7.3782498742293319</v>
      </c>
      <c r="I169">
        <f>Data!J74*$C157</f>
        <v>7.4593774251611684</v>
      </c>
      <c r="J169">
        <f>Data!K74*$C157</f>
        <v>7.53564677500278</v>
      </c>
      <c r="K169">
        <f>Data!L74*$C157</f>
        <v>7.6362079725949705</v>
      </c>
      <c r="L169">
        <f>Data!M74*$C157</f>
        <v>7.6457062875132555</v>
      </c>
      <c r="M169">
        <f>Data!N74*$C157</f>
        <v>7.6461001877113004</v>
      </c>
      <c r="N169">
        <f>Data!O74*$C157</f>
        <v>7.6535442025734408</v>
      </c>
      <c r="O169">
        <f>Data!P74*$C157</f>
        <v>7.6435151024145833</v>
      </c>
      <c r="P169">
        <f>Data!Q74*$C157</f>
        <v>7.611704912566899</v>
      </c>
      <c r="Q169">
        <f>Data!R74*$C157</f>
        <v>7.595087710372928</v>
      </c>
      <c r="R169">
        <f>Data!S74*$C157</f>
        <v>7.5747891360049833</v>
      </c>
      <c r="S169">
        <f>Data!T74*$C157</f>
        <v>7.5715829573080908</v>
      </c>
      <c r="T169">
        <f>Data!U74*$C157</f>
        <v>7.5485207756904114</v>
      </c>
      <c r="U169">
        <f>Data!V74*$C157</f>
        <v>7.517723485074753</v>
      </c>
      <c r="V169">
        <f>Data!W74*$C157</f>
        <v>7.4846905496085432</v>
      </c>
      <c r="W169">
        <f>Data!X74*$C157</f>
        <v>7.4607912134001628</v>
      </c>
      <c r="X169">
        <f>Data!Y74*$C157</f>
        <v>7.4439892061545994</v>
      </c>
      <c r="Y169">
        <f>Data!Z74*$C157</f>
        <v>7.4591439943901605</v>
      </c>
      <c r="Z169">
        <f>Data!AA74*$C157</f>
        <v>7.4619381975981778</v>
      </c>
      <c r="AA169">
        <f>Data!AB74*$C157</f>
        <v>7.4639522266348282</v>
      </c>
      <c r="AB169">
        <f>Data!AC74*$C157</f>
        <v>7.4599540588094637</v>
      </c>
      <c r="AC169">
        <f>Data!AD74*$C157</f>
        <v>7.437537260686816</v>
      </c>
      <c r="AD169">
        <f>Data!AE74*$C157</f>
        <v>7.4107089533589345</v>
      </c>
      <c r="AE169">
        <f>Data!AF74*$C157</f>
        <v>7.3755237606874022</v>
      </c>
      <c r="AF169">
        <f>Data!AG74*$C157</f>
        <v>7.3539163212737124</v>
      </c>
      <c r="AG169">
        <f>Data!AH74*$C157</f>
        <v>7.3326527676828048</v>
      </c>
      <c r="AH169">
        <f>Data!AI74*$C157</f>
        <v>7.3168838520911423</v>
      </c>
      <c r="AI169">
        <f>Data!AJ74*$C157</f>
        <v>7.2628596989335348</v>
      </c>
    </row>
    <row r="170" spans="1:35" x14ac:dyDescent="0.45">
      <c r="B170" s="84"/>
    </row>
    <row r="171" spans="1:35" x14ac:dyDescent="0.45">
      <c r="A171" s="91" t="s">
        <v>592</v>
      </c>
      <c r="B171" s="90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</row>
    <row r="172" spans="1:35" x14ac:dyDescent="0.45">
      <c r="B172">
        <v>2017</v>
      </c>
      <c r="C172">
        <v>2018</v>
      </c>
      <c r="D172">
        <v>2019</v>
      </c>
      <c r="E172">
        <v>2020</v>
      </c>
      <c r="F172">
        <v>2021</v>
      </c>
      <c r="G172">
        <v>2022</v>
      </c>
      <c r="H172">
        <v>2023</v>
      </c>
      <c r="I172">
        <v>2024</v>
      </c>
      <c r="J172">
        <v>2025</v>
      </c>
      <c r="K172">
        <v>2026</v>
      </c>
      <c r="L172">
        <v>2027</v>
      </c>
      <c r="M172">
        <v>2028</v>
      </c>
      <c r="N172">
        <v>2029</v>
      </c>
      <c r="O172">
        <v>2030</v>
      </c>
      <c r="P172">
        <v>2031</v>
      </c>
      <c r="Q172">
        <v>2032</v>
      </c>
      <c r="R172">
        <v>2033</v>
      </c>
      <c r="S172">
        <v>2034</v>
      </c>
      <c r="T172">
        <v>2035</v>
      </c>
      <c r="U172">
        <v>2036</v>
      </c>
      <c r="V172">
        <v>2037</v>
      </c>
      <c r="W172">
        <v>2038</v>
      </c>
      <c r="X172">
        <v>2039</v>
      </c>
      <c r="Y172">
        <v>2040</v>
      </c>
      <c r="Z172">
        <v>2041</v>
      </c>
      <c r="AA172">
        <v>2042</v>
      </c>
      <c r="AB172">
        <v>2043</v>
      </c>
      <c r="AC172">
        <v>2044</v>
      </c>
      <c r="AD172">
        <v>2045</v>
      </c>
      <c r="AE172">
        <v>2046</v>
      </c>
      <c r="AF172">
        <v>2047</v>
      </c>
      <c r="AG172">
        <v>2048</v>
      </c>
      <c r="AH172">
        <v>2049</v>
      </c>
      <c r="AI172">
        <v>2050</v>
      </c>
    </row>
    <row r="173" spans="1:35" ht="16.05" customHeight="1" x14ac:dyDescent="0.45">
      <c r="A173" s="7" t="s">
        <v>491</v>
      </c>
      <c r="D173">
        <f>Data!E65*$D149</f>
        <v>1.8103214531484457E-2</v>
      </c>
      <c r="E173">
        <f>Data!F65*$D149</f>
        <v>1.5235795383232944E-2</v>
      </c>
      <c r="F173">
        <f>Data!G65*$D149</f>
        <v>1.7253761188316875E-2</v>
      </c>
      <c r="G173">
        <f>Data!H65*$D149</f>
        <v>1.9235437703120417E-2</v>
      </c>
      <c r="H173">
        <f>Data!I65*$D149</f>
        <v>2.0023450310794413E-2</v>
      </c>
      <c r="I173">
        <f>Data!J65*$D149</f>
        <v>2.09555440209085E-2</v>
      </c>
      <c r="J173">
        <f>Data!K65*$D149</f>
        <v>2.1853474378261961E-2</v>
      </c>
      <c r="K173">
        <f>Data!L65*$D149</f>
        <v>2.2972640520944099E-2</v>
      </c>
      <c r="L173">
        <f>Data!M65*$D149</f>
        <v>2.3453723332586236E-2</v>
      </c>
      <c r="M173">
        <f>Data!N65*$D149</f>
        <v>2.3928699527993074E-2</v>
      </c>
      <c r="N173">
        <f>Data!O65*$D149</f>
        <v>2.4419620590437088E-2</v>
      </c>
      <c r="O173">
        <f>Data!P65*$D149</f>
        <v>2.4880796652111327E-2</v>
      </c>
      <c r="P173">
        <f>Data!Q65*$D149</f>
        <v>2.4934384777214613E-2</v>
      </c>
      <c r="Q173">
        <f>Data!R65*$D149</f>
        <v>2.5037845503527313E-2</v>
      </c>
      <c r="R173">
        <f>Data!S65*$D149</f>
        <v>2.5131035004709045E-2</v>
      </c>
      <c r="S173">
        <f>Data!T65*$D149</f>
        <v>2.5254067513252879E-2</v>
      </c>
      <c r="T173">
        <f>Data!U65*$D149</f>
        <v>2.5297397838785783E-2</v>
      </c>
      <c r="U173">
        <f>Data!V65*$D149</f>
        <v>2.529966877235993E-2</v>
      </c>
      <c r="V173">
        <f>Data!W65*$D149</f>
        <v>2.5287950943075163E-2</v>
      </c>
      <c r="W173">
        <f>Data!X65*$D149</f>
        <v>2.5290552816717906E-2</v>
      </c>
      <c r="X173">
        <f>Data!Y65*$D149</f>
        <v>2.5309863471795521E-2</v>
      </c>
      <c r="Y173">
        <f>Data!Z65*$D149</f>
        <v>2.5462900094428562E-2</v>
      </c>
      <c r="Z173">
        <f>Data!AA65*$D149</f>
        <v>2.5565220990647002E-2</v>
      </c>
      <c r="AA173">
        <f>Data!AB65*$D149</f>
        <v>2.56555300378037E-2</v>
      </c>
      <c r="AB173">
        <f>Data!AC65*$D149</f>
        <v>2.5721212579166354E-2</v>
      </c>
      <c r="AC173">
        <f>Data!AD65*$D149</f>
        <v>2.5721460952037305E-2</v>
      </c>
      <c r="AD173">
        <f>Data!AE65*$D149</f>
        <v>2.5698156192683549E-2</v>
      </c>
      <c r="AE173">
        <f>Data!AF65*$D149</f>
        <v>2.5656328858658931E-2</v>
      </c>
      <c r="AF173">
        <f>Data!AG65*$D149</f>
        <v>2.5643599413383553E-2</v>
      </c>
      <c r="AG173">
        <f>Data!AH65*$D149</f>
        <v>2.5628202309218528E-2</v>
      </c>
      <c r="AH173">
        <f>Data!AI65*$D149</f>
        <v>2.5628425173524358E-2</v>
      </c>
      <c r="AI173">
        <f>Data!AJ65*$D149</f>
        <v>2.5499694857065245E-2</v>
      </c>
    </row>
    <row r="174" spans="1:35" ht="16.05" customHeight="1" x14ac:dyDescent="0.45">
      <c r="A174" s="7" t="s">
        <v>492</v>
      </c>
      <c r="D174">
        <f>Data!E66*$D150</f>
        <v>0.1088213324779251</v>
      </c>
      <c r="E174">
        <f>Data!F66*$D150</f>
        <v>0.10695320331310709</v>
      </c>
      <c r="F174">
        <f>Data!G66*$D150</f>
        <v>0.1075006245047468</v>
      </c>
      <c r="G174">
        <f>Data!H66*$D150</f>
        <v>0.10795252014766175</v>
      </c>
      <c r="H174">
        <f>Data!I66*$D150</f>
        <v>0.10664725895322269</v>
      </c>
      <c r="I174">
        <f>Data!J66*$D150</f>
        <v>0.10609173543576565</v>
      </c>
      <c r="J174">
        <f>Data!K66*$D150</f>
        <v>0.10509856415157198</v>
      </c>
      <c r="K174">
        <f>Data!L66*$D150</f>
        <v>0.10537891200890956</v>
      </c>
      <c r="L174">
        <f>Data!M66*$D150</f>
        <v>0.10474575854371897</v>
      </c>
      <c r="M174">
        <f>Data!N66*$D150</f>
        <v>0.10401191673047795</v>
      </c>
      <c r="N174">
        <f>Data!O66*$D150</f>
        <v>0.10336844840708448</v>
      </c>
      <c r="O174">
        <f>Data!P66*$D150</f>
        <v>0.10278100830443189</v>
      </c>
      <c r="P174">
        <f>Data!Q66*$D150</f>
        <v>0.1023402773577053</v>
      </c>
      <c r="Q174">
        <f>Data!R66*$D150</f>
        <v>0.10212377341120731</v>
      </c>
      <c r="R174">
        <f>Data!S66*$D150</f>
        <v>0.10200006962463387</v>
      </c>
      <c r="S174">
        <f>Data!T66*$D150</f>
        <v>0.10190284439993814</v>
      </c>
      <c r="T174">
        <f>Data!U66*$D150</f>
        <v>0.10164922012095914</v>
      </c>
      <c r="U174">
        <f>Data!V66*$D150</f>
        <v>0.10133952600200136</v>
      </c>
      <c r="V174">
        <f>Data!W66*$D150</f>
        <v>0.10108155922544884</v>
      </c>
      <c r="W174">
        <f>Data!X66*$D150</f>
        <v>0.10079265861473606</v>
      </c>
      <c r="X174">
        <f>Data!Y66*$D150</f>
        <v>0.10063043152459972</v>
      </c>
      <c r="Y174">
        <f>Data!Z66*$D150</f>
        <v>0.10083682602397188</v>
      </c>
      <c r="Z174">
        <f>Data!AA66*$D150</f>
        <v>0.1009102470584598</v>
      </c>
      <c r="AA174">
        <f>Data!AB66*$D150</f>
        <v>0.10101540007668514</v>
      </c>
      <c r="AB174">
        <f>Data!AC66*$D150</f>
        <v>0.10106505786892508</v>
      </c>
      <c r="AC174">
        <f>Data!AD66*$D150</f>
        <v>0.10096660286287915</v>
      </c>
      <c r="AD174">
        <f>Data!AE66*$D150</f>
        <v>0.10081177191407296</v>
      </c>
      <c r="AE174">
        <f>Data!AF66*$D150</f>
        <v>0.10067532592794159</v>
      </c>
      <c r="AF174">
        <f>Data!AG66*$D150</f>
        <v>0.10057045954543491</v>
      </c>
      <c r="AG174">
        <f>Data!AH66*$D150</f>
        <v>0.10045527830472532</v>
      </c>
      <c r="AH174">
        <f>Data!AI66*$D150</f>
        <v>0.10037235130206017</v>
      </c>
      <c r="AI174">
        <f>Data!AJ66*$D150</f>
        <v>9.9971188838788583E-2</v>
      </c>
    </row>
    <row r="175" spans="1:35" ht="16.05" customHeight="1" x14ac:dyDescent="0.45">
      <c r="A175" s="7" t="s">
        <v>493</v>
      </c>
      <c r="D175">
        <f>Data!E67*$D151</f>
        <v>2.7458104875362713E-2</v>
      </c>
      <c r="E175">
        <f>Data!F67*$D151</f>
        <v>2.7677238217902671E-2</v>
      </c>
      <c r="F175">
        <f>Data!G67*$D151</f>
        <v>2.8635916551823161E-2</v>
      </c>
      <c r="G175">
        <f>Data!H67*$D151</f>
        <v>2.9188822756242773E-2</v>
      </c>
      <c r="H175">
        <f>Data!I67*$D151</f>
        <v>2.9179934363852793E-2</v>
      </c>
      <c r="I175">
        <f>Data!J67*$D151</f>
        <v>2.9274281819635591E-2</v>
      </c>
      <c r="J175">
        <f>Data!K67*$D151</f>
        <v>2.9393895509174654E-2</v>
      </c>
      <c r="K175">
        <f>Data!L67*$D151</f>
        <v>2.9605464890877033E-2</v>
      </c>
      <c r="L175">
        <f>Data!M67*$D151</f>
        <v>2.9526200381141406E-2</v>
      </c>
      <c r="M175">
        <f>Data!N67*$D151</f>
        <v>2.9452717589074754E-2</v>
      </c>
      <c r="N175">
        <f>Data!O67*$D151</f>
        <v>2.9387941944330094E-2</v>
      </c>
      <c r="O175">
        <f>Data!P67*$D151</f>
        <v>2.92725042754132E-2</v>
      </c>
      <c r="P175">
        <f>Data!Q67*$D151</f>
        <v>2.9150243065325383E-2</v>
      </c>
      <c r="Q175">
        <f>Data!R67*$D151</f>
        <v>2.9084514205778685E-2</v>
      </c>
      <c r="R175">
        <f>Data!S67*$D151</f>
        <v>2.8987109749849069E-2</v>
      </c>
      <c r="S175">
        <f>Data!T67*$D151</f>
        <v>2.8965066993190968E-2</v>
      </c>
      <c r="T175">
        <f>Data!U67*$D151</f>
        <v>2.8846577023073465E-2</v>
      </c>
      <c r="U175">
        <f>Data!V67*$D151</f>
        <v>2.8697632511308892E-2</v>
      </c>
      <c r="V175">
        <f>Data!W67*$D151</f>
        <v>2.8517874995429439E-2</v>
      </c>
      <c r="W175">
        <f>Data!X67*$D151</f>
        <v>2.8385370082609863E-2</v>
      </c>
      <c r="X175">
        <f>Data!Y67*$D151</f>
        <v>2.8279463890435314E-2</v>
      </c>
      <c r="Y175">
        <f>Data!Z67*$D151</f>
        <v>2.8344501333611518E-2</v>
      </c>
      <c r="Z175">
        <f>Data!AA67*$D151</f>
        <v>2.8354206671363527E-2</v>
      </c>
      <c r="AA175">
        <f>Data!AB67*$D151</f>
        <v>2.8347207926626879E-2</v>
      </c>
      <c r="AB175">
        <f>Data!AC67*$D151</f>
        <v>2.8310953542804031E-2</v>
      </c>
      <c r="AC175">
        <f>Data!AD67*$D151</f>
        <v>2.8186258949858899E-2</v>
      </c>
      <c r="AD175">
        <f>Data!AE67*$D151</f>
        <v>2.8040866170148959E-2</v>
      </c>
      <c r="AE175">
        <f>Data!AF67*$D151</f>
        <v>2.7849623758461013E-2</v>
      </c>
      <c r="AF175">
        <f>Data!AG67*$D151</f>
        <v>2.7726578495634618E-2</v>
      </c>
      <c r="AG175">
        <f>Data!AH67*$D151</f>
        <v>2.7603389579309884E-2</v>
      </c>
      <c r="AH175">
        <f>Data!AI67*$D151</f>
        <v>2.7504842608173884E-2</v>
      </c>
      <c r="AI175">
        <f>Data!AJ67*$D151</f>
        <v>2.7224917655994964E-2</v>
      </c>
    </row>
    <row r="176" spans="1:35" ht="16.05" customHeight="1" x14ac:dyDescent="0.45">
      <c r="A176" s="7" t="s">
        <v>494</v>
      </c>
      <c r="D176">
        <f>Data!E68*$D152</f>
        <v>1.4438204980632561E-2</v>
      </c>
      <c r="E176">
        <f>Data!F68*$D152</f>
        <v>5.9489524932156337E-3</v>
      </c>
      <c r="F176">
        <f>Data!G68*$D152</f>
        <v>8.6421723076728144E-3</v>
      </c>
      <c r="G176">
        <f>Data!H68*$D152</f>
        <v>1.1375088819688651E-2</v>
      </c>
      <c r="H176">
        <f>Data!I68*$D152</f>
        <v>1.2613996194735471E-2</v>
      </c>
      <c r="I176">
        <f>Data!J68*$D152</f>
        <v>1.3927245597726835E-2</v>
      </c>
      <c r="J176">
        <f>Data!K68*$D152</f>
        <v>1.5201677677378324E-2</v>
      </c>
      <c r="K176">
        <f>Data!L68*$D152</f>
        <v>1.6647990496509894E-2</v>
      </c>
      <c r="L176">
        <f>Data!M68*$D152</f>
        <v>1.7290871451627467E-2</v>
      </c>
      <c r="M176">
        <f>Data!N68*$D152</f>
        <v>1.7920111365905454E-2</v>
      </c>
      <c r="N176">
        <f>Data!O68*$D152</f>
        <v>1.8566022470048665E-2</v>
      </c>
      <c r="O176">
        <f>Data!P68*$D152</f>
        <v>1.9205550391408362E-2</v>
      </c>
      <c r="P176">
        <f>Data!Q68*$D152</f>
        <v>1.9198001198687437E-2</v>
      </c>
      <c r="Q176">
        <f>Data!R68*$D152</f>
        <v>1.922324863665887E-2</v>
      </c>
      <c r="R176">
        <f>Data!S68*$D152</f>
        <v>1.9246595015250462E-2</v>
      </c>
      <c r="S176">
        <f>Data!T68*$D152</f>
        <v>1.9276593759115435E-2</v>
      </c>
      <c r="T176">
        <f>Data!U68*$D152</f>
        <v>1.9256660829304374E-2</v>
      </c>
      <c r="U176">
        <f>Data!V68*$D152</f>
        <v>1.9216065961742107E-2</v>
      </c>
      <c r="V176">
        <f>Data!W68*$D152</f>
        <v>1.9170400931222242E-2</v>
      </c>
      <c r="W176">
        <f>Data!X68*$D152</f>
        <v>1.9122302517845063E-2</v>
      </c>
      <c r="X176">
        <f>Data!Y68*$D152</f>
        <v>1.909329726546391E-2</v>
      </c>
      <c r="Y176">
        <f>Data!Z68*$D152</f>
        <v>1.9138880400064163E-2</v>
      </c>
      <c r="Z176">
        <f>Data!AA68*$D152</f>
        <v>1.9153917027927292E-2</v>
      </c>
      <c r="AA176">
        <f>Data!AB68*$D152</f>
        <v>1.9165276394744246E-2</v>
      </c>
      <c r="AB176">
        <f>Data!AC68*$D152</f>
        <v>1.9161083592171342E-2</v>
      </c>
      <c r="AC176">
        <f>Data!AD68*$D152</f>
        <v>1.9117521675718223E-2</v>
      </c>
      <c r="AD176">
        <f>Data!AE68*$D152</f>
        <v>1.9060549638067709E-2</v>
      </c>
      <c r="AE176">
        <f>Data!AF68*$D152</f>
        <v>1.8999536506678984E-2</v>
      </c>
      <c r="AF176">
        <f>Data!AG68*$D152</f>
        <v>1.8952136222452592E-2</v>
      </c>
      <c r="AG176">
        <f>Data!AH68*$D152</f>
        <v>1.8900837155430263E-2</v>
      </c>
      <c r="AH176">
        <f>Data!AI68*$D152</f>
        <v>1.8857802863508414E-2</v>
      </c>
      <c r="AI176">
        <f>Data!AJ68*$D152</f>
        <v>1.8740040558775001E-2</v>
      </c>
    </row>
    <row r="177" spans="1:35" ht="16.05" customHeight="1" x14ac:dyDescent="0.45">
      <c r="A177" s="7" t="s">
        <v>496</v>
      </c>
      <c r="D177">
        <f>Data!E70*$D153</f>
        <v>5.2432861607517332E-2</v>
      </c>
      <c r="E177">
        <f>Data!F70*$D153</f>
        <v>6.5538753224184149E-2</v>
      </c>
      <c r="F177">
        <f>Data!G70*$D153</f>
        <v>6.5202129827709746E-2</v>
      </c>
      <c r="G177">
        <f>Data!H70*$D153</f>
        <v>6.4549412027430558E-2</v>
      </c>
      <c r="H177">
        <f>Data!I70*$D153</f>
        <v>6.4096967302222224E-2</v>
      </c>
      <c r="I177">
        <f>Data!J70*$D153</f>
        <v>6.3643227240864728E-2</v>
      </c>
      <c r="J177">
        <f>Data!K70*$D153</f>
        <v>6.3190048737167354E-2</v>
      </c>
      <c r="K177">
        <f>Data!L70*$D153</f>
        <v>6.2760917977349423E-2</v>
      </c>
      <c r="L177">
        <f>Data!M70*$D153</f>
        <v>6.2440473648305794E-2</v>
      </c>
      <c r="M177">
        <f>Data!N70*$D153</f>
        <v>6.2124061053026494E-2</v>
      </c>
      <c r="N177">
        <f>Data!O70*$D153</f>
        <v>6.1848586477295381E-2</v>
      </c>
      <c r="O177">
        <f>Data!P70*$D153</f>
        <v>6.1545721307236199E-2</v>
      </c>
      <c r="P177">
        <f>Data!Q70*$D153</f>
        <v>6.1485549508503143E-2</v>
      </c>
      <c r="Q177">
        <f>Data!R70*$D153</f>
        <v>6.1476056141969639E-2</v>
      </c>
      <c r="R177">
        <f>Data!S70*$D153</f>
        <v>6.1467101885509585E-2</v>
      </c>
      <c r="S177">
        <f>Data!T70*$D153</f>
        <v>6.1520835029463213E-2</v>
      </c>
      <c r="T177">
        <f>Data!U70*$D153</f>
        <v>6.1559040331328495E-2</v>
      </c>
      <c r="U177">
        <f>Data!V70*$D153</f>
        <v>6.1568458749908669E-2</v>
      </c>
      <c r="V177">
        <f>Data!W70*$D153</f>
        <v>6.1589096300579453E-2</v>
      </c>
      <c r="W177">
        <f>Data!X70*$D153</f>
        <v>6.1637030729970538E-2</v>
      </c>
      <c r="X177">
        <f>Data!Y70*$D153</f>
        <v>6.1702031581120365E-2</v>
      </c>
      <c r="Y177">
        <f>Data!Z70*$D153</f>
        <v>6.1854396231654653E-2</v>
      </c>
      <c r="Z177">
        <f>Data!AA70*$D153</f>
        <v>6.1981769849011464E-2</v>
      </c>
      <c r="AA177">
        <f>Data!AB70*$D153</f>
        <v>6.2106976108942141E-2</v>
      </c>
      <c r="AB177">
        <f>Data!AC70*$D153</f>
        <v>6.2221341288487893E-2</v>
      </c>
      <c r="AC177">
        <f>Data!AD70*$D153</f>
        <v>6.2309476401670276E-2</v>
      </c>
      <c r="AD177">
        <f>Data!AE70*$D153</f>
        <v>6.2392595276549188E-2</v>
      </c>
      <c r="AE177">
        <f>Data!AF70*$D153</f>
        <v>6.2448458365284489E-2</v>
      </c>
      <c r="AF177">
        <f>Data!AG70*$D153</f>
        <v>6.2545712473226961E-2</v>
      </c>
      <c r="AG177">
        <f>Data!AH70*$D153</f>
        <v>6.2634289300942794E-2</v>
      </c>
      <c r="AH177">
        <f>Data!AI70*$D153</f>
        <v>6.2738929155559384E-2</v>
      </c>
      <c r="AI177">
        <f>Data!AJ70*$D153</f>
        <v>6.2723888045842238E-2</v>
      </c>
    </row>
    <row r="178" spans="1:35" ht="16.05" customHeight="1" x14ac:dyDescent="0.45">
      <c r="A178" s="7" t="s">
        <v>497</v>
      </c>
      <c r="D178">
        <f>Data!E71*$D154</f>
        <v>0</v>
      </c>
      <c r="E178">
        <f>Data!F71*$D154</f>
        <v>0</v>
      </c>
      <c r="F178">
        <f>Data!G71*$D154</f>
        <v>0</v>
      </c>
      <c r="G178">
        <f>Data!H71*$D154</f>
        <v>0</v>
      </c>
      <c r="H178">
        <f>Data!I71*$D154</f>
        <v>0</v>
      </c>
      <c r="I178">
        <f>Data!J71*$D154</f>
        <v>0</v>
      </c>
      <c r="J178">
        <f>Data!K71*$D154</f>
        <v>0</v>
      </c>
      <c r="K178">
        <f>Data!L71*$D154</f>
        <v>0</v>
      </c>
      <c r="L178">
        <f>Data!M71*$D154</f>
        <v>0</v>
      </c>
      <c r="M178">
        <f>Data!N71*$D154</f>
        <v>0</v>
      </c>
      <c r="N178">
        <f>Data!O71*$D154</f>
        <v>0</v>
      </c>
      <c r="O178">
        <f>Data!P71*$D154</f>
        <v>0</v>
      </c>
      <c r="P178">
        <f>Data!Q71*$D154</f>
        <v>0</v>
      </c>
      <c r="Q178">
        <f>Data!R71*$D154</f>
        <v>0</v>
      </c>
      <c r="R178">
        <f>Data!S71*$D154</f>
        <v>0</v>
      </c>
      <c r="S178">
        <f>Data!T71*$D154</f>
        <v>0</v>
      </c>
      <c r="T178">
        <f>Data!U71*$D154</f>
        <v>0</v>
      </c>
      <c r="U178">
        <f>Data!V71*$D154</f>
        <v>0</v>
      </c>
      <c r="V178">
        <f>Data!W71*$D154</f>
        <v>0</v>
      </c>
      <c r="W178">
        <f>Data!X71*$D154</f>
        <v>0</v>
      </c>
      <c r="X178">
        <f>Data!Y71*$D154</f>
        <v>0</v>
      </c>
      <c r="Y178">
        <f>Data!Z71*$D154</f>
        <v>0</v>
      </c>
      <c r="Z178">
        <f>Data!AA71*$D154</f>
        <v>0</v>
      </c>
      <c r="AA178">
        <f>Data!AB71*$D154</f>
        <v>0</v>
      </c>
      <c r="AB178">
        <f>Data!AC71*$D154</f>
        <v>0</v>
      </c>
      <c r="AC178">
        <f>Data!AD71*$D154</f>
        <v>0</v>
      </c>
      <c r="AD178">
        <f>Data!AE71*$D154</f>
        <v>0</v>
      </c>
      <c r="AE178">
        <f>Data!AF71*$D154</f>
        <v>0</v>
      </c>
      <c r="AF178">
        <f>Data!AG71*$D154</f>
        <v>0</v>
      </c>
      <c r="AG178">
        <f>Data!AH71*$D154</f>
        <v>0</v>
      </c>
      <c r="AH178">
        <f>Data!AI71*$D154</f>
        <v>0</v>
      </c>
      <c r="AI178">
        <f>Data!AJ71*$D154</f>
        <v>0</v>
      </c>
    </row>
    <row r="179" spans="1:35" ht="16.05" customHeight="1" x14ac:dyDescent="0.45">
      <c r="A179" s="7" t="s">
        <v>498</v>
      </c>
      <c r="D179">
        <f>Data!E72*$D155</f>
        <v>2.0190706492800001</v>
      </c>
      <c r="E179">
        <f>Data!F72*$D155</f>
        <v>1.8298544755199999</v>
      </c>
      <c r="F179">
        <f>Data!G72*$D155</f>
        <v>1.91444600704</v>
      </c>
      <c r="G179">
        <f>Data!H72*$D155</f>
        <v>2.0102047510399998</v>
      </c>
      <c r="H179">
        <f>Data!I72*$D155</f>
        <v>2.0540339510400001</v>
      </c>
      <c r="I179">
        <f>Data!J72*$D155</f>
        <v>2.09696897216</v>
      </c>
      <c r="J179">
        <f>Data!K72*$D155</f>
        <v>2.1321089305599998</v>
      </c>
      <c r="K179">
        <f>Data!L72*$D155</f>
        <v>2.1864538268799998</v>
      </c>
      <c r="L179">
        <f>Data!M72*$D155</f>
        <v>2.2103420870399999</v>
      </c>
      <c r="M179">
        <f>Data!N72*$D155</f>
        <v>2.2321168380800001</v>
      </c>
      <c r="N179">
        <f>Data!O72*$D155</f>
        <v>2.2552845171200002</v>
      </c>
      <c r="O179">
        <f>Data!P72*$D155</f>
        <v>2.28544570592</v>
      </c>
      <c r="P179">
        <f>Data!Q72*$D155</f>
        <v>2.2891384060800002</v>
      </c>
      <c r="Q179">
        <f>Data!R72*$D155</f>
        <v>2.2940716716799998</v>
      </c>
      <c r="R179">
        <f>Data!S72*$D155</f>
        <v>2.3029136550399998</v>
      </c>
      <c r="S179">
        <f>Data!T72*$D155</f>
        <v>2.3122325961599999</v>
      </c>
      <c r="T179">
        <f>Data!U72*$D155</f>
        <v>2.3243748076799999</v>
      </c>
      <c r="U179">
        <f>Data!V72*$D155</f>
        <v>2.3342486448000002</v>
      </c>
      <c r="V179">
        <f>Data!W72*$D155</f>
        <v>2.3439712822400001</v>
      </c>
      <c r="W179">
        <f>Data!X72*$D155</f>
        <v>2.3522631980800002</v>
      </c>
      <c r="X179">
        <f>Data!Y72*$D155</f>
        <v>2.36253319808</v>
      </c>
      <c r="Y179">
        <f>Data!Z72*$D155</f>
        <v>2.3738761318399999</v>
      </c>
      <c r="Z179">
        <f>Data!AA72*$D155</f>
        <v>2.3837758303999999</v>
      </c>
      <c r="AA179">
        <f>Data!AB72*$D155</f>
        <v>2.3942427363199998</v>
      </c>
      <c r="AB179">
        <f>Data!AC72*$D155</f>
        <v>2.4046587536000001</v>
      </c>
      <c r="AC179">
        <f>Data!AD72*$D155</f>
        <v>2.4161687123200002</v>
      </c>
      <c r="AD179">
        <f>Data!AE72*$D155</f>
        <v>2.4275870563200002</v>
      </c>
      <c r="AE179">
        <f>Data!AF72*$D155</f>
        <v>2.4403890758400002</v>
      </c>
      <c r="AF179">
        <f>Data!AG72*$D155</f>
        <v>2.4513437593599998</v>
      </c>
      <c r="AG179">
        <f>Data!AH72*$D155</f>
        <v>2.4614413497599998</v>
      </c>
      <c r="AH179">
        <f>Data!AI72*$D155</f>
        <v>2.4720569779199999</v>
      </c>
      <c r="AI179">
        <f>Data!AJ72*$D155</f>
        <v>2.4821672588800001</v>
      </c>
    </row>
    <row r="180" spans="1:35" ht="16.05" customHeight="1" x14ac:dyDescent="0.45">
      <c r="A180" s="7" t="s">
        <v>499</v>
      </c>
      <c r="D180">
        <f>Data!E73*$D156</f>
        <v>5.5839578189010716E-3</v>
      </c>
      <c r="E180">
        <f>Data!F73*$D156</f>
        <v>5.4801339311743545E-3</v>
      </c>
      <c r="F180">
        <f>Data!G73*$D156</f>
        <v>5.8723227497461993E-3</v>
      </c>
      <c r="G180">
        <f>Data!H73*$D156</f>
        <v>6.1432324379875371E-3</v>
      </c>
      <c r="H180">
        <f>Data!I73*$D156</f>
        <v>6.2407731633571618E-3</v>
      </c>
      <c r="I180">
        <f>Data!J73*$D156</f>
        <v>6.3668646858818997E-3</v>
      </c>
      <c r="J180">
        <f>Data!K73*$D156</f>
        <v>6.515258749662199E-3</v>
      </c>
      <c r="K180">
        <f>Data!L73*$D156</f>
        <v>6.6619054767314383E-3</v>
      </c>
      <c r="L180">
        <f>Data!M73*$D156</f>
        <v>6.7189003378349578E-3</v>
      </c>
      <c r="M180">
        <f>Data!N73*$D156</f>
        <v>6.777956022489361E-3</v>
      </c>
      <c r="N180">
        <f>Data!O73*$D156</f>
        <v>6.8393665504716157E-3</v>
      </c>
      <c r="O180">
        <f>Data!P73*$D156</f>
        <v>6.8755618618278579E-3</v>
      </c>
      <c r="P180">
        <f>Data!Q73*$D156</f>
        <v>6.8931775398807238E-3</v>
      </c>
      <c r="Q180">
        <f>Data!R73*$D156</f>
        <v>6.9251330592019879E-3</v>
      </c>
      <c r="R180">
        <f>Data!S73*$D156</f>
        <v>6.9404825026269119E-3</v>
      </c>
      <c r="S180">
        <f>Data!T73*$D156</f>
        <v>6.9795240328286746E-3</v>
      </c>
      <c r="T180">
        <f>Data!U73*$D156</f>
        <v>6.9813707186881149E-3</v>
      </c>
      <c r="U180">
        <f>Data!V73*$D156</f>
        <v>6.968130430832207E-3</v>
      </c>
      <c r="V180">
        <f>Data!W73*$D156</f>
        <v>6.9412685691995777E-3</v>
      </c>
      <c r="W180">
        <f>Data!X73*$D156</f>
        <v>6.9306408954348878E-3</v>
      </c>
      <c r="X180">
        <f>Data!Y73*$D156</f>
        <v>6.922785599932463E-3</v>
      </c>
      <c r="Y180">
        <f>Data!Z73*$D156</f>
        <v>6.9690447115085281E-3</v>
      </c>
      <c r="Z180">
        <f>Data!AA73*$D156</f>
        <v>6.995436678520435E-3</v>
      </c>
      <c r="AA180">
        <f>Data!AB73*$D156</f>
        <v>7.0125488980510974E-3</v>
      </c>
      <c r="AB180">
        <f>Data!AC73*$D156</f>
        <v>7.0187622474931115E-3</v>
      </c>
      <c r="AC180">
        <f>Data!AD73*$D156</f>
        <v>6.9943787443457785E-3</v>
      </c>
      <c r="AD180">
        <f>Data!AE73*$D156</f>
        <v>6.9621506861444957E-3</v>
      </c>
      <c r="AE180">
        <f>Data!AF73*$D156</f>
        <v>6.911700114551585E-3</v>
      </c>
      <c r="AF180">
        <f>Data!AG73*$D156</f>
        <v>6.8831694557373599E-3</v>
      </c>
      <c r="AG180">
        <f>Data!AH73*$D156</f>
        <v>6.8540930478850669E-3</v>
      </c>
      <c r="AH180">
        <f>Data!AI73*$D156</f>
        <v>6.8318844855536501E-3</v>
      </c>
      <c r="AI180">
        <f>Data!AJ73*$D156</f>
        <v>6.7507014632094131E-3</v>
      </c>
    </row>
    <row r="181" spans="1:35" ht="16.05" customHeight="1" x14ac:dyDescent="0.45">
      <c r="A181" s="7" t="s">
        <v>511</v>
      </c>
      <c r="D181">
        <f>Data!E74*$D157</f>
        <v>0.21204175065392128</v>
      </c>
      <c r="E181">
        <f>Data!F74*$D157</f>
        <v>0.20227957981880965</v>
      </c>
      <c r="F181">
        <f>Data!G74*$D157</f>
        <v>0.21003418495935003</v>
      </c>
      <c r="G181">
        <f>Data!H74*$D157</f>
        <v>0.21620898827434787</v>
      </c>
      <c r="H181">
        <f>Data!I74*$D157</f>
        <v>0.21756598688036263</v>
      </c>
      <c r="I181">
        <f>Data!J74*$D157</f>
        <v>0.21995823382002261</v>
      </c>
      <c r="J181">
        <f>Data!K74*$D157</f>
        <v>0.22220722465794096</v>
      </c>
      <c r="K181">
        <f>Data!L74*$D157</f>
        <v>0.22517252084185493</v>
      </c>
      <c r="L181">
        <f>Data!M74*$D157</f>
        <v>0.22545260220181473</v>
      </c>
      <c r="M181">
        <f>Data!N74*$D157</f>
        <v>0.22546421732556099</v>
      </c>
      <c r="N181">
        <f>Data!O74*$D157</f>
        <v>0.22568372255612934</v>
      </c>
      <c r="O181">
        <f>Data!P74*$D157</f>
        <v>0.22538798967763127</v>
      </c>
      <c r="P181">
        <f>Data!Q74*$D157</f>
        <v>0.22444998737830063</v>
      </c>
      <c r="Q181">
        <f>Data!R74*$D157</f>
        <v>0.22395998798059122</v>
      </c>
      <c r="R181">
        <f>Data!S74*$D157</f>
        <v>0.22336143419888055</v>
      </c>
      <c r="S181">
        <f>Data!T74*$D157</f>
        <v>0.22326689207246914</v>
      </c>
      <c r="T181">
        <f>Data!U74*$D157</f>
        <v>0.2225868464805206</v>
      </c>
      <c r="U181">
        <f>Data!V74*$D157</f>
        <v>0.22167871202583911</v>
      </c>
      <c r="V181">
        <f>Data!W74*$D157</f>
        <v>0.22070465404098238</v>
      </c>
      <c r="W181">
        <f>Data!X74*$D157</f>
        <v>0.21999992287077313</v>
      </c>
      <c r="X181">
        <f>Data!Y74*$D157</f>
        <v>0.21950447403801945</v>
      </c>
      <c r="Y181">
        <f>Data!Z74*$D157</f>
        <v>0.21995135053510706</v>
      </c>
      <c r="Z181">
        <f>Data!AA74*$D157</f>
        <v>0.22003374454301669</v>
      </c>
      <c r="AA181">
        <f>Data!AB74*$D157</f>
        <v>0.22009313318157381</v>
      </c>
      <c r="AB181">
        <f>Data!AC74*$D157</f>
        <v>0.2199752372925125</v>
      </c>
      <c r="AC181">
        <f>Data!AD74*$D157</f>
        <v>0.21931422243270321</v>
      </c>
      <c r="AD181">
        <f>Data!AE74*$D157</f>
        <v>0.21852312328864909</v>
      </c>
      <c r="AE181">
        <f>Data!AF74*$D157</f>
        <v>0.2174856006650395</v>
      </c>
      <c r="AF181">
        <f>Data!AG74*$D157</f>
        <v>0.21684845175301673</v>
      </c>
      <c r="AG181">
        <f>Data!AH74*$D157</f>
        <v>0.21622144316690911</v>
      </c>
      <c r="AH181">
        <f>Data!AI74*$D157</f>
        <v>0.21575645760241691</v>
      </c>
      <c r="AI181">
        <f>Data!AJ74*$D157</f>
        <v>0.2141634215305207</v>
      </c>
    </row>
    <row r="183" spans="1:35" x14ac:dyDescent="0.45">
      <c r="A183" s="91" t="s">
        <v>593</v>
      </c>
      <c r="B183" s="90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</row>
    <row r="184" spans="1:35" x14ac:dyDescent="0.45">
      <c r="B184">
        <v>2017</v>
      </c>
      <c r="C184">
        <v>2018</v>
      </c>
      <c r="D184">
        <v>2019</v>
      </c>
      <c r="E184">
        <v>2020</v>
      </c>
      <c r="F184">
        <v>2021</v>
      </c>
      <c r="G184">
        <v>2022</v>
      </c>
      <c r="H184">
        <v>2023</v>
      </c>
      <c r="I184">
        <v>2024</v>
      </c>
      <c r="J184">
        <v>2025</v>
      </c>
      <c r="K184">
        <v>2026</v>
      </c>
      <c r="L184">
        <v>2027</v>
      </c>
      <c r="M184">
        <v>2028</v>
      </c>
      <c r="N184">
        <v>2029</v>
      </c>
      <c r="O184">
        <v>2030</v>
      </c>
      <c r="P184">
        <v>2031</v>
      </c>
      <c r="Q184">
        <v>2032</v>
      </c>
      <c r="R184">
        <v>2033</v>
      </c>
      <c r="S184">
        <v>2034</v>
      </c>
      <c r="T184">
        <v>2035</v>
      </c>
      <c r="U184">
        <v>2036</v>
      </c>
      <c r="V184">
        <v>2037</v>
      </c>
      <c r="W184">
        <v>2038</v>
      </c>
      <c r="X184">
        <v>2039</v>
      </c>
      <c r="Y184">
        <v>2040</v>
      </c>
      <c r="Z184">
        <v>2041</v>
      </c>
      <c r="AA184">
        <v>2042</v>
      </c>
      <c r="AB184">
        <v>2043</v>
      </c>
      <c r="AC184">
        <v>2044</v>
      </c>
      <c r="AD184">
        <v>2045</v>
      </c>
      <c r="AE184">
        <v>2046</v>
      </c>
      <c r="AF184">
        <v>2047</v>
      </c>
      <c r="AG184">
        <v>2048</v>
      </c>
      <c r="AH184">
        <v>2049</v>
      </c>
      <c r="AI184">
        <v>2050</v>
      </c>
    </row>
    <row r="185" spans="1:35" ht="16.05" customHeight="1" x14ac:dyDescent="0.45">
      <c r="A185" s="7" t="s">
        <v>491</v>
      </c>
      <c r="D185">
        <f>$E149*Data!E65</f>
        <v>4.972605977280465E-2</v>
      </c>
      <c r="E185">
        <f>$E149*Data!F65</f>
        <v>4.184980908198619E-2</v>
      </c>
      <c r="F185">
        <f>$E149*Data!G65</f>
        <v>4.7392774286787918E-2</v>
      </c>
      <c r="G185">
        <f>$E149*Data!H65</f>
        <v>5.2836059768165015E-2</v>
      </c>
      <c r="H185">
        <f>$E149*Data!I65</f>
        <v>5.5000579332509354E-2</v>
      </c>
      <c r="I185">
        <f>$E149*Data!J65</f>
        <v>5.7560862063644164E-2</v>
      </c>
      <c r="J185">
        <f>$E149*Data!K65</f>
        <v>6.0027304614160226E-2</v>
      </c>
      <c r="K185">
        <f>$E149*Data!L65</f>
        <v>6.3101439454131533E-2</v>
      </c>
      <c r="L185">
        <f>$E149*Data!M65</f>
        <v>6.4422881709913282E-2</v>
      </c>
      <c r="M185">
        <f>$E149*Data!N65</f>
        <v>6.5727550261588621E-2</v>
      </c>
      <c r="N185">
        <f>$E149*Data!O65</f>
        <v>6.707601630624406E-2</v>
      </c>
      <c r="O185">
        <f>$E149*Data!P65</f>
        <v>6.8342778536162774E-2</v>
      </c>
      <c r="P185">
        <f>$E149*Data!Q65</f>
        <v>6.8489974842507365E-2</v>
      </c>
      <c r="Q185">
        <f>$E149*Data!R65</f>
        <v>6.8774161623358671E-2</v>
      </c>
      <c r="R185">
        <f>$E149*Data!S65</f>
        <v>6.9030135317859245E-2</v>
      </c>
      <c r="S185">
        <f>$E149*Data!T65</f>
        <v>6.9368082032416969E-2</v>
      </c>
      <c r="T185">
        <f>$E149*Data!U65</f>
        <v>6.9487102129851985E-2</v>
      </c>
      <c r="U185">
        <f>$E149*Data!V65</f>
        <v>6.9493339949022265E-2</v>
      </c>
      <c r="V185">
        <f>$E149*Data!W65</f>
        <v>6.9461153318387772E-2</v>
      </c>
      <c r="W185">
        <f>$E149*Data!X65</f>
        <v>6.9468300166482366E-2</v>
      </c>
      <c r="X185">
        <f>$E149*Data!Y65</f>
        <v>6.9521342833958444E-2</v>
      </c>
      <c r="Y185">
        <f>$E149*Data!Z65</f>
        <v>6.9941705097867082E-2</v>
      </c>
      <c r="Z185">
        <f>$E149*Data!AA65</f>
        <v>7.0222760983964891E-2</v>
      </c>
      <c r="AA185">
        <f>$E149*Data!AB65</f>
        <v>7.0470822623467044E-2</v>
      </c>
      <c r="AB185">
        <f>$E149*Data!AC65</f>
        <v>7.0651239972670338E-2</v>
      </c>
      <c r="AC185">
        <f>$E149*Data!AD65</f>
        <v>7.0651922205331577E-2</v>
      </c>
      <c r="AD185">
        <f>$E149*Data!AE65</f>
        <v>7.0587908499113797E-2</v>
      </c>
      <c r="AE185">
        <f>$E149*Data!AF65</f>
        <v>7.0473016831215374E-2</v>
      </c>
      <c r="AF185">
        <f>$E149*Data!AG65</f>
        <v>7.0438051485390354E-2</v>
      </c>
      <c r="AG185">
        <f>$E149*Data!AH65</f>
        <v>7.0395758592009097E-2</v>
      </c>
      <c r="AH185">
        <f>$E149*Data!AI65</f>
        <v>7.0396370757532162E-2</v>
      </c>
      <c r="AI185">
        <f>$E149*Data!AJ65</f>
        <v>7.0042773256950977E-2</v>
      </c>
    </row>
    <row r="186" spans="1:35" ht="16.05" customHeight="1" x14ac:dyDescent="0.45">
      <c r="A186" s="7" t="s">
        <v>492</v>
      </c>
      <c r="D186">
        <f>$E150*Data!E66</f>
        <v>0.29891133831190536</v>
      </c>
      <c r="E186">
        <f>$E150*Data!F66</f>
        <v>0.29377994563291454</v>
      </c>
      <c r="F186">
        <f>$E150*Data!G66</f>
        <v>0.2952836067008997</v>
      </c>
      <c r="G186">
        <f>$E150*Data!H66</f>
        <v>0.29652487739962441</v>
      </c>
      <c r="H186">
        <f>$E150*Data!I66</f>
        <v>0.29293957512853225</v>
      </c>
      <c r="I186">
        <f>$E150*Data!J66</f>
        <v>0.29141365852481388</v>
      </c>
      <c r="J186">
        <f>$E150*Data!K66</f>
        <v>0.28868560740678978</v>
      </c>
      <c r="K186">
        <f>$E150*Data!L66</f>
        <v>0.28945566922575017</v>
      </c>
      <c r="L186">
        <f>$E150*Data!M66</f>
        <v>0.2877165180379504</v>
      </c>
      <c r="M186">
        <f>$E150*Data!N66</f>
        <v>0.28570079526089648</v>
      </c>
      <c r="N186">
        <f>$E150*Data!O66</f>
        <v>0.28393331113506226</v>
      </c>
      <c r="O186">
        <f>$E150*Data!P66</f>
        <v>0.28231972579050141</v>
      </c>
      <c r="P186">
        <f>$E150*Data!Q66</f>
        <v>0.28110912237183583</v>
      </c>
      <c r="Q186">
        <f>$E150*Data!R66</f>
        <v>0.2805144275365134</v>
      </c>
      <c r="R186">
        <f>$E150*Data!S66</f>
        <v>0.28017463694989825</v>
      </c>
      <c r="S186">
        <f>$E150*Data!T66</f>
        <v>0.27990757789658838</v>
      </c>
      <c r="T186">
        <f>$E150*Data!U66</f>
        <v>0.2792109206242343</v>
      </c>
      <c r="U186">
        <f>$E150*Data!V66</f>
        <v>0.27836025025053918</v>
      </c>
      <c r="V186">
        <f>$E150*Data!W66</f>
        <v>0.27765166496984561</v>
      </c>
      <c r="W186">
        <f>$E150*Data!X66</f>
        <v>0.27685811037700142</v>
      </c>
      <c r="X186">
        <f>$E150*Data!Y66</f>
        <v>0.27641250366075448</v>
      </c>
      <c r="Y186">
        <f>$E150*Data!Z66</f>
        <v>0.27697942978289203</v>
      </c>
      <c r="Z186">
        <f>$E150*Data!AA66</f>
        <v>0.27718110328917334</v>
      </c>
      <c r="AA186">
        <f>$E150*Data!AB66</f>
        <v>0.27746993847148144</v>
      </c>
      <c r="AB186">
        <f>$E150*Data!AC66</f>
        <v>0.27760633890692982</v>
      </c>
      <c r="AC186">
        <f>$E150*Data!AD66</f>
        <v>0.27733590188001073</v>
      </c>
      <c r="AD186">
        <f>$E150*Data!AE66</f>
        <v>0.27691061094609259</v>
      </c>
      <c r="AE186">
        <f>$E150*Data!AF66</f>
        <v>0.27653581998008331</v>
      </c>
      <c r="AF186">
        <f>$E150*Data!AG66</f>
        <v>0.27624777213114377</v>
      </c>
      <c r="AG186">
        <f>$E150*Data!AH66</f>
        <v>0.27593139134416972</v>
      </c>
      <c r="AH186">
        <f>$E150*Data!AI66</f>
        <v>0.27570360676568312</v>
      </c>
      <c r="AI186">
        <f>$E150*Data!AJ66</f>
        <v>0.27460169038544274</v>
      </c>
    </row>
    <row r="187" spans="1:35" ht="16.05" customHeight="1" x14ac:dyDescent="0.45">
      <c r="A187" s="7" t="s">
        <v>493</v>
      </c>
      <c r="D187">
        <f>$E151*Data!E67</f>
        <v>7.5422150132817556E-2</v>
      </c>
      <c r="E187">
        <f>$E151*Data!F67</f>
        <v>7.6024067414988933E-2</v>
      </c>
      <c r="F187">
        <f>$E151*Data!G67</f>
        <v>7.8657373011214116E-2</v>
      </c>
      <c r="G187">
        <f>$E151*Data!H67</f>
        <v>8.0176100357780541E-2</v>
      </c>
      <c r="H187">
        <f>$E151*Data!I67</f>
        <v>8.0151685647868134E-2</v>
      </c>
      <c r="I187">
        <f>$E151*Data!J67</f>
        <v>8.0410840021667776E-2</v>
      </c>
      <c r="J187">
        <f>$E151*Data!K67</f>
        <v>8.0739395895837021E-2</v>
      </c>
      <c r="K187">
        <f>$E151*Data!L67</f>
        <v>8.1320536427665263E-2</v>
      </c>
      <c r="L187">
        <f>$E151*Data!M67</f>
        <v>8.110281201512401E-2</v>
      </c>
      <c r="M187">
        <f>$E151*Data!N67</f>
        <v>8.0900968872613388E-2</v>
      </c>
      <c r="N187">
        <f>$E151*Data!O67</f>
        <v>8.072304259455966E-2</v>
      </c>
      <c r="O187">
        <f>$E151*Data!P67</f>
        <v>8.04059574484597E-2</v>
      </c>
      <c r="P187">
        <f>$E151*Data!Q67</f>
        <v>8.0070129342895965E-2</v>
      </c>
      <c r="Q187">
        <f>$E151*Data!R67</f>
        <v>7.9889584766520708E-2</v>
      </c>
      <c r="R187">
        <f>$E151*Data!S67</f>
        <v>7.9622033399371531E-2</v>
      </c>
      <c r="S187">
        <f>$E151*Data!T67</f>
        <v>7.9561486172621723E-2</v>
      </c>
      <c r="T187">
        <f>$E151*Data!U67</f>
        <v>7.9236016940276627E-2</v>
      </c>
      <c r="U187">
        <f>$E151*Data!V67</f>
        <v>7.8826894920430074E-2</v>
      </c>
      <c r="V187">
        <f>$E151*Data!W67</f>
        <v>7.8333135485403396E-2</v>
      </c>
      <c r="W187">
        <f>$E151*Data!X67</f>
        <v>7.7969169892243284E-2</v>
      </c>
      <c r="X187">
        <f>$E151*Data!Y67</f>
        <v>7.7678265885486764E-2</v>
      </c>
      <c r="Y187">
        <f>$E151*Data!Z67</f>
        <v>7.7856911273642873E-2</v>
      </c>
      <c r="Z187">
        <f>$E151*Data!AA67</f>
        <v>7.7883569975849179E-2</v>
      </c>
      <c r="AA187">
        <f>$E151*Data!AB67</f>
        <v>7.7864345765778414E-2</v>
      </c>
      <c r="AB187">
        <f>$E151*Data!AC67</f>
        <v>7.776476192370077E-2</v>
      </c>
      <c r="AC187">
        <f>$E151*Data!AD67</f>
        <v>7.7422249781928854E-2</v>
      </c>
      <c r="AD187">
        <f>$E151*Data!AE67</f>
        <v>7.7022883689138164E-2</v>
      </c>
      <c r="AE187">
        <f>$E151*Data!AF67</f>
        <v>7.6497577447080911E-2</v>
      </c>
      <c r="AF187">
        <f>$E151*Data!AG67</f>
        <v>7.6159595698954113E-2</v>
      </c>
      <c r="AG187">
        <f>$E151*Data!AH67</f>
        <v>7.582121936220701E-2</v>
      </c>
      <c r="AH187">
        <f>$E151*Data!AI67</f>
        <v>7.5550529724816073E-2</v>
      </c>
      <c r="AI187">
        <f>$E151*Data!AJ67</f>
        <v>7.4781629545251832E-2</v>
      </c>
    </row>
    <row r="188" spans="1:35" ht="16.05" customHeight="1" x14ac:dyDescent="0.45">
      <c r="A188" s="7" t="s">
        <v>494</v>
      </c>
      <c r="D188">
        <f>$E152*Data!E68</f>
        <v>3.9658981151126455E-2</v>
      </c>
      <c r="E188">
        <f>$E152*Data!F68</f>
        <v>1.6340632032434899E-2</v>
      </c>
      <c r="F188">
        <f>$E152*Data!G68</f>
        <v>2.3738390548862204E-2</v>
      </c>
      <c r="G188">
        <f>$E152*Data!H68</f>
        <v>3.1245188283277645E-2</v>
      </c>
      <c r="H188">
        <f>$E152*Data!I68</f>
        <v>3.4648229333109092E-2</v>
      </c>
      <c r="I188">
        <f>$E152*Data!J68</f>
        <v>3.8255473681684665E-2</v>
      </c>
      <c r="J188">
        <f>$E152*Data!K68</f>
        <v>4.1756094284667332E-2</v>
      </c>
      <c r="K188">
        <f>$E152*Data!L68</f>
        <v>4.572883832795481E-2</v>
      </c>
      <c r="L188">
        <f>$E152*Data!M68</f>
        <v>4.7494709065738792E-2</v>
      </c>
      <c r="M188">
        <f>$E152*Data!N68</f>
        <v>4.9223110479443742E-2</v>
      </c>
      <c r="N188">
        <f>$E152*Data!O68</f>
        <v>5.0997304455694968E-2</v>
      </c>
      <c r="O188">
        <f>$E152*Data!P68</f>
        <v>5.2753965052552088E-2</v>
      </c>
      <c r="P188">
        <f>$E152*Data!Q68</f>
        <v>5.2733228867394233E-2</v>
      </c>
      <c r="Q188">
        <f>$E152*Data!R68</f>
        <v>5.2802578739346205E-2</v>
      </c>
      <c r="R188">
        <f>$E152*Data!S68</f>
        <v>5.2866706765631551E-2</v>
      </c>
      <c r="S188">
        <f>$E152*Data!T68</f>
        <v>5.2949107564006018E-2</v>
      </c>
      <c r="T188">
        <f>$E152*Data!U68</f>
        <v>5.2894355627132704E-2</v>
      </c>
      <c r="U188">
        <f>$E152*Data!V68</f>
        <v>5.2782849308331714E-2</v>
      </c>
      <c r="V188">
        <f>$E152*Data!W68</f>
        <v>5.2657416223880968E-2</v>
      </c>
      <c r="W188">
        <f>$E152*Data!X68</f>
        <v>5.2525299103222033E-2</v>
      </c>
      <c r="X188">
        <f>$E152*Data!Y68</f>
        <v>5.2445627235492565E-2</v>
      </c>
      <c r="Y188">
        <f>$E152*Data!Z68</f>
        <v>5.2570835367552311E-2</v>
      </c>
      <c r="Z188">
        <f>$E152*Data!AA68</f>
        <v>5.2612138101638735E-2</v>
      </c>
      <c r="AA188">
        <f>$E152*Data!AB68</f>
        <v>5.2643340104594545E-2</v>
      </c>
      <c r="AB188">
        <f>$E152*Data!AC68</f>
        <v>5.2631823279723843E-2</v>
      </c>
      <c r="AC188">
        <f>$E152*Data!AD68</f>
        <v>5.2512167046429012E-2</v>
      </c>
      <c r="AD188">
        <f>$E152*Data!AE68</f>
        <v>5.2355675781042922E-2</v>
      </c>
      <c r="AE188">
        <f>$E152*Data!AF68</f>
        <v>5.2188084405871117E-2</v>
      </c>
      <c r="AF188">
        <f>$E152*Data!AG68</f>
        <v>5.2057884912151901E-2</v>
      </c>
      <c r="AG188">
        <f>$E152*Data!AH68</f>
        <v>5.1916976209523145E-2</v>
      </c>
      <c r="AH188">
        <f>$E152*Data!AI68</f>
        <v>5.1798769259665457E-2</v>
      </c>
      <c r="AI188">
        <f>$E152*Data!AJ68</f>
        <v>5.1475298784630627E-2</v>
      </c>
    </row>
    <row r="189" spans="1:35" ht="16.05" customHeight="1" x14ac:dyDescent="0.45">
      <c r="A189" s="7" t="s">
        <v>496</v>
      </c>
      <c r="D189">
        <f>$E153*Data!E70</f>
        <v>0.14402301899588688</v>
      </c>
      <c r="E189">
        <f>$E153*Data!F70</f>
        <v>0.18002239075236987</v>
      </c>
      <c r="F189">
        <f>$E153*Data!G70</f>
        <v>0.1790977508159155</v>
      </c>
      <c r="G189">
        <f>$E153*Data!H70</f>
        <v>0.17730486015028216</v>
      </c>
      <c r="H189">
        <f>$E153*Data!I70</f>
        <v>0.17606208122776146</v>
      </c>
      <c r="I189">
        <f>$E153*Data!J70</f>
        <v>0.1748157442651663</v>
      </c>
      <c r="J189">
        <f>$E153*Data!K70</f>
        <v>0.17357094979380797</v>
      </c>
      <c r="K189">
        <f>$E153*Data!L70</f>
        <v>0.17239220986472278</v>
      </c>
      <c r="L189">
        <f>$E153*Data!M70</f>
        <v>0.17151201072483152</v>
      </c>
      <c r="M189">
        <f>$E153*Data!N70</f>
        <v>0.17064288598467209</v>
      </c>
      <c r="N189">
        <f>$E153*Data!O70</f>
        <v>0.16988621013603375</v>
      </c>
      <c r="O189">
        <f>$E153*Data!P70</f>
        <v>0.1690542975757936</v>
      </c>
      <c r="P189">
        <f>$E153*Data!Q70</f>
        <v>0.16888901718013608</v>
      </c>
      <c r="Q189">
        <f>$E153*Data!R70</f>
        <v>0.16886294072223024</v>
      </c>
      <c r="R189">
        <f>$E153*Data!S70</f>
        <v>0.16883834509634407</v>
      </c>
      <c r="S189">
        <f>$E153*Data!T70</f>
        <v>0.16898593974166917</v>
      </c>
      <c r="T189">
        <f>$E153*Data!U70</f>
        <v>0.16909088238160128</v>
      </c>
      <c r="U189">
        <f>$E153*Data!V70</f>
        <v>0.16911675297184747</v>
      </c>
      <c r="V189">
        <f>$E153*Data!W70</f>
        <v>0.16917344036714044</v>
      </c>
      <c r="W189">
        <f>$E153*Data!X70</f>
        <v>0.16930510705522675</v>
      </c>
      <c r="X189">
        <f>$E153*Data!Y70</f>
        <v>0.16948365193210141</v>
      </c>
      <c r="Y189">
        <f>$E153*Data!Z70</f>
        <v>0.16990216841747771</v>
      </c>
      <c r="Z189">
        <f>$E153*Data!AA70</f>
        <v>0.17025203932571603</v>
      </c>
      <c r="AA189">
        <f>$E153*Data!AB70</f>
        <v>0.17059595691860618</v>
      </c>
      <c r="AB189">
        <f>$E153*Data!AC70</f>
        <v>0.17091009614200925</v>
      </c>
      <c r="AC189">
        <f>$E153*Data!AD70</f>
        <v>0.17115218640164617</v>
      </c>
      <c r="AD189">
        <f>$E153*Data!AE70</f>
        <v>0.17138049801632038</v>
      </c>
      <c r="AE189">
        <f>$E153*Data!AF70</f>
        <v>0.17153394321163165</v>
      </c>
      <c r="AF189">
        <f>$E153*Data!AG70</f>
        <v>0.17180108160168317</v>
      </c>
      <c r="AG189">
        <f>$E153*Data!AH70</f>
        <v>0.17204438516646295</v>
      </c>
      <c r="AH189">
        <f>$E153*Data!AI70</f>
        <v>0.17233181078671578</v>
      </c>
      <c r="AI189">
        <f>$E153*Data!AJ70</f>
        <v>0.17229049574183558</v>
      </c>
    </row>
    <row r="190" spans="1:35" ht="16.05" customHeight="1" x14ac:dyDescent="0.45">
      <c r="A190" s="7" t="s">
        <v>497</v>
      </c>
      <c r="D190">
        <f>$E154*Data!E71</f>
        <v>0</v>
      </c>
      <c r="E190">
        <f>$E154*Data!F71</f>
        <v>0</v>
      </c>
      <c r="F190">
        <f>$E154*Data!G71</f>
        <v>0</v>
      </c>
      <c r="G190">
        <f>$E154*Data!H71</f>
        <v>0</v>
      </c>
      <c r="H190">
        <f>$E154*Data!I71</f>
        <v>0</v>
      </c>
      <c r="I190">
        <f>$E154*Data!J71</f>
        <v>0</v>
      </c>
      <c r="J190">
        <f>$E154*Data!K71</f>
        <v>0</v>
      </c>
      <c r="K190">
        <f>$E154*Data!L71</f>
        <v>0</v>
      </c>
      <c r="L190">
        <f>$E154*Data!M71</f>
        <v>0</v>
      </c>
      <c r="M190">
        <f>$E154*Data!N71</f>
        <v>0</v>
      </c>
      <c r="N190">
        <f>$E154*Data!O71</f>
        <v>0</v>
      </c>
      <c r="O190">
        <f>$E154*Data!P71</f>
        <v>0</v>
      </c>
      <c r="P190">
        <f>$E154*Data!Q71</f>
        <v>0</v>
      </c>
      <c r="Q190">
        <f>$E154*Data!R71</f>
        <v>0</v>
      </c>
      <c r="R190">
        <f>$E154*Data!S71</f>
        <v>0</v>
      </c>
      <c r="S190">
        <f>$E154*Data!T71</f>
        <v>0</v>
      </c>
      <c r="T190">
        <f>$E154*Data!U71</f>
        <v>0</v>
      </c>
      <c r="U190">
        <f>$E154*Data!V71</f>
        <v>0</v>
      </c>
      <c r="V190">
        <f>$E154*Data!W71</f>
        <v>0</v>
      </c>
      <c r="W190">
        <f>$E154*Data!X71</f>
        <v>0</v>
      </c>
      <c r="X190">
        <f>$E154*Data!Y71</f>
        <v>0</v>
      </c>
      <c r="Y190">
        <f>$E154*Data!Z71</f>
        <v>0</v>
      </c>
      <c r="Z190">
        <f>$E154*Data!AA71</f>
        <v>0</v>
      </c>
      <c r="AA190">
        <f>$E154*Data!AB71</f>
        <v>0</v>
      </c>
      <c r="AB190">
        <f>$E154*Data!AC71</f>
        <v>0</v>
      </c>
      <c r="AC190">
        <f>$E154*Data!AD71</f>
        <v>0</v>
      </c>
      <c r="AD190">
        <f>$E154*Data!AE71</f>
        <v>0</v>
      </c>
      <c r="AE190">
        <f>$E154*Data!AF71</f>
        <v>0</v>
      </c>
      <c r="AF190">
        <f>$E154*Data!AG71</f>
        <v>0</v>
      </c>
      <c r="AG190">
        <f>$E154*Data!AH71</f>
        <v>0</v>
      </c>
      <c r="AH190">
        <f>$E154*Data!AI71</f>
        <v>0</v>
      </c>
      <c r="AI190">
        <f>$E154*Data!AJ71</f>
        <v>0</v>
      </c>
    </row>
    <row r="191" spans="1:35" ht="16.05" customHeight="1" x14ac:dyDescent="0.45">
      <c r="A191" s="7" t="s">
        <v>498</v>
      </c>
      <c r="D191">
        <f>$E155*Data!E72</f>
        <v>0</v>
      </c>
      <c r="E191">
        <f>$E155*Data!F72</f>
        <v>0</v>
      </c>
      <c r="F191">
        <f>$E155*Data!G72</f>
        <v>0</v>
      </c>
      <c r="G191">
        <f>$E155*Data!H72</f>
        <v>0</v>
      </c>
      <c r="H191">
        <f>$E155*Data!I72</f>
        <v>0</v>
      </c>
      <c r="I191">
        <f>$E155*Data!J72</f>
        <v>0</v>
      </c>
      <c r="J191">
        <f>$E155*Data!K72</f>
        <v>0</v>
      </c>
      <c r="K191">
        <f>$E155*Data!L72</f>
        <v>0</v>
      </c>
      <c r="L191">
        <f>$E155*Data!M72</f>
        <v>0</v>
      </c>
      <c r="M191">
        <f>$E155*Data!N72</f>
        <v>0</v>
      </c>
      <c r="N191">
        <f>$E155*Data!O72</f>
        <v>0</v>
      </c>
      <c r="O191">
        <f>$E155*Data!P72</f>
        <v>0</v>
      </c>
      <c r="P191">
        <f>$E155*Data!Q72</f>
        <v>0</v>
      </c>
      <c r="Q191">
        <f>$E155*Data!R72</f>
        <v>0</v>
      </c>
      <c r="R191">
        <f>$E155*Data!S72</f>
        <v>0</v>
      </c>
      <c r="S191">
        <f>$E155*Data!T72</f>
        <v>0</v>
      </c>
      <c r="T191">
        <f>$E155*Data!U72</f>
        <v>0</v>
      </c>
      <c r="U191">
        <f>$E155*Data!V72</f>
        <v>0</v>
      </c>
      <c r="V191">
        <f>$E155*Data!W72</f>
        <v>0</v>
      </c>
      <c r="W191">
        <f>$E155*Data!X72</f>
        <v>0</v>
      </c>
      <c r="X191">
        <f>$E155*Data!Y72</f>
        <v>0</v>
      </c>
      <c r="Y191">
        <f>$E155*Data!Z72</f>
        <v>0</v>
      </c>
      <c r="Z191">
        <f>$E155*Data!AA72</f>
        <v>0</v>
      </c>
      <c r="AA191">
        <f>$E155*Data!AB72</f>
        <v>0</v>
      </c>
      <c r="AB191">
        <f>$E155*Data!AC72</f>
        <v>0</v>
      </c>
      <c r="AC191">
        <f>$E155*Data!AD72</f>
        <v>0</v>
      </c>
      <c r="AD191">
        <f>$E155*Data!AE72</f>
        <v>0</v>
      </c>
      <c r="AE191">
        <f>$E155*Data!AF72</f>
        <v>0</v>
      </c>
      <c r="AF191">
        <f>$E155*Data!AG72</f>
        <v>0</v>
      </c>
      <c r="AG191">
        <f>$E155*Data!AH72</f>
        <v>0</v>
      </c>
      <c r="AH191">
        <f>$E155*Data!AI72</f>
        <v>0</v>
      </c>
      <c r="AI191">
        <f>$E155*Data!AJ72</f>
        <v>0</v>
      </c>
    </row>
    <row r="192" spans="1:35" ht="16.05" customHeight="1" x14ac:dyDescent="0.45">
      <c r="A192" s="7" t="s">
        <v>499</v>
      </c>
      <c r="D192">
        <f>$E156*Data!E73</f>
        <v>1.5338061634776743E-2</v>
      </c>
      <c r="E192">
        <f>$E156*Data!F73</f>
        <v>1.5052877319142366E-2</v>
      </c>
      <c r="F192">
        <f>$E156*Data!G73</f>
        <v>1.6130144817719041E-2</v>
      </c>
      <c r="G192">
        <f>$E156*Data!H73</f>
        <v>1.6874281795552004E-2</v>
      </c>
      <c r="H192">
        <f>$E156*Data!I73</f>
        <v>1.7142207468728844E-2</v>
      </c>
      <c r="I192">
        <f>$E156*Data!J73</f>
        <v>1.7488556708252272E-2</v>
      </c>
      <c r="J192">
        <f>$E156*Data!K73</f>
        <v>1.7896166753011731E-2</v>
      </c>
      <c r="K192">
        <f>$E156*Data!L73</f>
        <v>1.8298977198805706E-2</v>
      </c>
      <c r="L192">
        <f>$E156*Data!M73</f>
        <v>1.8455531155841746E-2</v>
      </c>
      <c r="M192">
        <f>$E156*Data!N73</f>
        <v>1.86177458000941E-2</v>
      </c>
      <c r="N192">
        <f>$E156*Data!O73</f>
        <v>1.8786428747523919E-2</v>
      </c>
      <c r="O192">
        <f>$E156*Data!P73</f>
        <v>1.8885850328860511E-2</v>
      </c>
      <c r="P192">
        <f>$E156*Data!Q73</f>
        <v>1.8934237219391574E-2</v>
      </c>
      <c r="Q192">
        <f>$E156*Data!R73</f>
        <v>1.9022012904813444E-2</v>
      </c>
      <c r="R192">
        <f>$E156*Data!S73</f>
        <v>1.9064174883278627E-2</v>
      </c>
      <c r="S192">
        <f>$E156*Data!T73</f>
        <v>1.9171414482138723E-2</v>
      </c>
      <c r="T192">
        <f>$E156*Data!U73</f>
        <v>1.9176486974168707E-2</v>
      </c>
      <c r="U192">
        <f>$E156*Data!V73</f>
        <v>1.914011844170797E-2</v>
      </c>
      <c r="V192">
        <f>$E156*Data!W73</f>
        <v>1.9066334057457876E-2</v>
      </c>
      <c r="W192">
        <f>$E156*Data!X73</f>
        <v>1.9037141875044652E-2</v>
      </c>
      <c r="X192">
        <f>$E156*Data!Y73</f>
        <v>1.9015564884228613E-2</v>
      </c>
      <c r="Y192">
        <f>$E156*Data!Z73</f>
        <v>1.914262979545019E-2</v>
      </c>
      <c r="Z192">
        <f>$E156*Data!AA73</f>
        <v>1.9215123469260083E-2</v>
      </c>
      <c r="AA192">
        <f>$E156*Data!AB73</f>
        <v>1.9262127455748075E-2</v>
      </c>
      <c r="AB192">
        <f>$E156*Data!AC73</f>
        <v>1.9279194335511642E-2</v>
      </c>
      <c r="AC192">
        <f>$E156*Data!AD73</f>
        <v>1.9212217526897574E-2</v>
      </c>
      <c r="AD192">
        <f>$E156*Data!AE73</f>
        <v>1.912369322942039E-2</v>
      </c>
      <c r="AE192">
        <f>$E156*Data!AF73</f>
        <v>1.8985115181072227E-2</v>
      </c>
      <c r="AF192">
        <f>$E156*Data!AG73</f>
        <v>1.8906746930887362E-2</v>
      </c>
      <c r="AG192">
        <f>$E156*Data!AH73</f>
        <v>1.8826879612719807E-2</v>
      </c>
      <c r="AH192">
        <f>$E156*Data!AI73</f>
        <v>1.8765876949571807E-2</v>
      </c>
      <c r="AI192">
        <f>$E156*Data!AJ73</f>
        <v>1.8542882750690409E-2</v>
      </c>
    </row>
    <row r="193" spans="1:35" ht="16.05" customHeight="1" x14ac:dyDescent="0.45">
      <c r="A193" s="7" t="s">
        <v>511</v>
      </c>
      <c r="D193">
        <f>$E157*Data!E74</f>
        <v>0.5824380387808632</v>
      </c>
      <c r="E193">
        <f>$E157*Data!F74</f>
        <v>0.55562322699067845</v>
      </c>
      <c r="F193">
        <f>$E157*Data!G74</f>
        <v>0.57692364068584723</v>
      </c>
      <c r="G193">
        <f>$E157*Data!H74</f>
        <v>0.59388464162813226</v>
      </c>
      <c r="H193">
        <f>$E157*Data!I74</f>
        <v>0.5976120566503067</v>
      </c>
      <c r="I193">
        <f>$E157*Data!J74</f>
        <v>0.60418310037880896</v>
      </c>
      <c r="J193">
        <f>$E157*Data!K74</f>
        <v>0.6103606470592795</v>
      </c>
      <c r="K193">
        <f>$E157*Data!L74</f>
        <v>0.61850574720317564</v>
      </c>
      <c r="L193">
        <f>$E157*Data!M74</f>
        <v>0.61927507700492912</v>
      </c>
      <c r="M193">
        <f>$E157*Data!N74</f>
        <v>0.6193069815231389</v>
      </c>
      <c r="N193">
        <f>$E157*Data!O74</f>
        <v>0.61990992031043002</v>
      </c>
      <c r="O193">
        <f>$E157*Data!P74</f>
        <v>0.61909759878778536</v>
      </c>
      <c r="P193">
        <f>$E157*Data!Q74</f>
        <v>0.61652108629480118</v>
      </c>
      <c r="Q193">
        <f>$E157*Data!R74</f>
        <v>0.61517515188648042</v>
      </c>
      <c r="R193">
        <f>$E157*Data!S74</f>
        <v>0.61353103939613685</v>
      </c>
      <c r="S193">
        <f>$E157*Data!T74</f>
        <v>0.61327135029944047</v>
      </c>
      <c r="T193">
        <f>$E157*Data!U74</f>
        <v>0.61140339542906907</v>
      </c>
      <c r="U193">
        <f>$E157*Data!V74</f>
        <v>0.60890892417940801</v>
      </c>
      <c r="V193">
        <f>$E157*Data!W74</f>
        <v>0.60623337363047503</v>
      </c>
      <c r="W193">
        <f>$E157*Data!X74</f>
        <v>0.60429761220906353</v>
      </c>
      <c r="X193">
        <f>$E157*Data!Y74</f>
        <v>0.60293670924738074</v>
      </c>
      <c r="Y193">
        <f>$E157*Data!Z74</f>
        <v>0.60416419331473203</v>
      </c>
      <c r="Z193">
        <f>$E157*Data!AA74</f>
        <v>0.60439051385880505</v>
      </c>
      <c r="AA193">
        <f>$E157*Data!AB74</f>
        <v>0.60455364306359793</v>
      </c>
      <c r="AB193">
        <f>$E157*Data!AC74</f>
        <v>0.60422980565802364</v>
      </c>
      <c r="AC193">
        <f>$E157*Data!AD74</f>
        <v>0.60241412456048027</v>
      </c>
      <c r="AD193">
        <f>$E157*Data!AE74</f>
        <v>0.60024112687241582</v>
      </c>
      <c r="AE193">
        <f>$E157*Data!AF74</f>
        <v>0.59739125112755731</v>
      </c>
      <c r="AF193">
        <f>$E157*Data!AG74</f>
        <v>0.59564112521327184</v>
      </c>
      <c r="AG193">
        <f>$E157*Data!AH74</f>
        <v>0.59391885283028567</v>
      </c>
      <c r="AH193">
        <f>$E157*Data!AI74</f>
        <v>0.59264162662644115</v>
      </c>
      <c r="AI193">
        <f>$E157*Data!AJ74</f>
        <v>0.58826586193594521</v>
      </c>
    </row>
    <row r="194" spans="1:35" ht="16.05" customHeight="1" thickBot="1" x14ac:dyDescent="0.5"/>
    <row r="195" spans="1:35" s="100" customFormat="1" x14ac:dyDescent="0.45">
      <c r="A195" s="97" t="s">
        <v>594</v>
      </c>
      <c r="B195" s="98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</row>
    <row r="196" spans="1:35" s="109" customFormat="1" x14ac:dyDescent="0.45">
      <c r="A196" s="94"/>
      <c r="B196" s="109">
        <v>2017</v>
      </c>
      <c r="C196" s="109">
        <v>2018</v>
      </c>
      <c r="D196" s="109">
        <v>2019</v>
      </c>
      <c r="E196" s="109">
        <v>2020</v>
      </c>
      <c r="F196" s="109">
        <v>2021</v>
      </c>
      <c r="G196" s="109">
        <v>2022</v>
      </c>
      <c r="H196" s="109">
        <v>2023</v>
      </c>
      <c r="I196" s="109">
        <v>2024</v>
      </c>
      <c r="J196" s="109">
        <v>2025</v>
      </c>
      <c r="K196" s="109">
        <v>2026</v>
      </c>
      <c r="L196" s="109">
        <v>2027</v>
      </c>
      <c r="M196" s="109">
        <v>2028</v>
      </c>
      <c r="N196" s="109">
        <v>2029</v>
      </c>
      <c r="O196" s="109">
        <v>2030</v>
      </c>
      <c r="P196" s="109">
        <v>2031</v>
      </c>
      <c r="Q196" s="109">
        <v>2032</v>
      </c>
      <c r="R196" s="109">
        <v>2033</v>
      </c>
      <c r="S196" s="109">
        <v>2034</v>
      </c>
      <c r="T196" s="109">
        <v>2035</v>
      </c>
      <c r="U196" s="109">
        <v>2036</v>
      </c>
      <c r="V196" s="109">
        <v>2037</v>
      </c>
      <c r="W196" s="109">
        <v>2038</v>
      </c>
      <c r="X196" s="109">
        <v>2039</v>
      </c>
      <c r="Y196" s="109">
        <v>2040</v>
      </c>
      <c r="Z196" s="109">
        <v>2041</v>
      </c>
      <c r="AA196" s="109">
        <v>2042</v>
      </c>
      <c r="AB196" s="109">
        <v>2043</v>
      </c>
      <c r="AC196" s="109">
        <v>2044</v>
      </c>
      <c r="AD196" s="109">
        <v>2045</v>
      </c>
      <c r="AE196" s="109">
        <v>2046</v>
      </c>
      <c r="AF196" s="109">
        <v>2047</v>
      </c>
      <c r="AG196" s="109">
        <v>2048</v>
      </c>
      <c r="AH196" s="109">
        <v>2049</v>
      </c>
      <c r="AI196" s="109">
        <v>2050</v>
      </c>
    </row>
    <row r="197" spans="1:35" s="109" customFormat="1" x14ac:dyDescent="0.45">
      <c r="A197" s="94" t="s">
        <v>180</v>
      </c>
      <c r="D197" s="109">
        <v>6622851029717.4248</v>
      </c>
      <c r="E197" s="109">
        <v>6317942194696.915</v>
      </c>
      <c r="F197" s="109">
        <v>6560147300444.707</v>
      </c>
      <c r="G197" s="109">
        <v>6753009330525.667</v>
      </c>
      <c r="H197" s="109">
        <v>6795393434540.3447</v>
      </c>
      <c r="I197" s="109">
        <v>6870112187138.8564</v>
      </c>
      <c r="J197" s="109">
        <v>6940356519874.2627</v>
      </c>
      <c r="K197" s="109">
        <v>7032973727685.873</v>
      </c>
      <c r="L197" s="109">
        <v>7041721708295.7949</v>
      </c>
      <c r="M197" s="109">
        <v>7042084491728.8965</v>
      </c>
      <c r="N197" s="109">
        <v>7048940454942.8145</v>
      </c>
      <c r="O197" s="109">
        <v>7039703619306.2393</v>
      </c>
      <c r="P197" s="109">
        <v>7010406325377.8438</v>
      </c>
      <c r="Q197" s="109">
        <v>6995101825176.0068</v>
      </c>
      <c r="R197" s="109">
        <v>6976406768578.3389</v>
      </c>
      <c r="S197" s="109">
        <v>6973453867004.3594</v>
      </c>
      <c r="T197" s="109">
        <v>6952213518653.1426</v>
      </c>
      <c r="U197" s="109">
        <v>6923849108390.7246</v>
      </c>
      <c r="V197" s="109">
        <v>6893425661554.8135</v>
      </c>
      <c r="W197" s="109">
        <v>6871414290954.918</v>
      </c>
      <c r="X197" s="109">
        <v>6855939584666.8604</v>
      </c>
      <c r="Y197" s="109">
        <v>6869897196598.3115</v>
      </c>
      <c r="Z197" s="109">
        <v>6872470667334.3535</v>
      </c>
      <c r="AA197" s="109">
        <v>6874325594983.3115</v>
      </c>
      <c r="AB197" s="109">
        <v>6870643268706.2402</v>
      </c>
      <c r="AC197" s="109">
        <v>6849997320766.999</v>
      </c>
      <c r="AD197" s="109">
        <v>6825288357722.459</v>
      </c>
      <c r="AE197" s="109">
        <v>6792882674620.2529</v>
      </c>
      <c r="AF197" s="109">
        <v>6772982148827.291</v>
      </c>
      <c r="AG197" s="109">
        <v>6753398343056.3115</v>
      </c>
      <c r="AH197" s="109">
        <v>6738875117724.0176</v>
      </c>
      <c r="AI197" s="109">
        <v>6689118687414.4316</v>
      </c>
    </row>
    <row r="198" spans="1:35" s="109" customFormat="1" x14ac:dyDescent="0.45">
      <c r="A198" s="94" t="s">
        <v>181</v>
      </c>
      <c r="D198" s="109">
        <v>3456177356669.9868</v>
      </c>
      <c r="E198" s="109">
        <v>3132283462467.5981</v>
      </c>
      <c r="F198" s="109">
        <v>3277084406362.1152</v>
      </c>
      <c r="G198" s="109">
        <v>3441001009693.4438</v>
      </c>
      <c r="H198" s="109">
        <v>3516026362894.917</v>
      </c>
      <c r="I198" s="109">
        <v>3589521090707.4419</v>
      </c>
      <c r="J198" s="109">
        <v>3649672491838.311</v>
      </c>
      <c r="K198" s="109">
        <v>3742698260985.4868</v>
      </c>
      <c r="L198" s="109">
        <v>3783589382791.7881</v>
      </c>
      <c r="M198" s="109">
        <v>3820862670637.5649</v>
      </c>
      <c r="N198" s="109">
        <v>3860520325872.7588</v>
      </c>
      <c r="O198" s="109">
        <v>3912149236341.0391</v>
      </c>
      <c r="P198" s="109">
        <v>3918470276509.9468</v>
      </c>
      <c r="Q198" s="109">
        <v>3926914874952.9189</v>
      </c>
      <c r="R198" s="109">
        <v>3942050285240.708</v>
      </c>
      <c r="S198" s="109">
        <v>3958002135810.459</v>
      </c>
      <c r="T198" s="109">
        <v>3978786765872.9521</v>
      </c>
      <c r="U198" s="109">
        <v>3995688468787.4878</v>
      </c>
      <c r="V198" s="109">
        <v>4012331353165.6172</v>
      </c>
      <c r="W198" s="109">
        <v>4026525176338.5889</v>
      </c>
      <c r="X198" s="109">
        <v>4044105017571.812</v>
      </c>
      <c r="Y198" s="109">
        <v>4063521470796.7148</v>
      </c>
      <c r="Z198" s="109">
        <v>4080467442456.0679</v>
      </c>
      <c r="AA198" s="109">
        <v>4098384340632.959</v>
      </c>
      <c r="AB198" s="109">
        <v>4116214129344.2441</v>
      </c>
      <c r="AC198" s="109">
        <v>4135916490288.6011</v>
      </c>
      <c r="AD198" s="109">
        <v>4155462028230.792</v>
      </c>
      <c r="AE198" s="109">
        <v>4177376095477.7461</v>
      </c>
      <c r="AF198" s="109">
        <v>4196127954975.4868</v>
      </c>
      <c r="AG198" s="109">
        <v>4213412671243.2671</v>
      </c>
      <c r="AH198" s="109">
        <v>4231584147157.9419</v>
      </c>
      <c r="AI198" s="109">
        <v>4248890586700.3042</v>
      </c>
    </row>
    <row r="199" spans="1:35" s="109" customFormat="1" x14ac:dyDescent="0.45">
      <c r="A199" s="94" t="s">
        <v>182</v>
      </c>
      <c r="D199" s="109">
        <v>27017051281943.66</v>
      </c>
      <c r="E199" s="109">
        <v>28799211500982.59</v>
      </c>
      <c r="F199" s="109">
        <v>29935158049027.59</v>
      </c>
      <c r="G199" s="109">
        <v>30934653137507.371</v>
      </c>
      <c r="H199" s="109">
        <v>31373337084859.641</v>
      </c>
      <c r="I199" s="109">
        <v>31916570664353.941</v>
      </c>
      <c r="J199" s="109">
        <v>32598410696170.828</v>
      </c>
      <c r="K199" s="109">
        <v>32979096816472.27</v>
      </c>
      <c r="L199" s="109">
        <v>33159049123727.059</v>
      </c>
      <c r="M199" s="109">
        <v>33366743811120.102</v>
      </c>
      <c r="N199" s="109">
        <v>33452338088392.59</v>
      </c>
      <c r="O199" s="109">
        <v>33397146608557.109</v>
      </c>
      <c r="P199" s="109">
        <v>33496445882108.859</v>
      </c>
      <c r="Q199" s="109">
        <v>33717911110084.828</v>
      </c>
      <c r="R199" s="109">
        <v>33844712022723.66</v>
      </c>
      <c r="S199" s="109">
        <v>34077177779288.238</v>
      </c>
      <c r="T199" s="109">
        <v>34148276821197.66</v>
      </c>
      <c r="U199" s="109">
        <v>34226593705772.781</v>
      </c>
      <c r="V199" s="109">
        <v>34117712605753.98</v>
      </c>
      <c r="W199" s="109">
        <v>34184325090991.988</v>
      </c>
      <c r="X199" s="109">
        <v>34251464529332.109</v>
      </c>
      <c r="Y199" s="109">
        <v>34748276710912.77</v>
      </c>
      <c r="Z199" s="109">
        <v>34818739909553.609</v>
      </c>
      <c r="AA199" s="109">
        <v>34900531785638.641</v>
      </c>
      <c r="AB199" s="109">
        <v>34986964926051.039</v>
      </c>
      <c r="AC199" s="109">
        <v>35011987304209.922</v>
      </c>
      <c r="AD199" s="109">
        <v>34961473065883.449</v>
      </c>
      <c r="AE199" s="109">
        <v>34990413122356.629</v>
      </c>
      <c r="AF199" s="109">
        <v>35028455648331.398</v>
      </c>
      <c r="AG199" s="109">
        <v>35097998200710.891</v>
      </c>
      <c r="AH199" s="109">
        <v>35118825165952.828</v>
      </c>
      <c r="AI199" s="109">
        <v>34969747598220.68</v>
      </c>
    </row>
    <row r="200" spans="1:35" s="109" customFormat="1" x14ac:dyDescent="0.45">
      <c r="A200" s="94" t="s">
        <v>177</v>
      </c>
      <c r="D200" s="109">
        <v>0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9">
        <v>0</v>
      </c>
      <c r="L200" s="109">
        <v>0</v>
      </c>
      <c r="M200" s="109">
        <v>0</v>
      </c>
      <c r="N200" s="109">
        <v>0</v>
      </c>
      <c r="O200" s="109">
        <v>0</v>
      </c>
      <c r="P200" s="109">
        <v>0</v>
      </c>
      <c r="Q200" s="109">
        <v>0</v>
      </c>
      <c r="R200" s="109">
        <v>0</v>
      </c>
      <c r="S200" s="109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0</v>
      </c>
      <c r="AE200" s="109">
        <v>0</v>
      </c>
      <c r="AF200" s="109">
        <v>0</v>
      </c>
      <c r="AG200" s="109">
        <v>0</v>
      </c>
      <c r="AH200" s="109">
        <v>0</v>
      </c>
      <c r="AI200" s="109">
        <v>0</v>
      </c>
    </row>
    <row r="201" spans="1:35" s="109" customFormat="1" x14ac:dyDescent="0.45">
      <c r="A201" s="94" t="s">
        <v>183</v>
      </c>
      <c r="D201" s="109">
        <v>1819394431511.8979</v>
      </c>
      <c r="E201" s="109">
        <v>1697010135723.3711</v>
      </c>
      <c r="F201" s="109">
        <v>1747702397790.7451</v>
      </c>
      <c r="G201" s="109">
        <v>1792822423981.8091</v>
      </c>
      <c r="H201" s="109">
        <v>1791914134421.2019</v>
      </c>
      <c r="I201" s="109">
        <v>1802199974011.218</v>
      </c>
      <c r="J201" s="109">
        <v>1807039147411.52</v>
      </c>
      <c r="K201" s="109">
        <v>1830436574018.1101</v>
      </c>
      <c r="L201" s="109">
        <v>1829597154925.1321</v>
      </c>
      <c r="M201" s="109">
        <v>1827447398000.9951</v>
      </c>
      <c r="N201" s="109">
        <v>1826694944181.4131</v>
      </c>
      <c r="O201" s="109">
        <v>1825930213769.4729</v>
      </c>
      <c r="P201" s="109">
        <v>1819042899595.647</v>
      </c>
      <c r="Q201" s="109">
        <v>1815940689791.856</v>
      </c>
      <c r="R201" s="109">
        <v>1813553399038.1389</v>
      </c>
      <c r="S201" s="109">
        <v>1812475781639.9529</v>
      </c>
      <c r="T201" s="109">
        <v>1807743167440.6541</v>
      </c>
      <c r="U201" s="109">
        <v>1801716649026.8989</v>
      </c>
      <c r="V201" s="109">
        <v>1795881394249.741</v>
      </c>
      <c r="W201" s="109">
        <v>1790213757500.929</v>
      </c>
      <c r="X201" s="109">
        <v>1786626837038.0371</v>
      </c>
      <c r="Y201" s="109">
        <v>1790453698028.814</v>
      </c>
      <c r="Z201" s="109">
        <v>1791638676860.77</v>
      </c>
      <c r="AA201" s="109">
        <v>1792960675428.8291</v>
      </c>
      <c r="AB201" s="109">
        <v>1793071861649.1299</v>
      </c>
      <c r="AC201" s="109">
        <v>1789852242243.5649</v>
      </c>
      <c r="AD201" s="109">
        <v>1785540338355.875</v>
      </c>
      <c r="AE201" s="109">
        <v>1780848111309.259</v>
      </c>
      <c r="AF201" s="109">
        <v>1777524671638.8091</v>
      </c>
      <c r="AG201" s="109">
        <v>1774027917277.0239</v>
      </c>
      <c r="AH201" s="109">
        <v>1771317756195.949</v>
      </c>
      <c r="AI201" s="109">
        <v>1761674407812.77</v>
      </c>
    </row>
    <row r="202" spans="1:35" s="109" customFormat="1" x14ac:dyDescent="0.45">
      <c r="A202" s="94" t="s">
        <v>184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9">
        <v>0</v>
      </c>
      <c r="L202" s="109">
        <v>0</v>
      </c>
      <c r="M202" s="109">
        <v>0</v>
      </c>
      <c r="N202" s="109">
        <v>0</v>
      </c>
      <c r="O202" s="109">
        <v>0</v>
      </c>
      <c r="P202" s="109">
        <v>0</v>
      </c>
      <c r="Q202" s="109">
        <v>0</v>
      </c>
      <c r="R202" s="109">
        <v>0</v>
      </c>
      <c r="S202" s="109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0</v>
      </c>
      <c r="AE202" s="109">
        <v>0</v>
      </c>
      <c r="AF202" s="109">
        <v>0</v>
      </c>
      <c r="AG202" s="109">
        <v>0</v>
      </c>
      <c r="AH202" s="109">
        <v>0</v>
      </c>
      <c r="AI202" s="109">
        <v>0</v>
      </c>
    </row>
    <row r="203" spans="1:35" s="109" customFormat="1" x14ac:dyDescent="0.45">
      <c r="A203" s="94" t="s">
        <v>185</v>
      </c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0</v>
      </c>
      <c r="AE203" s="109">
        <v>0</v>
      </c>
      <c r="AF203" s="109">
        <v>0</v>
      </c>
      <c r="AG203" s="109">
        <v>0</v>
      </c>
      <c r="AH203" s="109">
        <v>0</v>
      </c>
      <c r="AI203" s="109">
        <v>0</v>
      </c>
    </row>
    <row r="204" spans="1:35" s="109" customFormat="1" x14ac:dyDescent="0.45">
      <c r="A204" s="94" t="s">
        <v>186</v>
      </c>
      <c r="D204" s="109">
        <v>533648290501.2757</v>
      </c>
      <c r="E204" s="109">
        <v>449122234426.88147</v>
      </c>
      <c r="F204" s="109">
        <v>508608023555.66809</v>
      </c>
      <c r="G204" s="109">
        <v>567024073512.55493</v>
      </c>
      <c r="H204" s="109">
        <v>590253184577.1853</v>
      </c>
      <c r="I204" s="109">
        <v>617729532168.61975</v>
      </c>
      <c r="J204" s="109">
        <v>644198809177.82178</v>
      </c>
      <c r="K204" s="109">
        <v>677189695839.99597</v>
      </c>
      <c r="L204" s="109">
        <v>691371101002.92322</v>
      </c>
      <c r="M204" s="109">
        <v>705372494748.0415</v>
      </c>
      <c r="N204" s="109">
        <v>719843912809.66199</v>
      </c>
      <c r="O204" s="109">
        <v>733438504891.88879</v>
      </c>
      <c r="P204" s="109">
        <v>735018180772.25806</v>
      </c>
      <c r="Q204" s="109">
        <v>738068005964.06409</v>
      </c>
      <c r="R204" s="109">
        <v>740815054998.46667</v>
      </c>
      <c r="S204" s="109">
        <v>744441819059.97168</v>
      </c>
      <c r="T204" s="109">
        <v>745719114542.89734</v>
      </c>
      <c r="U204" s="109">
        <v>745786057340.13245</v>
      </c>
      <c r="V204" s="109">
        <v>745440638047.03796</v>
      </c>
      <c r="W204" s="109">
        <v>745517336327.28735</v>
      </c>
      <c r="X204" s="109">
        <v>746086577665.76392</v>
      </c>
      <c r="Y204" s="109">
        <v>750597805873.89111</v>
      </c>
      <c r="Z204" s="109">
        <v>753614031045.09277</v>
      </c>
      <c r="AA204" s="109">
        <v>756276169780.07581</v>
      </c>
      <c r="AB204" s="109">
        <v>758212366020.41748</v>
      </c>
      <c r="AC204" s="109">
        <v>758219687579.67761</v>
      </c>
      <c r="AD204" s="109">
        <v>757532707653.099</v>
      </c>
      <c r="AE204" s="109">
        <v>756299717497.69629</v>
      </c>
      <c r="AF204" s="109">
        <v>755924477691.61536</v>
      </c>
      <c r="AG204" s="109">
        <v>755470600381.48108</v>
      </c>
      <c r="AH204" s="109">
        <v>755477169996.81714</v>
      </c>
      <c r="AI204" s="109">
        <v>751682445408.28528</v>
      </c>
    </row>
    <row r="205" spans="1:35" s="109" customFormat="1" x14ac:dyDescent="0.45">
      <c r="A205" s="94" t="s">
        <v>187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0</v>
      </c>
      <c r="AE205" s="109">
        <v>0</v>
      </c>
      <c r="AF205" s="109">
        <v>0</v>
      </c>
      <c r="AG205" s="109">
        <v>0</v>
      </c>
      <c r="AH205" s="109">
        <v>0</v>
      </c>
      <c r="AI205" s="109">
        <v>0</v>
      </c>
    </row>
    <row r="206" spans="1:35" s="96" customFormat="1" ht="16.05" customHeight="1" thickBot="1" x14ac:dyDescent="0.5">
      <c r="A206" s="95" t="s">
        <v>188</v>
      </c>
      <c r="D206" s="96">
        <v>0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96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96">
        <v>0</v>
      </c>
      <c r="S206" s="96">
        <v>0</v>
      </c>
      <c r="T206" s="96">
        <v>0</v>
      </c>
      <c r="U206" s="96">
        <v>0</v>
      </c>
      <c r="V206" s="96">
        <v>0</v>
      </c>
      <c r="W206" s="96">
        <v>0</v>
      </c>
      <c r="X206" s="96">
        <v>0</v>
      </c>
      <c r="Y206" s="96">
        <v>0</v>
      </c>
      <c r="Z206" s="96">
        <v>0</v>
      </c>
      <c r="AA206" s="96">
        <v>0</v>
      </c>
      <c r="AB206" s="96">
        <v>0</v>
      </c>
      <c r="AC206" s="96">
        <v>0</v>
      </c>
      <c r="AD206" s="96">
        <v>0</v>
      </c>
      <c r="AE206" s="96">
        <v>0</v>
      </c>
      <c r="AF206" s="96">
        <v>0</v>
      </c>
      <c r="AG206" s="96">
        <v>0</v>
      </c>
      <c r="AH206" s="96">
        <v>0</v>
      </c>
      <c r="AI206" s="96">
        <v>0</v>
      </c>
    </row>
    <row r="207" spans="1:35" s="100" customFormat="1" x14ac:dyDescent="0.45">
      <c r="A207" s="97" t="s">
        <v>595</v>
      </c>
      <c r="B207" s="98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</row>
    <row r="208" spans="1:35" s="109" customFormat="1" x14ac:dyDescent="0.45">
      <c r="A208" s="94"/>
      <c r="B208" s="109">
        <v>2017</v>
      </c>
      <c r="C208" s="109">
        <v>2018</v>
      </c>
      <c r="D208" s="109">
        <v>2019</v>
      </c>
      <c r="E208" s="109">
        <v>2020</v>
      </c>
      <c r="F208" s="109">
        <v>2021</v>
      </c>
      <c r="G208" s="109">
        <v>2022</v>
      </c>
      <c r="H208" s="109">
        <v>2023</v>
      </c>
      <c r="I208" s="109">
        <v>2024</v>
      </c>
      <c r="J208" s="109">
        <v>2025</v>
      </c>
      <c r="K208" s="109">
        <v>2026</v>
      </c>
      <c r="L208" s="109">
        <v>2027</v>
      </c>
      <c r="M208" s="109">
        <v>2028</v>
      </c>
      <c r="N208" s="109">
        <v>2029</v>
      </c>
      <c r="O208" s="109">
        <v>2030</v>
      </c>
      <c r="P208" s="109">
        <v>2031</v>
      </c>
      <c r="Q208" s="109">
        <v>2032</v>
      </c>
      <c r="R208" s="109">
        <v>2033</v>
      </c>
      <c r="S208" s="109">
        <v>2034</v>
      </c>
      <c r="T208" s="109">
        <v>2035</v>
      </c>
      <c r="U208" s="109">
        <v>2036</v>
      </c>
      <c r="V208" s="109">
        <v>2037</v>
      </c>
      <c r="W208" s="109">
        <v>2038</v>
      </c>
      <c r="X208" s="109">
        <v>2039</v>
      </c>
      <c r="Y208" s="109">
        <v>2040</v>
      </c>
      <c r="Z208" s="109">
        <v>2041</v>
      </c>
      <c r="AA208" s="109">
        <v>2042</v>
      </c>
      <c r="AB208" s="109">
        <v>2043</v>
      </c>
      <c r="AC208" s="109">
        <v>2044</v>
      </c>
      <c r="AD208" s="109">
        <v>2045</v>
      </c>
      <c r="AE208" s="109">
        <v>2046</v>
      </c>
      <c r="AF208" s="109">
        <v>2047</v>
      </c>
      <c r="AG208" s="109">
        <v>2048</v>
      </c>
      <c r="AH208" s="109">
        <v>2049</v>
      </c>
      <c r="AI208" s="109">
        <v>2050</v>
      </c>
    </row>
    <row r="209" spans="1:35" s="109" customFormat="1" x14ac:dyDescent="0.45">
      <c r="A209" s="94" t="s">
        <v>180</v>
      </c>
      <c r="D209" s="109">
        <f t="shared" ref="D209:AI209" si="8">D197*$C$157</f>
        <v>5963932345231.5664</v>
      </c>
      <c r="E209" s="109">
        <f t="shared" si="8"/>
        <v>5689359407479.2158</v>
      </c>
      <c r="F209" s="109">
        <f t="shared" si="8"/>
        <v>5907467116359.8604</v>
      </c>
      <c r="G209" s="109">
        <f t="shared" si="8"/>
        <v>6081140975881.3447</v>
      </c>
      <c r="H209" s="109">
        <f t="shared" si="8"/>
        <v>6119308213483.7852</v>
      </c>
      <c r="I209" s="109">
        <f t="shared" si="8"/>
        <v>6186593070627.3457</v>
      </c>
      <c r="J209" s="109">
        <f t="shared" si="8"/>
        <v>6249848675530.748</v>
      </c>
      <c r="K209" s="109">
        <f t="shared" si="8"/>
        <v>6333251240213.8721</v>
      </c>
      <c r="L209" s="109">
        <f t="shared" si="8"/>
        <v>6341128869392.1318</v>
      </c>
      <c r="M209" s="109">
        <f t="shared" si="8"/>
        <v>6341455558886.0186</v>
      </c>
      <c r="N209" s="109">
        <f t="shared" si="8"/>
        <v>6347629410688.7744</v>
      </c>
      <c r="O209" s="109">
        <f t="shared" si="8"/>
        <v>6339311563499.7959</v>
      </c>
      <c r="P209" s="109">
        <f t="shared" si="8"/>
        <v>6312929107046.6318</v>
      </c>
      <c r="Q209" s="109">
        <f t="shared" si="8"/>
        <v>6299147277533.666</v>
      </c>
      <c r="R209" s="109">
        <f t="shared" si="8"/>
        <v>6282312223832.7031</v>
      </c>
      <c r="S209" s="109">
        <f t="shared" si="8"/>
        <v>6279653111445.8594</v>
      </c>
      <c r="T209" s="109">
        <f t="shared" si="8"/>
        <v>6260526001385.9473</v>
      </c>
      <c r="U209" s="109">
        <f t="shared" si="8"/>
        <v>6234983614420.2139</v>
      </c>
      <c r="V209" s="109">
        <f t="shared" si="8"/>
        <v>6207587047922.7988</v>
      </c>
      <c r="W209" s="109">
        <f t="shared" si="8"/>
        <v>6187765625925.7539</v>
      </c>
      <c r="X209" s="109">
        <f t="shared" si="8"/>
        <v>6173830524418.8359</v>
      </c>
      <c r="Y209" s="109">
        <f t="shared" si="8"/>
        <v>6186399469860.4072</v>
      </c>
      <c r="Z209" s="109">
        <f t="shared" si="8"/>
        <v>6188716901627.0771</v>
      </c>
      <c r="AA209" s="109">
        <f t="shared" si="8"/>
        <v>6190387279377.3906</v>
      </c>
      <c r="AB209" s="109">
        <f t="shared" si="8"/>
        <v>6187071313988.6211</v>
      </c>
      <c r="AC209" s="109">
        <f t="shared" si="8"/>
        <v>6168479466435.3086</v>
      </c>
      <c r="AD209" s="109">
        <f t="shared" si="8"/>
        <v>6146228840042.3496</v>
      </c>
      <c r="AE209" s="109">
        <f t="shared" si="8"/>
        <v>6117047253327.5996</v>
      </c>
      <c r="AF209" s="109">
        <f t="shared" si="8"/>
        <v>6099126664606.6387</v>
      </c>
      <c r="AG209" s="109">
        <f t="shared" si="8"/>
        <v>6081491284895.3633</v>
      </c>
      <c r="AH209" s="109">
        <f t="shared" si="8"/>
        <v>6068412999889.751</v>
      </c>
      <c r="AI209" s="109">
        <f t="shared" si="8"/>
        <v>6023606921242.4922</v>
      </c>
    </row>
    <row r="210" spans="1:35" s="109" customFormat="1" x14ac:dyDescent="0.45">
      <c r="A210" s="94" t="s">
        <v>181</v>
      </c>
      <c r="D210" s="109">
        <f t="shared" ref="D210:AI210" si="9">D198*$C$155</f>
        <v>0</v>
      </c>
      <c r="E210" s="109">
        <f t="shared" si="9"/>
        <v>0</v>
      </c>
      <c r="F210" s="109">
        <f t="shared" si="9"/>
        <v>0</v>
      </c>
      <c r="G210" s="109">
        <f t="shared" si="9"/>
        <v>0</v>
      </c>
      <c r="H210" s="109">
        <f t="shared" si="9"/>
        <v>0</v>
      </c>
      <c r="I210" s="109">
        <f t="shared" si="9"/>
        <v>0</v>
      </c>
      <c r="J210" s="109">
        <f t="shared" si="9"/>
        <v>0</v>
      </c>
      <c r="K210" s="109">
        <f t="shared" si="9"/>
        <v>0</v>
      </c>
      <c r="L210" s="109">
        <f t="shared" si="9"/>
        <v>0</v>
      </c>
      <c r="M210" s="109">
        <f t="shared" si="9"/>
        <v>0</v>
      </c>
      <c r="N210" s="109">
        <f t="shared" si="9"/>
        <v>0</v>
      </c>
      <c r="O210" s="109">
        <f t="shared" si="9"/>
        <v>0</v>
      </c>
      <c r="P210" s="109">
        <f t="shared" si="9"/>
        <v>0</v>
      </c>
      <c r="Q210" s="109">
        <f t="shared" si="9"/>
        <v>0</v>
      </c>
      <c r="R210" s="109">
        <f t="shared" si="9"/>
        <v>0</v>
      </c>
      <c r="S210" s="109">
        <f t="shared" si="9"/>
        <v>0</v>
      </c>
      <c r="T210" s="109">
        <f t="shared" si="9"/>
        <v>0</v>
      </c>
      <c r="U210" s="109">
        <f t="shared" si="9"/>
        <v>0</v>
      </c>
      <c r="V210" s="109">
        <f t="shared" si="9"/>
        <v>0</v>
      </c>
      <c r="W210" s="109">
        <f t="shared" si="9"/>
        <v>0</v>
      </c>
      <c r="X210" s="109">
        <f t="shared" si="9"/>
        <v>0</v>
      </c>
      <c r="Y210" s="109">
        <f t="shared" si="9"/>
        <v>0</v>
      </c>
      <c r="Z210" s="109">
        <f t="shared" si="9"/>
        <v>0</v>
      </c>
      <c r="AA210" s="109">
        <f t="shared" si="9"/>
        <v>0</v>
      </c>
      <c r="AB210" s="109">
        <f t="shared" si="9"/>
        <v>0</v>
      </c>
      <c r="AC210" s="109">
        <f t="shared" si="9"/>
        <v>0</v>
      </c>
      <c r="AD210" s="109">
        <f t="shared" si="9"/>
        <v>0</v>
      </c>
      <c r="AE210" s="109">
        <f t="shared" si="9"/>
        <v>0</v>
      </c>
      <c r="AF210" s="109">
        <f t="shared" si="9"/>
        <v>0</v>
      </c>
      <c r="AG210" s="109">
        <f t="shared" si="9"/>
        <v>0</v>
      </c>
      <c r="AH210" s="109">
        <f t="shared" si="9"/>
        <v>0</v>
      </c>
      <c r="AI210" s="109">
        <f t="shared" si="9"/>
        <v>0</v>
      </c>
    </row>
    <row r="211" spans="1:35" s="109" customFormat="1" x14ac:dyDescent="0.45">
      <c r="A211" s="94" t="s">
        <v>182</v>
      </c>
      <c r="D211" s="109">
        <f t="shared" ref="D211:AI211" si="10">D199*$C$153</f>
        <v>26525871007360.816</v>
      </c>
      <c r="E211" s="109">
        <f t="shared" si="10"/>
        <v>28275630875354.656</v>
      </c>
      <c r="F211" s="109">
        <f t="shared" si="10"/>
        <v>29390925482832.289</v>
      </c>
      <c r="G211" s="109">
        <f t="shared" si="10"/>
        <v>30372249370210.941</v>
      </c>
      <c r="H211" s="109">
        <f t="shared" si="10"/>
        <v>30802957876443.938</v>
      </c>
      <c r="I211" s="109">
        <f t="shared" si="10"/>
        <v>31336315262716.629</v>
      </c>
      <c r="J211" s="109">
        <f t="shared" si="10"/>
        <v>32005759183257.18</v>
      </c>
      <c r="K211" s="109">
        <f t="shared" si="10"/>
        <v>32379524285008.219</v>
      </c>
      <c r="L211" s="109">
        <f t="shared" si="10"/>
        <v>32556204990830.016</v>
      </c>
      <c r="M211" s="109">
        <f t="shared" si="10"/>
        <v>32760123709760.828</v>
      </c>
      <c r="N211" s="109">
        <f t="shared" si="10"/>
        <v>32844161850496.625</v>
      </c>
      <c r="O211" s="109">
        <f t="shared" si="10"/>
        <v>32789973772769.59</v>
      </c>
      <c r="P211" s="109">
        <f t="shared" si="10"/>
        <v>32887467747736.383</v>
      </c>
      <c r="Q211" s="109">
        <f t="shared" si="10"/>
        <v>33104906653581.465</v>
      </c>
      <c r="R211" s="109">
        <f t="shared" si="10"/>
        <v>33229402277370.031</v>
      </c>
      <c r="S211" s="109">
        <f t="shared" si="10"/>
        <v>33457641718007.348</v>
      </c>
      <c r="T211" s="109">
        <f t="shared" si="10"/>
        <v>33527448152275.648</v>
      </c>
      <c r="U211" s="109">
        <f t="shared" si="10"/>
        <v>33604341206082.984</v>
      </c>
      <c r="V211" s="109">
        <f t="shared" si="10"/>
        <v>33497439605901.008</v>
      </c>
      <c r="W211" s="109">
        <f t="shared" si="10"/>
        <v>33562841050805.695</v>
      </c>
      <c r="X211" s="109">
        <f t="shared" si="10"/>
        <v>33628759868604.547</v>
      </c>
      <c r="Y211" s="109">
        <f t="shared" si="10"/>
        <v>34116539815644.941</v>
      </c>
      <c r="Z211" s="109">
        <f t="shared" si="10"/>
        <v>34185721966517.273</v>
      </c>
      <c r="AA211" s="109">
        <f t="shared" si="10"/>
        <v>34266026835166.34</v>
      </c>
      <c r="AB211" s="109">
        <f t="shared" si="10"/>
        <v>34350888588190.906</v>
      </c>
      <c r="AC211" s="109">
        <f t="shared" si="10"/>
        <v>34375456049991.727</v>
      </c>
      <c r="AD211" s="109">
        <f t="shared" si="10"/>
        <v>34325860179742.977</v>
      </c>
      <c r="AE211" s="109">
        <f t="shared" si="10"/>
        <v>34354274094975.332</v>
      </c>
      <c r="AF211" s="109">
        <f t="shared" si="10"/>
        <v>34391624993349.477</v>
      </c>
      <c r="AG211" s="109">
        <f t="shared" si="10"/>
        <v>34459903235659.875</v>
      </c>
      <c r="AH211" s="109">
        <f t="shared" si="10"/>
        <v>34480351558747.289</v>
      </c>
      <c r="AI211" s="109">
        <f t="shared" si="10"/>
        <v>34333984277933.156</v>
      </c>
    </row>
    <row r="212" spans="1:35" s="109" customFormat="1" x14ac:dyDescent="0.45">
      <c r="A212" s="94" t="s">
        <v>177</v>
      </c>
      <c r="D212" s="109">
        <f t="shared" ref="D212:AI212" si="11">D200*$C$156</f>
        <v>0</v>
      </c>
      <c r="E212" s="109">
        <f t="shared" si="11"/>
        <v>0</v>
      </c>
      <c r="F212" s="109">
        <f t="shared" si="11"/>
        <v>0</v>
      </c>
      <c r="G212" s="109">
        <f t="shared" si="11"/>
        <v>0</v>
      </c>
      <c r="H212" s="109">
        <f t="shared" si="11"/>
        <v>0</v>
      </c>
      <c r="I212" s="109">
        <f t="shared" si="11"/>
        <v>0</v>
      </c>
      <c r="J212" s="109">
        <f t="shared" si="11"/>
        <v>0</v>
      </c>
      <c r="K212" s="109">
        <f t="shared" si="11"/>
        <v>0</v>
      </c>
      <c r="L212" s="109">
        <f t="shared" si="11"/>
        <v>0</v>
      </c>
      <c r="M212" s="109">
        <f t="shared" si="11"/>
        <v>0</v>
      </c>
      <c r="N212" s="109">
        <f t="shared" si="11"/>
        <v>0</v>
      </c>
      <c r="O212" s="109">
        <f t="shared" si="11"/>
        <v>0</v>
      </c>
      <c r="P212" s="109">
        <f t="shared" si="11"/>
        <v>0</v>
      </c>
      <c r="Q212" s="109">
        <f t="shared" si="11"/>
        <v>0</v>
      </c>
      <c r="R212" s="109">
        <f t="shared" si="11"/>
        <v>0</v>
      </c>
      <c r="S212" s="109">
        <f t="shared" si="11"/>
        <v>0</v>
      </c>
      <c r="T212" s="109">
        <f t="shared" si="11"/>
        <v>0</v>
      </c>
      <c r="U212" s="109">
        <f t="shared" si="11"/>
        <v>0</v>
      </c>
      <c r="V212" s="109">
        <f t="shared" si="11"/>
        <v>0</v>
      </c>
      <c r="W212" s="109">
        <f t="shared" si="11"/>
        <v>0</v>
      </c>
      <c r="X212" s="109">
        <f t="shared" si="11"/>
        <v>0</v>
      </c>
      <c r="Y212" s="109">
        <f t="shared" si="11"/>
        <v>0</v>
      </c>
      <c r="Z212" s="109">
        <f t="shared" si="11"/>
        <v>0</v>
      </c>
      <c r="AA212" s="109">
        <f t="shared" si="11"/>
        <v>0</v>
      </c>
      <c r="AB212" s="109">
        <f t="shared" si="11"/>
        <v>0</v>
      </c>
      <c r="AC212" s="109">
        <f t="shared" si="11"/>
        <v>0</v>
      </c>
      <c r="AD212" s="109">
        <f t="shared" si="11"/>
        <v>0</v>
      </c>
      <c r="AE212" s="109">
        <f t="shared" si="11"/>
        <v>0</v>
      </c>
      <c r="AF212" s="109">
        <f t="shared" si="11"/>
        <v>0</v>
      </c>
      <c r="AG212" s="109">
        <f t="shared" si="11"/>
        <v>0</v>
      </c>
      <c r="AH212" s="109">
        <f t="shared" si="11"/>
        <v>0</v>
      </c>
      <c r="AI212" s="109">
        <f t="shared" si="11"/>
        <v>0</v>
      </c>
    </row>
    <row r="213" spans="1:35" s="109" customFormat="1" x14ac:dyDescent="0.45">
      <c r="A213" s="94" t="s">
        <v>183</v>
      </c>
      <c r="D213" s="109">
        <f t="shared" ref="D213:AI213" si="12">D201*$C$152</f>
        <v>1638379792953.1523</v>
      </c>
      <c r="E213" s="109">
        <f t="shared" si="12"/>
        <v>1528171718375.2278</v>
      </c>
      <c r="F213" s="109">
        <f t="shared" si="12"/>
        <v>1573820521291.072</v>
      </c>
      <c r="G213" s="109">
        <f t="shared" si="12"/>
        <v>1614451479531.1313</v>
      </c>
      <c r="H213" s="109">
        <f t="shared" si="12"/>
        <v>1613633557239.8047</v>
      </c>
      <c r="I213" s="109">
        <f t="shared" si="12"/>
        <v>1622896041199.2813</v>
      </c>
      <c r="J213" s="109">
        <f t="shared" si="12"/>
        <v>1627253757028.4226</v>
      </c>
      <c r="K213" s="109">
        <f t="shared" si="12"/>
        <v>1648323333968.6394</v>
      </c>
      <c r="L213" s="109">
        <f t="shared" si="12"/>
        <v>1647567430105.28</v>
      </c>
      <c r="M213" s="109">
        <f t="shared" si="12"/>
        <v>1645631556144.5466</v>
      </c>
      <c r="N213" s="109">
        <f t="shared" si="12"/>
        <v>1644953965231.9983</v>
      </c>
      <c r="O213" s="109">
        <f t="shared" si="12"/>
        <v>1644265319146.0925</v>
      </c>
      <c r="P213" s="109">
        <f t="shared" si="12"/>
        <v>1638063235543.6165</v>
      </c>
      <c r="Q213" s="109">
        <f t="shared" si="12"/>
        <v>1635269669856.0437</v>
      </c>
      <c r="R213" s="109">
        <f t="shared" si="12"/>
        <v>1633119894709.4067</v>
      </c>
      <c r="S213" s="109">
        <f t="shared" si="12"/>
        <v>1632149491294.3235</v>
      </c>
      <c r="T213" s="109">
        <f t="shared" si="12"/>
        <v>1627887732910.5017</v>
      </c>
      <c r="U213" s="109">
        <f t="shared" si="12"/>
        <v>1622460803037.6035</v>
      </c>
      <c r="V213" s="109">
        <f t="shared" si="12"/>
        <v>1617206107657.6226</v>
      </c>
      <c r="W213" s="109">
        <f t="shared" si="12"/>
        <v>1612102353703.9863</v>
      </c>
      <c r="X213" s="109">
        <f t="shared" si="12"/>
        <v>1608872302043.0891</v>
      </c>
      <c r="Y213" s="109">
        <f t="shared" si="12"/>
        <v>1612318422141.6978</v>
      </c>
      <c r="Z213" s="109">
        <f t="shared" si="12"/>
        <v>1613385505419.3687</v>
      </c>
      <c r="AA213" s="109">
        <f t="shared" si="12"/>
        <v>1614575976107.1465</v>
      </c>
      <c r="AB213" s="109">
        <f t="shared" si="12"/>
        <v>1614676100221.7642</v>
      </c>
      <c r="AC213" s="109">
        <f t="shared" si="12"/>
        <v>1611776806212.8811</v>
      </c>
      <c r="AD213" s="109">
        <f t="shared" si="12"/>
        <v>1607893900958.0396</v>
      </c>
      <c r="AE213" s="109">
        <f t="shared" si="12"/>
        <v>1603668511540.5642</v>
      </c>
      <c r="AF213" s="109">
        <f t="shared" si="12"/>
        <v>1600675726521.0786</v>
      </c>
      <c r="AG213" s="109">
        <f t="shared" si="12"/>
        <v>1597526870182.9241</v>
      </c>
      <c r="AH213" s="109">
        <f t="shared" si="12"/>
        <v>1595086347625.5413</v>
      </c>
      <c r="AI213" s="109">
        <f t="shared" si="12"/>
        <v>1586402432332.7598</v>
      </c>
    </row>
    <row r="214" spans="1:35" s="109" customFormat="1" x14ac:dyDescent="0.45">
      <c r="A214" s="94" t="s">
        <v>184</v>
      </c>
      <c r="D214" s="109">
        <f t="shared" ref="D214:AI214" si="13">D202*0</f>
        <v>0</v>
      </c>
      <c r="E214" s="109">
        <f t="shared" si="13"/>
        <v>0</v>
      </c>
      <c r="F214" s="109">
        <f t="shared" si="13"/>
        <v>0</v>
      </c>
      <c r="G214" s="109">
        <f t="shared" si="13"/>
        <v>0</v>
      </c>
      <c r="H214" s="109">
        <f t="shared" si="13"/>
        <v>0</v>
      </c>
      <c r="I214" s="109">
        <f t="shared" si="13"/>
        <v>0</v>
      </c>
      <c r="J214" s="109">
        <f t="shared" si="13"/>
        <v>0</v>
      </c>
      <c r="K214" s="109">
        <f t="shared" si="13"/>
        <v>0</v>
      </c>
      <c r="L214" s="109">
        <f t="shared" si="13"/>
        <v>0</v>
      </c>
      <c r="M214" s="109">
        <f t="shared" si="13"/>
        <v>0</v>
      </c>
      <c r="N214" s="109">
        <f t="shared" si="13"/>
        <v>0</v>
      </c>
      <c r="O214" s="109">
        <f t="shared" si="13"/>
        <v>0</v>
      </c>
      <c r="P214" s="109">
        <f t="shared" si="13"/>
        <v>0</v>
      </c>
      <c r="Q214" s="109">
        <f t="shared" si="13"/>
        <v>0</v>
      </c>
      <c r="R214" s="109">
        <f t="shared" si="13"/>
        <v>0</v>
      </c>
      <c r="S214" s="109">
        <f t="shared" si="13"/>
        <v>0</v>
      </c>
      <c r="T214" s="109">
        <f t="shared" si="13"/>
        <v>0</v>
      </c>
      <c r="U214" s="109">
        <f t="shared" si="13"/>
        <v>0</v>
      </c>
      <c r="V214" s="109">
        <f t="shared" si="13"/>
        <v>0</v>
      </c>
      <c r="W214" s="109">
        <f t="shared" si="13"/>
        <v>0</v>
      </c>
      <c r="X214" s="109">
        <f t="shared" si="13"/>
        <v>0</v>
      </c>
      <c r="Y214" s="109">
        <f t="shared" si="13"/>
        <v>0</v>
      </c>
      <c r="Z214" s="109">
        <f t="shared" si="13"/>
        <v>0</v>
      </c>
      <c r="AA214" s="109">
        <f t="shared" si="13"/>
        <v>0</v>
      </c>
      <c r="AB214" s="109">
        <f t="shared" si="13"/>
        <v>0</v>
      </c>
      <c r="AC214" s="109">
        <f t="shared" si="13"/>
        <v>0</v>
      </c>
      <c r="AD214" s="109">
        <f t="shared" si="13"/>
        <v>0</v>
      </c>
      <c r="AE214" s="109">
        <f t="shared" si="13"/>
        <v>0</v>
      </c>
      <c r="AF214" s="109">
        <f t="shared" si="13"/>
        <v>0</v>
      </c>
      <c r="AG214" s="109">
        <f t="shared" si="13"/>
        <v>0</v>
      </c>
      <c r="AH214" s="109">
        <f t="shared" si="13"/>
        <v>0</v>
      </c>
      <c r="AI214" s="109">
        <f t="shared" si="13"/>
        <v>0</v>
      </c>
    </row>
    <row r="215" spans="1:35" s="109" customFormat="1" x14ac:dyDescent="0.45">
      <c r="A215" s="94" t="s">
        <v>185</v>
      </c>
      <c r="D215" s="109">
        <f t="shared" ref="D215:AI215" si="14">D203*$C$149</f>
        <v>0</v>
      </c>
      <c r="E215" s="109">
        <f t="shared" si="14"/>
        <v>0</v>
      </c>
      <c r="F215" s="109">
        <f t="shared" si="14"/>
        <v>0</v>
      </c>
      <c r="G215" s="109">
        <f t="shared" si="14"/>
        <v>0</v>
      </c>
      <c r="H215" s="109">
        <f t="shared" si="14"/>
        <v>0</v>
      </c>
      <c r="I215" s="109">
        <f t="shared" si="14"/>
        <v>0</v>
      </c>
      <c r="J215" s="109">
        <f t="shared" si="14"/>
        <v>0</v>
      </c>
      <c r="K215" s="109">
        <f t="shared" si="14"/>
        <v>0</v>
      </c>
      <c r="L215" s="109">
        <f t="shared" si="14"/>
        <v>0</v>
      </c>
      <c r="M215" s="109">
        <f t="shared" si="14"/>
        <v>0</v>
      </c>
      <c r="N215" s="109">
        <f t="shared" si="14"/>
        <v>0</v>
      </c>
      <c r="O215" s="109">
        <f t="shared" si="14"/>
        <v>0</v>
      </c>
      <c r="P215" s="109">
        <f t="shared" si="14"/>
        <v>0</v>
      </c>
      <c r="Q215" s="109">
        <f t="shared" si="14"/>
        <v>0</v>
      </c>
      <c r="R215" s="109">
        <f t="shared" si="14"/>
        <v>0</v>
      </c>
      <c r="S215" s="109">
        <f t="shared" si="14"/>
        <v>0</v>
      </c>
      <c r="T215" s="109">
        <f t="shared" si="14"/>
        <v>0</v>
      </c>
      <c r="U215" s="109">
        <f t="shared" si="14"/>
        <v>0</v>
      </c>
      <c r="V215" s="109">
        <f t="shared" si="14"/>
        <v>0</v>
      </c>
      <c r="W215" s="109">
        <f t="shared" si="14"/>
        <v>0</v>
      </c>
      <c r="X215" s="109">
        <f t="shared" si="14"/>
        <v>0</v>
      </c>
      <c r="Y215" s="109">
        <f t="shared" si="14"/>
        <v>0</v>
      </c>
      <c r="Z215" s="109">
        <f t="shared" si="14"/>
        <v>0</v>
      </c>
      <c r="AA215" s="109">
        <f t="shared" si="14"/>
        <v>0</v>
      </c>
      <c r="AB215" s="109">
        <f t="shared" si="14"/>
        <v>0</v>
      </c>
      <c r="AC215" s="109">
        <f t="shared" si="14"/>
        <v>0</v>
      </c>
      <c r="AD215" s="109">
        <f t="shared" si="14"/>
        <v>0</v>
      </c>
      <c r="AE215" s="109">
        <f t="shared" si="14"/>
        <v>0</v>
      </c>
      <c r="AF215" s="109">
        <f t="shared" si="14"/>
        <v>0</v>
      </c>
      <c r="AG215" s="109">
        <f t="shared" si="14"/>
        <v>0</v>
      </c>
      <c r="AH215" s="109">
        <f t="shared" si="14"/>
        <v>0</v>
      </c>
      <c r="AI215" s="109">
        <f t="shared" si="14"/>
        <v>0</v>
      </c>
    </row>
    <row r="216" spans="1:35" s="109" customFormat="1" x14ac:dyDescent="0.45">
      <c r="A216" s="94" t="s">
        <v>186</v>
      </c>
      <c r="D216" s="109">
        <f t="shared" ref="D216:AI216" si="15">D204*$C$149</f>
        <v>480554716755.2525</v>
      </c>
      <c r="E216" s="109">
        <f t="shared" si="15"/>
        <v>404438301396.52667</v>
      </c>
      <c r="F216" s="109">
        <f t="shared" si="15"/>
        <v>458005748448.39423</v>
      </c>
      <c r="G216" s="109">
        <f t="shared" si="15"/>
        <v>510609886493.36627</v>
      </c>
      <c r="H216" s="109">
        <f t="shared" si="15"/>
        <v>531527893890.43683</v>
      </c>
      <c r="I216" s="109">
        <f t="shared" si="15"/>
        <v>556270573046.90479</v>
      </c>
      <c r="J216" s="109">
        <f t="shared" si="15"/>
        <v>580106376781.84241</v>
      </c>
      <c r="K216" s="109">
        <f t="shared" si="15"/>
        <v>609814944161.59277</v>
      </c>
      <c r="L216" s="109">
        <f t="shared" si="15"/>
        <v>622585417266.37952</v>
      </c>
      <c r="M216" s="109">
        <f t="shared" si="15"/>
        <v>635193788594.70105</v>
      </c>
      <c r="N216" s="109">
        <f t="shared" si="15"/>
        <v>648225420722.88879</v>
      </c>
      <c r="O216" s="109">
        <f t="shared" si="15"/>
        <v>660467463775.89111</v>
      </c>
      <c r="P216" s="109">
        <f t="shared" si="15"/>
        <v>661889975023.03271</v>
      </c>
      <c r="Q216" s="109">
        <f t="shared" si="15"/>
        <v>664636367932.53625</v>
      </c>
      <c r="R216" s="109">
        <f t="shared" si="15"/>
        <v>667110108398.19031</v>
      </c>
      <c r="S216" s="109">
        <f t="shared" si="15"/>
        <v>670376039550.48071</v>
      </c>
      <c r="T216" s="109">
        <f t="shared" si="15"/>
        <v>671526254738.90295</v>
      </c>
      <c r="U216" s="109">
        <f t="shared" si="15"/>
        <v>671586537283.67395</v>
      </c>
      <c r="V216" s="109">
        <f t="shared" si="15"/>
        <v>671275484342.04663</v>
      </c>
      <c r="W216" s="109">
        <f t="shared" si="15"/>
        <v>671344551780.27686</v>
      </c>
      <c r="X216" s="109">
        <f t="shared" si="15"/>
        <v>671857158332.28137</v>
      </c>
      <c r="Y216" s="109">
        <f t="shared" si="15"/>
        <v>675919556792.77026</v>
      </c>
      <c r="Z216" s="109">
        <f t="shared" si="15"/>
        <v>678635692604.72107</v>
      </c>
      <c r="AA216" s="109">
        <f t="shared" si="15"/>
        <v>681032970640.6936</v>
      </c>
      <c r="AB216" s="109">
        <f t="shared" si="15"/>
        <v>682776531432.36401</v>
      </c>
      <c r="AC216" s="109">
        <f t="shared" si="15"/>
        <v>682783124557.27246</v>
      </c>
      <c r="AD216" s="109">
        <f t="shared" si="15"/>
        <v>682164493429.03735</v>
      </c>
      <c r="AE216" s="109">
        <f t="shared" si="15"/>
        <v>681054175555.9397</v>
      </c>
      <c r="AF216" s="109">
        <f t="shared" si="15"/>
        <v>680716268994.75293</v>
      </c>
      <c r="AG216" s="109">
        <f t="shared" si="15"/>
        <v>680307548708.198</v>
      </c>
      <c r="AH216" s="109">
        <f t="shared" si="15"/>
        <v>680313464701.35901</v>
      </c>
      <c r="AI216" s="109">
        <f t="shared" si="15"/>
        <v>676896283699.81738</v>
      </c>
    </row>
    <row r="217" spans="1:35" s="109" customFormat="1" x14ac:dyDescent="0.45">
      <c r="A217" s="94" t="s">
        <v>187</v>
      </c>
      <c r="D217" s="109">
        <f t="shared" ref="D217:AI217" si="16">D205*$C$152</f>
        <v>0</v>
      </c>
      <c r="E217" s="109">
        <f t="shared" si="16"/>
        <v>0</v>
      </c>
      <c r="F217" s="109">
        <f t="shared" si="16"/>
        <v>0</v>
      </c>
      <c r="G217" s="109">
        <f t="shared" si="16"/>
        <v>0</v>
      </c>
      <c r="H217" s="109">
        <f t="shared" si="16"/>
        <v>0</v>
      </c>
      <c r="I217" s="109">
        <f t="shared" si="16"/>
        <v>0</v>
      </c>
      <c r="J217" s="109">
        <f t="shared" si="16"/>
        <v>0</v>
      </c>
      <c r="K217" s="109">
        <f t="shared" si="16"/>
        <v>0</v>
      </c>
      <c r="L217" s="109">
        <f t="shared" si="16"/>
        <v>0</v>
      </c>
      <c r="M217" s="109">
        <f t="shared" si="16"/>
        <v>0</v>
      </c>
      <c r="N217" s="109">
        <f t="shared" si="16"/>
        <v>0</v>
      </c>
      <c r="O217" s="109">
        <f t="shared" si="16"/>
        <v>0</v>
      </c>
      <c r="P217" s="109">
        <f t="shared" si="16"/>
        <v>0</v>
      </c>
      <c r="Q217" s="109">
        <f t="shared" si="16"/>
        <v>0</v>
      </c>
      <c r="R217" s="109">
        <f t="shared" si="16"/>
        <v>0</v>
      </c>
      <c r="S217" s="109">
        <f t="shared" si="16"/>
        <v>0</v>
      </c>
      <c r="T217" s="109">
        <f t="shared" si="16"/>
        <v>0</v>
      </c>
      <c r="U217" s="109">
        <f t="shared" si="16"/>
        <v>0</v>
      </c>
      <c r="V217" s="109">
        <f t="shared" si="16"/>
        <v>0</v>
      </c>
      <c r="W217" s="109">
        <f t="shared" si="16"/>
        <v>0</v>
      </c>
      <c r="X217" s="109">
        <f t="shared" si="16"/>
        <v>0</v>
      </c>
      <c r="Y217" s="109">
        <f t="shared" si="16"/>
        <v>0</v>
      </c>
      <c r="Z217" s="109">
        <f t="shared" si="16"/>
        <v>0</v>
      </c>
      <c r="AA217" s="109">
        <f t="shared" si="16"/>
        <v>0</v>
      </c>
      <c r="AB217" s="109">
        <f t="shared" si="16"/>
        <v>0</v>
      </c>
      <c r="AC217" s="109">
        <f t="shared" si="16"/>
        <v>0</v>
      </c>
      <c r="AD217" s="109">
        <f t="shared" si="16"/>
        <v>0</v>
      </c>
      <c r="AE217" s="109">
        <f t="shared" si="16"/>
        <v>0</v>
      </c>
      <c r="AF217" s="109">
        <f t="shared" si="16"/>
        <v>0</v>
      </c>
      <c r="AG217" s="109">
        <f t="shared" si="16"/>
        <v>0</v>
      </c>
      <c r="AH217" s="109">
        <f t="shared" si="16"/>
        <v>0</v>
      </c>
      <c r="AI217" s="109">
        <f t="shared" si="16"/>
        <v>0</v>
      </c>
    </row>
    <row r="218" spans="1:35" s="96" customFormat="1" ht="16.05" customHeight="1" thickBot="1" x14ac:dyDescent="0.5">
      <c r="A218" s="95" t="s">
        <v>188</v>
      </c>
      <c r="D218" s="109">
        <f t="shared" ref="D218:AI218" si="17">D206*0</f>
        <v>0</v>
      </c>
      <c r="E218" s="109">
        <f t="shared" si="17"/>
        <v>0</v>
      </c>
      <c r="F218" s="109">
        <f t="shared" si="17"/>
        <v>0</v>
      </c>
      <c r="G218" s="109">
        <f t="shared" si="17"/>
        <v>0</v>
      </c>
      <c r="H218" s="109">
        <f t="shared" si="17"/>
        <v>0</v>
      </c>
      <c r="I218" s="109">
        <f t="shared" si="17"/>
        <v>0</v>
      </c>
      <c r="J218" s="109">
        <f t="shared" si="17"/>
        <v>0</v>
      </c>
      <c r="K218" s="109">
        <f t="shared" si="17"/>
        <v>0</v>
      </c>
      <c r="L218" s="109">
        <f t="shared" si="17"/>
        <v>0</v>
      </c>
      <c r="M218" s="109">
        <f t="shared" si="17"/>
        <v>0</v>
      </c>
      <c r="N218" s="109">
        <f t="shared" si="17"/>
        <v>0</v>
      </c>
      <c r="O218" s="109">
        <f t="shared" si="17"/>
        <v>0</v>
      </c>
      <c r="P218" s="109">
        <f t="shared" si="17"/>
        <v>0</v>
      </c>
      <c r="Q218" s="109">
        <f t="shared" si="17"/>
        <v>0</v>
      </c>
      <c r="R218" s="109">
        <f t="shared" si="17"/>
        <v>0</v>
      </c>
      <c r="S218" s="109">
        <f t="shared" si="17"/>
        <v>0</v>
      </c>
      <c r="T218" s="109">
        <f t="shared" si="17"/>
        <v>0</v>
      </c>
      <c r="U218" s="109">
        <f t="shared" si="17"/>
        <v>0</v>
      </c>
      <c r="V218" s="109">
        <f t="shared" si="17"/>
        <v>0</v>
      </c>
      <c r="W218" s="109">
        <f t="shared" si="17"/>
        <v>0</v>
      </c>
      <c r="X218" s="109">
        <f t="shared" si="17"/>
        <v>0</v>
      </c>
      <c r="Y218" s="109">
        <f t="shared" si="17"/>
        <v>0</v>
      </c>
      <c r="Z218" s="109">
        <f t="shared" si="17"/>
        <v>0</v>
      </c>
      <c r="AA218" s="109">
        <f t="shared" si="17"/>
        <v>0</v>
      </c>
      <c r="AB218" s="109">
        <f t="shared" si="17"/>
        <v>0</v>
      </c>
      <c r="AC218" s="109">
        <f t="shared" si="17"/>
        <v>0</v>
      </c>
      <c r="AD218" s="109">
        <f t="shared" si="17"/>
        <v>0</v>
      </c>
      <c r="AE218" s="109">
        <f t="shared" si="17"/>
        <v>0</v>
      </c>
      <c r="AF218" s="109">
        <f t="shared" si="17"/>
        <v>0</v>
      </c>
      <c r="AG218" s="109">
        <f t="shared" si="17"/>
        <v>0</v>
      </c>
      <c r="AH218" s="109">
        <f t="shared" si="17"/>
        <v>0</v>
      </c>
      <c r="AI218" s="109">
        <f t="shared" si="17"/>
        <v>0</v>
      </c>
    </row>
    <row r="219" spans="1:35" s="100" customFormat="1" x14ac:dyDescent="0.45">
      <c r="A219" s="97" t="s">
        <v>592</v>
      </c>
      <c r="B219" s="98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</row>
    <row r="220" spans="1:35" s="109" customFormat="1" x14ac:dyDescent="0.45">
      <c r="A220" s="94"/>
      <c r="B220" s="109">
        <v>2017</v>
      </c>
      <c r="C220" s="109">
        <v>2018</v>
      </c>
      <c r="D220" s="109">
        <v>2019</v>
      </c>
      <c r="E220" s="109">
        <v>2020</v>
      </c>
      <c r="F220" s="109">
        <v>2021</v>
      </c>
      <c r="G220" s="109">
        <v>2022</v>
      </c>
      <c r="H220" s="109">
        <v>2023</v>
      </c>
      <c r="I220" s="109">
        <v>2024</v>
      </c>
      <c r="J220" s="109">
        <v>2025</v>
      </c>
      <c r="K220" s="109">
        <v>2026</v>
      </c>
      <c r="L220" s="109">
        <v>2027</v>
      </c>
      <c r="M220" s="109">
        <v>2028</v>
      </c>
      <c r="N220" s="109">
        <v>2029</v>
      </c>
      <c r="O220" s="109">
        <v>2030</v>
      </c>
      <c r="P220" s="109">
        <v>2031</v>
      </c>
      <c r="Q220" s="109">
        <v>2032</v>
      </c>
      <c r="R220" s="109">
        <v>2033</v>
      </c>
      <c r="S220" s="109">
        <v>2034</v>
      </c>
      <c r="T220" s="109">
        <v>2035</v>
      </c>
      <c r="U220" s="109">
        <v>2036</v>
      </c>
      <c r="V220" s="109">
        <v>2037</v>
      </c>
      <c r="W220" s="109">
        <v>2038</v>
      </c>
      <c r="X220" s="109">
        <v>2039</v>
      </c>
      <c r="Y220" s="109">
        <v>2040</v>
      </c>
      <c r="Z220" s="109">
        <v>2041</v>
      </c>
      <c r="AA220" s="109">
        <v>2042</v>
      </c>
      <c r="AB220" s="109">
        <v>2043</v>
      </c>
      <c r="AC220" s="109">
        <v>2044</v>
      </c>
      <c r="AD220" s="109">
        <v>2045</v>
      </c>
      <c r="AE220" s="109">
        <v>2046</v>
      </c>
      <c r="AF220" s="109">
        <v>2047</v>
      </c>
      <c r="AG220" s="109">
        <v>2048</v>
      </c>
      <c r="AH220" s="109">
        <v>2049</v>
      </c>
      <c r="AI220" s="109">
        <v>2050</v>
      </c>
    </row>
    <row r="221" spans="1:35" s="109" customFormat="1" x14ac:dyDescent="0.45">
      <c r="A221" s="94" t="s">
        <v>180</v>
      </c>
      <c r="D221" s="109">
        <f t="shared" ref="D221:AI221" si="18">D197*$D$157</f>
        <v>175861328702.09305</v>
      </c>
      <c r="E221" s="109">
        <f t="shared" si="18"/>
        <v>167764865016.12033</v>
      </c>
      <c r="F221" s="109">
        <f t="shared" si="18"/>
        <v>174196311461.78424</v>
      </c>
      <c r="G221" s="109">
        <f t="shared" si="18"/>
        <v>179317515715.66699</v>
      </c>
      <c r="H221" s="109">
        <f t="shared" si="18"/>
        <v>180442971326.01114</v>
      </c>
      <c r="I221" s="109">
        <f t="shared" si="18"/>
        <v>182427032125.80505</v>
      </c>
      <c r="J221" s="109">
        <f t="shared" si="18"/>
        <v>184292280435.51489</v>
      </c>
      <c r="K221" s="109">
        <f t="shared" si="18"/>
        <v>186751611794.97665</v>
      </c>
      <c r="L221" s="109">
        <f t="shared" si="18"/>
        <v>186983903218.50677</v>
      </c>
      <c r="M221" s="109">
        <f t="shared" si="18"/>
        <v>186993536468.03784</v>
      </c>
      <c r="N221" s="109">
        <f t="shared" si="18"/>
        <v>187175587792.29718</v>
      </c>
      <c r="O221" s="109">
        <f t="shared" si="18"/>
        <v>186930315449.50067</v>
      </c>
      <c r="P221" s="109">
        <f t="shared" si="18"/>
        <v>186152363323.67078</v>
      </c>
      <c r="Q221" s="109">
        <f t="shared" si="18"/>
        <v>185745971917.83371</v>
      </c>
      <c r="R221" s="109">
        <f t="shared" si="18"/>
        <v>185249548628.42642</v>
      </c>
      <c r="S221" s="109">
        <f t="shared" si="18"/>
        <v>185171138108.24463</v>
      </c>
      <c r="T221" s="109">
        <f t="shared" si="18"/>
        <v>184607127855.50314</v>
      </c>
      <c r="U221" s="109">
        <f t="shared" si="18"/>
        <v>183853947260.8895</v>
      </c>
      <c r="V221" s="109">
        <f t="shared" si="18"/>
        <v>183046091586.61063</v>
      </c>
      <c r="W221" s="109">
        <f t="shared" si="18"/>
        <v>182461607825.3298</v>
      </c>
      <c r="X221" s="109">
        <f t="shared" si="18"/>
        <v>182050696814.81769</v>
      </c>
      <c r="Y221" s="109">
        <f t="shared" si="18"/>
        <v>182421323327.2908</v>
      </c>
      <c r="Z221" s="109">
        <f t="shared" si="18"/>
        <v>182489658547.42267</v>
      </c>
      <c r="AA221" s="109">
        <f t="shared" si="18"/>
        <v>182538913775.95316</v>
      </c>
      <c r="AB221" s="109">
        <f t="shared" si="18"/>
        <v>182441134316.79053</v>
      </c>
      <c r="AC221" s="109">
        <f t="shared" si="18"/>
        <v>181892907605.87445</v>
      </c>
      <c r="AD221" s="109">
        <f t="shared" si="18"/>
        <v>181236792731.4245</v>
      </c>
      <c r="AE221" s="109">
        <f t="shared" si="18"/>
        <v>180376301311.29721</v>
      </c>
      <c r="AF221" s="109">
        <f t="shared" si="18"/>
        <v>179847868330.98151</v>
      </c>
      <c r="AG221" s="109">
        <f t="shared" si="18"/>
        <v>179327845445.29761</v>
      </c>
      <c r="AH221" s="109">
        <f t="shared" si="18"/>
        <v>178942199793.21866</v>
      </c>
      <c r="AI221" s="109">
        <f t="shared" si="18"/>
        <v>177620981498.18927</v>
      </c>
    </row>
    <row r="222" spans="1:35" s="109" customFormat="1" x14ac:dyDescent="0.45">
      <c r="A222" s="94" t="s">
        <v>181</v>
      </c>
      <c r="D222" s="109">
        <f t="shared" ref="D222:AI222" si="19">D198*$D$155</f>
        <v>3456177356669.9868</v>
      </c>
      <c r="E222" s="109">
        <f t="shared" si="19"/>
        <v>3132283462467.5981</v>
      </c>
      <c r="F222" s="109">
        <f t="shared" si="19"/>
        <v>3277084406362.1152</v>
      </c>
      <c r="G222" s="109">
        <f t="shared" si="19"/>
        <v>3441001009693.4438</v>
      </c>
      <c r="H222" s="109">
        <f t="shared" si="19"/>
        <v>3516026362894.917</v>
      </c>
      <c r="I222" s="109">
        <f t="shared" si="19"/>
        <v>3589521090707.4419</v>
      </c>
      <c r="J222" s="109">
        <f t="shared" si="19"/>
        <v>3649672491838.311</v>
      </c>
      <c r="K222" s="109">
        <f t="shared" si="19"/>
        <v>3742698260985.4868</v>
      </c>
      <c r="L222" s="109">
        <f t="shared" si="19"/>
        <v>3783589382791.7881</v>
      </c>
      <c r="M222" s="109">
        <f t="shared" si="19"/>
        <v>3820862670637.5649</v>
      </c>
      <c r="N222" s="109">
        <f t="shared" si="19"/>
        <v>3860520325872.7588</v>
      </c>
      <c r="O222" s="109">
        <f t="shared" si="19"/>
        <v>3912149236341.0391</v>
      </c>
      <c r="P222" s="109">
        <f t="shared" si="19"/>
        <v>3918470276509.9468</v>
      </c>
      <c r="Q222" s="109">
        <f t="shared" si="19"/>
        <v>3926914874952.9189</v>
      </c>
      <c r="R222" s="109">
        <f t="shared" si="19"/>
        <v>3942050285240.708</v>
      </c>
      <c r="S222" s="109">
        <f t="shared" si="19"/>
        <v>3958002135810.459</v>
      </c>
      <c r="T222" s="109">
        <f t="shared" si="19"/>
        <v>3978786765872.9521</v>
      </c>
      <c r="U222" s="109">
        <f t="shared" si="19"/>
        <v>3995688468787.4878</v>
      </c>
      <c r="V222" s="109">
        <f t="shared" si="19"/>
        <v>4012331353165.6172</v>
      </c>
      <c r="W222" s="109">
        <f t="shared" si="19"/>
        <v>4026525176338.5889</v>
      </c>
      <c r="X222" s="109">
        <f t="shared" si="19"/>
        <v>4044105017571.812</v>
      </c>
      <c r="Y222" s="109">
        <f t="shared" si="19"/>
        <v>4063521470796.7148</v>
      </c>
      <c r="Z222" s="109">
        <f t="shared" si="19"/>
        <v>4080467442456.0679</v>
      </c>
      <c r="AA222" s="109">
        <f t="shared" si="19"/>
        <v>4098384340632.959</v>
      </c>
      <c r="AB222" s="109">
        <f t="shared" si="19"/>
        <v>4116214129344.2441</v>
      </c>
      <c r="AC222" s="109">
        <f t="shared" si="19"/>
        <v>4135916490288.6011</v>
      </c>
      <c r="AD222" s="109">
        <f t="shared" si="19"/>
        <v>4155462028230.792</v>
      </c>
      <c r="AE222" s="109">
        <f t="shared" si="19"/>
        <v>4177376095477.7461</v>
      </c>
      <c r="AF222" s="109">
        <f t="shared" si="19"/>
        <v>4196127954975.4868</v>
      </c>
      <c r="AG222" s="109">
        <f t="shared" si="19"/>
        <v>4213412671243.2671</v>
      </c>
      <c r="AH222" s="109">
        <f t="shared" si="19"/>
        <v>4231584147157.9419</v>
      </c>
      <c r="AI222" s="109">
        <f t="shared" si="19"/>
        <v>4248890586700.3042</v>
      </c>
    </row>
    <row r="223" spans="1:35" s="109" customFormat="1" x14ac:dyDescent="0.45">
      <c r="A223" s="94" t="s">
        <v>182</v>
      </c>
      <c r="D223" s="109">
        <f t="shared" ref="D223:AI223" si="20">D199*$D$153</f>
        <v>131092982721.83322</v>
      </c>
      <c r="E223" s="109">
        <f t="shared" si="20"/>
        <v>139740436374.85828</v>
      </c>
      <c r="F223" s="109">
        <f t="shared" si="20"/>
        <v>145252311806.47925</v>
      </c>
      <c r="G223" s="109">
        <f t="shared" si="20"/>
        <v>150102093190.73441</v>
      </c>
      <c r="H223" s="109">
        <f t="shared" si="20"/>
        <v>152230689184.8143</v>
      </c>
      <c r="I223" s="109">
        <f t="shared" si="20"/>
        <v>154866584179.69705</v>
      </c>
      <c r="J223" s="109">
        <f t="shared" si="20"/>
        <v>158175029745.32263</v>
      </c>
      <c r="K223" s="109">
        <f t="shared" si="20"/>
        <v>160022206865.8129</v>
      </c>
      <c r="L223" s="109">
        <f t="shared" si="20"/>
        <v>160895377089.2959</v>
      </c>
      <c r="M223" s="109">
        <f t="shared" si="20"/>
        <v>161903159758.90314</v>
      </c>
      <c r="N223" s="109">
        <f t="shared" si="20"/>
        <v>162318482992.90347</v>
      </c>
      <c r="O223" s="109">
        <f t="shared" si="20"/>
        <v>162050681165.19992</v>
      </c>
      <c r="P223" s="109">
        <f t="shared" si="20"/>
        <v>162532504211.54807</v>
      </c>
      <c r="Q223" s="109">
        <f t="shared" si="20"/>
        <v>163607104729.62695</v>
      </c>
      <c r="R223" s="109">
        <f t="shared" si="20"/>
        <v>164222372090.828</v>
      </c>
      <c r="S223" s="109">
        <f t="shared" si="20"/>
        <v>165350349718.39038</v>
      </c>
      <c r="T223" s="109">
        <f t="shared" si="20"/>
        <v>165695338717.20093</v>
      </c>
      <c r="U223" s="109">
        <f t="shared" si="20"/>
        <v>166075350358.34164</v>
      </c>
      <c r="V223" s="109">
        <f t="shared" si="20"/>
        <v>165547034073.39465</v>
      </c>
      <c r="W223" s="109">
        <f t="shared" si="20"/>
        <v>165870253261.35248</v>
      </c>
      <c r="X223" s="109">
        <f t="shared" si="20"/>
        <v>166196029347.66272</v>
      </c>
      <c r="Y223" s="109">
        <f t="shared" si="20"/>
        <v>168606676981.12512</v>
      </c>
      <c r="Z223" s="109">
        <f t="shared" si="20"/>
        <v>168948580721.30576</v>
      </c>
      <c r="AA223" s="109">
        <f t="shared" si="20"/>
        <v>169345453825.12845</v>
      </c>
      <c r="AB223" s="109">
        <f t="shared" si="20"/>
        <v>169764847417.13931</v>
      </c>
      <c r="AC223" s="109">
        <f t="shared" si="20"/>
        <v>169886261784.43683</v>
      </c>
      <c r="AD223" s="109">
        <f t="shared" si="20"/>
        <v>169641155014.52945</v>
      </c>
      <c r="AE223" s="109">
        <f t="shared" si="20"/>
        <v>169781578863.29132</v>
      </c>
      <c r="AF223" s="109">
        <f t="shared" si="20"/>
        <v>169966169999.76514</v>
      </c>
      <c r="AG223" s="109">
        <f t="shared" si="20"/>
        <v>170303606551.311</v>
      </c>
      <c r="AH223" s="109">
        <f t="shared" si="20"/>
        <v>170404663804.60327</v>
      </c>
      <c r="AI223" s="109">
        <f t="shared" si="20"/>
        <v>169681304959.59177</v>
      </c>
    </row>
    <row r="224" spans="1:35" s="109" customFormat="1" x14ac:dyDescent="0.45">
      <c r="A224" s="94" t="s">
        <v>177</v>
      </c>
      <c r="D224" s="109">
        <f t="shared" ref="D224:AI224" si="21">D200*$D$156</f>
        <v>0</v>
      </c>
      <c r="E224" s="109">
        <f t="shared" si="21"/>
        <v>0</v>
      </c>
      <c r="F224" s="109">
        <f t="shared" si="21"/>
        <v>0</v>
      </c>
      <c r="G224" s="109">
        <f t="shared" si="21"/>
        <v>0</v>
      </c>
      <c r="H224" s="109">
        <f t="shared" si="21"/>
        <v>0</v>
      </c>
      <c r="I224" s="109">
        <f t="shared" si="21"/>
        <v>0</v>
      </c>
      <c r="J224" s="109">
        <f t="shared" si="21"/>
        <v>0</v>
      </c>
      <c r="K224" s="109">
        <f t="shared" si="21"/>
        <v>0</v>
      </c>
      <c r="L224" s="109">
        <f t="shared" si="21"/>
        <v>0</v>
      </c>
      <c r="M224" s="109">
        <f t="shared" si="21"/>
        <v>0</v>
      </c>
      <c r="N224" s="109">
        <f t="shared" si="21"/>
        <v>0</v>
      </c>
      <c r="O224" s="109">
        <f t="shared" si="21"/>
        <v>0</v>
      </c>
      <c r="P224" s="109">
        <f t="shared" si="21"/>
        <v>0</v>
      </c>
      <c r="Q224" s="109">
        <f t="shared" si="21"/>
        <v>0</v>
      </c>
      <c r="R224" s="109">
        <f t="shared" si="21"/>
        <v>0</v>
      </c>
      <c r="S224" s="109">
        <f t="shared" si="21"/>
        <v>0</v>
      </c>
      <c r="T224" s="109">
        <f t="shared" si="21"/>
        <v>0</v>
      </c>
      <c r="U224" s="109">
        <f t="shared" si="21"/>
        <v>0</v>
      </c>
      <c r="V224" s="109">
        <f t="shared" si="21"/>
        <v>0</v>
      </c>
      <c r="W224" s="109">
        <f t="shared" si="21"/>
        <v>0</v>
      </c>
      <c r="X224" s="109">
        <f t="shared" si="21"/>
        <v>0</v>
      </c>
      <c r="Y224" s="109">
        <f t="shared" si="21"/>
        <v>0</v>
      </c>
      <c r="Z224" s="109">
        <f t="shared" si="21"/>
        <v>0</v>
      </c>
      <c r="AA224" s="109">
        <f t="shared" si="21"/>
        <v>0</v>
      </c>
      <c r="AB224" s="109">
        <f t="shared" si="21"/>
        <v>0</v>
      </c>
      <c r="AC224" s="109">
        <f t="shared" si="21"/>
        <v>0</v>
      </c>
      <c r="AD224" s="109">
        <f t="shared" si="21"/>
        <v>0</v>
      </c>
      <c r="AE224" s="109">
        <f t="shared" si="21"/>
        <v>0</v>
      </c>
      <c r="AF224" s="109">
        <f t="shared" si="21"/>
        <v>0</v>
      </c>
      <c r="AG224" s="109">
        <f t="shared" si="21"/>
        <v>0</v>
      </c>
      <c r="AH224" s="109">
        <f t="shared" si="21"/>
        <v>0</v>
      </c>
      <c r="AI224" s="109">
        <f t="shared" si="21"/>
        <v>0</v>
      </c>
    </row>
    <row r="225" spans="1:35" s="109" customFormat="1" x14ac:dyDescent="0.45">
      <c r="A225" s="94" t="s">
        <v>183</v>
      </c>
      <c r="D225" s="109">
        <f t="shared" ref="D225:AI225" si="22">D201*$D$152</f>
        <v>48311689440.570633</v>
      </c>
      <c r="E225" s="109">
        <f t="shared" si="22"/>
        <v>45061931175.879814</v>
      </c>
      <c r="F225" s="109">
        <f t="shared" si="22"/>
        <v>46407999284.928535</v>
      </c>
      <c r="G225" s="109">
        <f t="shared" si="22"/>
        <v>47606103805.387947</v>
      </c>
      <c r="H225" s="109">
        <f t="shared" si="22"/>
        <v>47581985339.147675</v>
      </c>
      <c r="I225" s="109">
        <f t="shared" si="22"/>
        <v>47855112638.704948</v>
      </c>
      <c r="J225" s="109">
        <f t="shared" si="22"/>
        <v>47983610691.911682</v>
      </c>
      <c r="K225" s="109">
        <f t="shared" si="22"/>
        <v>48604899395.640869</v>
      </c>
      <c r="L225" s="109">
        <f t="shared" si="22"/>
        <v>48582609696.481606</v>
      </c>
      <c r="M225" s="109">
        <f t="shared" si="22"/>
        <v>48525525654.070137</v>
      </c>
      <c r="N225" s="109">
        <f t="shared" si="22"/>
        <v>48505545206.389084</v>
      </c>
      <c r="O225" s="109">
        <f t="shared" si="22"/>
        <v>48485238769.51783</v>
      </c>
      <c r="P225" s="109">
        <f t="shared" si="22"/>
        <v>48302354960.662254</v>
      </c>
      <c r="Q225" s="109">
        <f t="shared" si="22"/>
        <v>48219979751.623222</v>
      </c>
      <c r="R225" s="109">
        <f t="shared" si="22"/>
        <v>48156588302.52327</v>
      </c>
      <c r="S225" s="109">
        <f t="shared" si="22"/>
        <v>48127973552.376068</v>
      </c>
      <c r="T225" s="109">
        <f t="shared" si="22"/>
        <v>48002305042.305626</v>
      </c>
      <c r="U225" s="109">
        <f t="shared" si="22"/>
        <v>47842278562.631683</v>
      </c>
      <c r="V225" s="109">
        <f t="shared" si="22"/>
        <v>47687330843.919365</v>
      </c>
      <c r="W225" s="109">
        <f t="shared" si="22"/>
        <v>47536834007.31916</v>
      </c>
      <c r="X225" s="109">
        <f t="shared" si="22"/>
        <v>47441587927.38736</v>
      </c>
      <c r="Y225" s="109">
        <f t="shared" si="22"/>
        <v>47543205320.799416</v>
      </c>
      <c r="Z225" s="109">
        <f t="shared" si="22"/>
        <v>47574670916.346794</v>
      </c>
      <c r="AA225" s="109">
        <f t="shared" si="22"/>
        <v>47609774895.53611</v>
      </c>
      <c r="AB225" s="109">
        <f t="shared" si="22"/>
        <v>47612727303.245071</v>
      </c>
      <c r="AC225" s="109">
        <f t="shared" si="22"/>
        <v>47527234432.570938</v>
      </c>
      <c r="AD225" s="109">
        <f t="shared" si="22"/>
        <v>47412737346.116432</v>
      </c>
      <c r="AE225" s="109">
        <f t="shared" si="22"/>
        <v>47288141265.170761</v>
      </c>
      <c r="AF225" s="109">
        <f t="shared" si="22"/>
        <v>47199891580.301811</v>
      </c>
      <c r="AG225" s="109">
        <f t="shared" si="22"/>
        <v>47107039745.7295</v>
      </c>
      <c r="AH225" s="109">
        <f t="shared" si="22"/>
        <v>47035074888.513786</v>
      </c>
      <c r="AI225" s="109">
        <f t="shared" si="22"/>
        <v>46779008120.260452</v>
      </c>
    </row>
    <row r="226" spans="1:35" s="109" customFormat="1" x14ac:dyDescent="0.45">
      <c r="A226" s="94" t="s">
        <v>184</v>
      </c>
      <c r="D226" s="109">
        <f t="shared" ref="D226:AI226" si="23">D202*0</f>
        <v>0</v>
      </c>
      <c r="E226" s="109">
        <f t="shared" si="23"/>
        <v>0</v>
      </c>
      <c r="F226" s="109">
        <f t="shared" si="23"/>
        <v>0</v>
      </c>
      <c r="G226" s="109">
        <f t="shared" si="23"/>
        <v>0</v>
      </c>
      <c r="H226" s="109">
        <f t="shared" si="23"/>
        <v>0</v>
      </c>
      <c r="I226" s="109">
        <f t="shared" si="23"/>
        <v>0</v>
      </c>
      <c r="J226" s="109">
        <f t="shared" si="23"/>
        <v>0</v>
      </c>
      <c r="K226" s="109">
        <f t="shared" si="23"/>
        <v>0</v>
      </c>
      <c r="L226" s="109">
        <f t="shared" si="23"/>
        <v>0</v>
      </c>
      <c r="M226" s="109">
        <f t="shared" si="23"/>
        <v>0</v>
      </c>
      <c r="N226" s="109">
        <f t="shared" si="23"/>
        <v>0</v>
      </c>
      <c r="O226" s="109">
        <f t="shared" si="23"/>
        <v>0</v>
      </c>
      <c r="P226" s="109">
        <f t="shared" si="23"/>
        <v>0</v>
      </c>
      <c r="Q226" s="109">
        <f t="shared" si="23"/>
        <v>0</v>
      </c>
      <c r="R226" s="109">
        <f t="shared" si="23"/>
        <v>0</v>
      </c>
      <c r="S226" s="109">
        <f t="shared" si="23"/>
        <v>0</v>
      </c>
      <c r="T226" s="109">
        <f t="shared" si="23"/>
        <v>0</v>
      </c>
      <c r="U226" s="109">
        <f t="shared" si="23"/>
        <v>0</v>
      </c>
      <c r="V226" s="109">
        <f t="shared" si="23"/>
        <v>0</v>
      </c>
      <c r="W226" s="109">
        <f t="shared" si="23"/>
        <v>0</v>
      </c>
      <c r="X226" s="109">
        <f t="shared" si="23"/>
        <v>0</v>
      </c>
      <c r="Y226" s="109">
        <f t="shared" si="23"/>
        <v>0</v>
      </c>
      <c r="Z226" s="109">
        <f t="shared" si="23"/>
        <v>0</v>
      </c>
      <c r="AA226" s="109">
        <f t="shared" si="23"/>
        <v>0</v>
      </c>
      <c r="AB226" s="109">
        <f t="shared" si="23"/>
        <v>0</v>
      </c>
      <c r="AC226" s="109">
        <f t="shared" si="23"/>
        <v>0</v>
      </c>
      <c r="AD226" s="109">
        <f t="shared" si="23"/>
        <v>0</v>
      </c>
      <c r="AE226" s="109">
        <f t="shared" si="23"/>
        <v>0</v>
      </c>
      <c r="AF226" s="109">
        <f t="shared" si="23"/>
        <v>0</v>
      </c>
      <c r="AG226" s="109">
        <f t="shared" si="23"/>
        <v>0</v>
      </c>
      <c r="AH226" s="109">
        <f t="shared" si="23"/>
        <v>0</v>
      </c>
      <c r="AI226" s="109">
        <f t="shared" si="23"/>
        <v>0</v>
      </c>
    </row>
    <row r="227" spans="1:35" s="109" customFormat="1" x14ac:dyDescent="0.45">
      <c r="A227" s="94" t="s">
        <v>185</v>
      </c>
      <c r="D227" s="109">
        <f t="shared" ref="D227:AI227" si="24">D203*$D$149</f>
        <v>0</v>
      </c>
      <c r="E227" s="109">
        <f t="shared" si="24"/>
        <v>0</v>
      </c>
      <c r="F227" s="109">
        <f t="shared" si="24"/>
        <v>0</v>
      </c>
      <c r="G227" s="109">
        <f t="shared" si="24"/>
        <v>0</v>
      </c>
      <c r="H227" s="109">
        <f t="shared" si="24"/>
        <v>0</v>
      </c>
      <c r="I227" s="109">
        <f t="shared" si="24"/>
        <v>0</v>
      </c>
      <c r="J227" s="109">
        <f t="shared" si="24"/>
        <v>0</v>
      </c>
      <c r="K227" s="109">
        <f t="shared" si="24"/>
        <v>0</v>
      </c>
      <c r="L227" s="109">
        <f t="shared" si="24"/>
        <v>0</v>
      </c>
      <c r="M227" s="109">
        <f t="shared" si="24"/>
        <v>0</v>
      </c>
      <c r="N227" s="109">
        <f t="shared" si="24"/>
        <v>0</v>
      </c>
      <c r="O227" s="109">
        <f t="shared" si="24"/>
        <v>0</v>
      </c>
      <c r="P227" s="109">
        <f t="shared" si="24"/>
        <v>0</v>
      </c>
      <c r="Q227" s="109">
        <f t="shared" si="24"/>
        <v>0</v>
      </c>
      <c r="R227" s="109">
        <f t="shared" si="24"/>
        <v>0</v>
      </c>
      <c r="S227" s="109">
        <f t="shared" si="24"/>
        <v>0</v>
      </c>
      <c r="T227" s="109">
        <f t="shared" si="24"/>
        <v>0</v>
      </c>
      <c r="U227" s="109">
        <f t="shared" si="24"/>
        <v>0</v>
      </c>
      <c r="V227" s="109">
        <f t="shared" si="24"/>
        <v>0</v>
      </c>
      <c r="W227" s="109">
        <f t="shared" si="24"/>
        <v>0</v>
      </c>
      <c r="X227" s="109">
        <f t="shared" si="24"/>
        <v>0</v>
      </c>
      <c r="Y227" s="109">
        <f t="shared" si="24"/>
        <v>0</v>
      </c>
      <c r="Z227" s="109">
        <f t="shared" si="24"/>
        <v>0</v>
      </c>
      <c r="AA227" s="109">
        <f t="shared" si="24"/>
        <v>0</v>
      </c>
      <c r="AB227" s="109">
        <f t="shared" si="24"/>
        <v>0</v>
      </c>
      <c r="AC227" s="109">
        <f t="shared" si="24"/>
        <v>0</v>
      </c>
      <c r="AD227" s="109">
        <f t="shared" si="24"/>
        <v>0</v>
      </c>
      <c r="AE227" s="109">
        <f t="shared" si="24"/>
        <v>0</v>
      </c>
      <c r="AF227" s="109">
        <f t="shared" si="24"/>
        <v>0</v>
      </c>
      <c r="AG227" s="109">
        <f t="shared" si="24"/>
        <v>0</v>
      </c>
      <c r="AH227" s="109">
        <f t="shared" si="24"/>
        <v>0</v>
      </c>
      <c r="AI227" s="109">
        <f t="shared" si="24"/>
        <v>0</v>
      </c>
    </row>
    <row r="228" spans="1:35" s="109" customFormat="1" x14ac:dyDescent="0.45">
      <c r="A228" s="94" t="s">
        <v>186</v>
      </c>
      <c r="D228" s="109">
        <f t="shared" ref="D228:AI228" si="25">D204*$D$149</f>
        <v>14170347031.217926</v>
      </c>
      <c r="E228" s="109">
        <f t="shared" si="25"/>
        <v>11925865845.624231</v>
      </c>
      <c r="F228" s="109">
        <f t="shared" si="25"/>
        <v>13505434805.90134</v>
      </c>
      <c r="G228" s="109">
        <f t="shared" si="25"/>
        <v>15056598212.242414</v>
      </c>
      <c r="H228" s="109">
        <f t="shared" si="25"/>
        <v>15673417512.278624</v>
      </c>
      <c r="I228" s="109">
        <f t="shared" si="25"/>
        <v>16403016739.805923</v>
      </c>
      <c r="J228" s="109">
        <f t="shared" si="25"/>
        <v>17105874497.55027</v>
      </c>
      <c r="K228" s="109">
        <f t="shared" si="25"/>
        <v>17981905248.874245</v>
      </c>
      <c r="L228" s="109">
        <f t="shared" si="25"/>
        <v>18358474304.04768</v>
      </c>
      <c r="M228" s="109">
        <f t="shared" si="25"/>
        <v>18730263386.521236</v>
      </c>
      <c r="N228" s="109">
        <f t="shared" si="25"/>
        <v>19114533362.865341</v>
      </c>
      <c r="O228" s="109">
        <f t="shared" si="25"/>
        <v>19475520348.079979</v>
      </c>
      <c r="P228" s="109">
        <f t="shared" si="25"/>
        <v>19517466618.348457</v>
      </c>
      <c r="Q228" s="109">
        <f t="shared" si="25"/>
        <v>19598450821.093388</v>
      </c>
      <c r="R228" s="109">
        <f t="shared" si="25"/>
        <v>19671395190.675632</v>
      </c>
      <c r="S228" s="109">
        <f t="shared" si="25"/>
        <v>19767699266.349892</v>
      </c>
      <c r="T228" s="109">
        <f t="shared" si="25"/>
        <v>19801616212.354652</v>
      </c>
      <c r="U228" s="109">
        <f t="shared" si="25"/>
        <v>19803393792.616684</v>
      </c>
      <c r="V228" s="109">
        <f t="shared" si="25"/>
        <v>19794221625.589165</v>
      </c>
      <c r="W228" s="109">
        <f t="shared" si="25"/>
        <v>19796258250.210995</v>
      </c>
      <c r="X228" s="109">
        <f t="shared" si="25"/>
        <v>19811373725.055206</v>
      </c>
      <c r="Y228" s="109">
        <f t="shared" si="25"/>
        <v>19931163613.609207</v>
      </c>
      <c r="Z228" s="109">
        <f t="shared" si="25"/>
        <v>20011255610.830963</v>
      </c>
      <c r="AA228" s="109">
        <f t="shared" si="25"/>
        <v>20081945296.137592</v>
      </c>
      <c r="AB228" s="109">
        <f t="shared" si="25"/>
        <v>20133358508.049896</v>
      </c>
      <c r="AC228" s="109">
        <f t="shared" si="25"/>
        <v>20133552922.680981</v>
      </c>
      <c r="AD228" s="109">
        <f t="shared" si="25"/>
        <v>20115311050.390984</v>
      </c>
      <c r="AE228" s="109">
        <f t="shared" si="25"/>
        <v>20082570575.626755</v>
      </c>
      <c r="AF228" s="109">
        <f t="shared" si="25"/>
        <v>20072606563.061287</v>
      </c>
      <c r="AG228" s="109">
        <f t="shared" si="25"/>
        <v>20060554432.269009</v>
      </c>
      <c r="AH228" s="109">
        <f t="shared" si="25"/>
        <v>20060728879.992031</v>
      </c>
      <c r="AI228" s="109">
        <f t="shared" si="25"/>
        <v>19959964827.591747</v>
      </c>
    </row>
    <row r="229" spans="1:35" s="109" customFormat="1" x14ac:dyDescent="0.45">
      <c r="A229" s="94" t="s">
        <v>187</v>
      </c>
      <c r="D229" s="109">
        <f t="shared" ref="D229:AI229" si="26">D205*$D$152</f>
        <v>0</v>
      </c>
      <c r="E229" s="109">
        <f t="shared" si="26"/>
        <v>0</v>
      </c>
      <c r="F229" s="109">
        <f t="shared" si="26"/>
        <v>0</v>
      </c>
      <c r="G229" s="109">
        <f t="shared" si="26"/>
        <v>0</v>
      </c>
      <c r="H229" s="109">
        <f t="shared" si="26"/>
        <v>0</v>
      </c>
      <c r="I229" s="109">
        <f t="shared" si="26"/>
        <v>0</v>
      </c>
      <c r="J229" s="109">
        <f t="shared" si="26"/>
        <v>0</v>
      </c>
      <c r="K229" s="109">
        <f t="shared" si="26"/>
        <v>0</v>
      </c>
      <c r="L229" s="109">
        <f t="shared" si="26"/>
        <v>0</v>
      </c>
      <c r="M229" s="109">
        <f t="shared" si="26"/>
        <v>0</v>
      </c>
      <c r="N229" s="109">
        <f t="shared" si="26"/>
        <v>0</v>
      </c>
      <c r="O229" s="109">
        <f t="shared" si="26"/>
        <v>0</v>
      </c>
      <c r="P229" s="109">
        <f t="shared" si="26"/>
        <v>0</v>
      </c>
      <c r="Q229" s="109">
        <f t="shared" si="26"/>
        <v>0</v>
      </c>
      <c r="R229" s="109">
        <f t="shared" si="26"/>
        <v>0</v>
      </c>
      <c r="S229" s="109">
        <f t="shared" si="26"/>
        <v>0</v>
      </c>
      <c r="T229" s="109">
        <f t="shared" si="26"/>
        <v>0</v>
      </c>
      <c r="U229" s="109">
        <f t="shared" si="26"/>
        <v>0</v>
      </c>
      <c r="V229" s="109">
        <f t="shared" si="26"/>
        <v>0</v>
      </c>
      <c r="W229" s="109">
        <f t="shared" si="26"/>
        <v>0</v>
      </c>
      <c r="X229" s="109">
        <f t="shared" si="26"/>
        <v>0</v>
      </c>
      <c r="Y229" s="109">
        <f t="shared" si="26"/>
        <v>0</v>
      </c>
      <c r="Z229" s="109">
        <f t="shared" si="26"/>
        <v>0</v>
      </c>
      <c r="AA229" s="109">
        <f t="shared" si="26"/>
        <v>0</v>
      </c>
      <c r="AB229" s="109">
        <f t="shared" si="26"/>
        <v>0</v>
      </c>
      <c r="AC229" s="109">
        <f t="shared" si="26"/>
        <v>0</v>
      </c>
      <c r="AD229" s="109">
        <f t="shared" si="26"/>
        <v>0</v>
      </c>
      <c r="AE229" s="109">
        <f t="shared" si="26"/>
        <v>0</v>
      </c>
      <c r="AF229" s="109">
        <f t="shared" si="26"/>
        <v>0</v>
      </c>
      <c r="AG229" s="109">
        <f t="shared" si="26"/>
        <v>0</v>
      </c>
      <c r="AH229" s="109">
        <f t="shared" si="26"/>
        <v>0</v>
      </c>
      <c r="AI229" s="109">
        <f t="shared" si="26"/>
        <v>0</v>
      </c>
    </row>
    <row r="230" spans="1:35" s="96" customFormat="1" ht="16.05" customHeight="1" thickBot="1" x14ac:dyDescent="0.5">
      <c r="A230" s="95" t="s">
        <v>188</v>
      </c>
      <c r="D230" s="109">
        <f t="shared" ref="D230:AI230" si="27">D206*0</f>
        <v>0</v>
      </c>
      <c r="E230" s="109">
        <f t="shared" si="27"/>
        <v>0</v>
      </c>
      <c r="F230" s="109">
        <f t="shared" si="27"/>
        <v>0</v>
      </c>
      <c r="G230" s="109">
        <f t="shared" si="27"/>
        <v>0</v>
      </c>
      <c r="H230" s="109">
        <f t="shared" si="27"/>
        <v>0</v>
      </c>
      <c r="I230" s="109">
        <f t="shared" si="27"/>
        <v>0</v>
      </c>
      <c r="J230" s="109">
        <f t="shared" si="27"/>
        <v>0</v>
      </c>
      <c r="K230" s="109">
        <f t="shared" si="27"/>
        <v>0</v>
      </c>
      <c r="L230" s="109">
        <f t="shared" si="27"/>
        <v>0</v>
      </c>
      <c r="M230" s="109">
        <f t="shared" si="27"/>
        <v>0</v>
      </c>
      <c r="N230" s="109">
        <f t="shared" si="27"/>
        <v>0</v>
      </c>
      <c r="O230" s="109">
        <f t="shared" si="27"/>
        <v>0</v>
      </c>
      <c r="P230" s="109">
        <f t="shared" si="27"/>
        <v>0</v>
      </c>
      <c r="Q230" s="109">
        <f t="shared" si="27"/>
        <v>0</v>
      </c>
      <c r="R230" s="109">
        <f t="shared" si="27"/>
        <v>0</v>
      </c>
      <c r="S230" s="109">
        <f t="shared" si="27"/>
        <v>0</v>
      </c>
      <c r="T230" s="109">
        <f t="shared" si="27"/>
        <v>0</v>
      </c>
      <c r="U230" s="109">
        <f t="shared" si="27"/>
        <v>0</v>
      </c>
      <c r="V230" s="109">
        <f t="shared" si="27"/>
        <v>0</v>
      </c>
      <c r="W230" s="109">
        <f t="shared" si="27"/>
        <v>0</v>
      </c>
      <c r="X230" s="109">
        <f t="shared" si="27"/>
        <v>0</v>
      </c>
      <c r="Y230" s="109">
        <f t="shared" si="27"/>
        <v>0</v>
      </c>
      <c r="Z230" s="109">
        <f t="shared" si="27"/>
        <v>0</v>
      </c>
      <c r="AA230" s="109">
        <f t="shared" si="27"/>
        <v>0</v>
      </c>
      <c r="AB230" s="109">
        <f t="shared" si="27"/>
        <v>0</v>
      </c>
      <c r="AC230" s="109">
        <f t="shared" si="27"/>
        <v>0</v>
      </c>
      <c r="AD230" s="109">
        <f t="shared" si="27"/>
        <v>0</v>
      </c>
      <c r="AE230" s="109">
        <f t="shared" si="27"/>
        <v>0</v>
      </c>
      <c r="AF230" s="109">
        <f t="shared" si="27"/>
        <v>0</v>
      </c>
      <c r="AG230" s="109">
        <f t="shared" si="27"/>
        <v>0</v>
      </c>
      <c r="AH230" s="109">
        <f t="shared" si="27"/>
        <v>0</v>
      </c>
      <c r="AI230" s="109">
        <f t="shared" si="27"/>
        <v>0</v>
      </c>
    </row>
    <row r="231" spans="1:35" s="100" customFormat="1" x14ac:dyDescent="0.45">
      <c r="A231" s="97" t="s">
        <v>596</v>
      </c>
      <c r="B231" s="98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</row>
    <row r="232" spans="1:35" s="109" customFormat="1" x14ac:dyDescent="0.45">
      <c r="A232" s="94"/>
      <c r="B232" s="109">
        <v>2017</v>
      </c>
      <c r="C232" s="109">
        <v>2018</v>
      </c>
      <c r="D232" s="109">
        <v>2019</v>
      </c>
      <c r="E232" s="109">
        <v>2020</v>
      </c>
      <c r="F232" s="109">
        <v>2021</v>
      </c>
      <c r="G232" s="109">
        <v>2022</v>
      </c>
      <c r="H232" s="109">
        <v>2023</v>
      </c>
      <c r="I232" s="109">
        <v>2024</v>
      </c>
      <c r="J232" s="109">
        <v>2025</v>
      </c>
      <c r="K232" s="109">
        <v>2026</v>
      </c>
      <c r="L232" s="109">
        <v>2027</v>
      </c>
      <c r="M232" s="109">
        <v>2028</v>
      </c>
      <c r="N232" s="109">
        <v>2029</v>
      </c>
      <c r="O232" s="109">
        <v>2030</v>
      </c>
      <c r="P232" s="109">
        <v>2031</v>
      </c>
      <c r="Q232" s="109">
        <v>2032</v>
      </c>
      <c r="R232" s="109">
        <v>2033</v>
      </c>
      <c r="S232" s="109">
        <v>2034</v>
      </c>
      <c r="T232" s="109">
        <v>2035</v>
      </c>
      <c r="U232" s="109">
        <v>2036</v>
      </c>
      <c r="V232" s="109">
        <v>2037</v>
      </c>
      <c r="W232" s="109">
        <v>2038</v>
      </c>
      <c r="X232" s="109">
        <v>2039</v>
      </c>
      <c r="Y232" s="109">
        <v>2040</v>
      </c>
      <c r="Z232" s="109">
        <v>2041</v>
      </c>
      <c r="AA232" s="109">
        <v>2042</v>
      </c>
      <c r="AB232" s="109">
        <v>2043</v>
      </c>
      <c r="AC232" s="109">
        <v>2044</v>
      </c>
      <c r="AD232" s="109">
        <v>2045</v>
      </c>
      <c r="AE232" s="109">
        <v>2046</v>
      </c>
      <c r="AF232" s="109">
        <v>2047</v>
      </c>
      <c r="AG232" s="109">
        <v>2048</v>
      </c>
      <c r="AH232" s="109">
        <v>2049</v>
      </c>
      <c r="AI232" s="109">
        <v>2050</v>
      </c>
    </row>
    <row r="233" spans="1:35" s="109" customFormat="1" x14ac:dyDescent="0.45">
      <c r="A233" s="94" t="s">
        <v>180</v>
      </c>
      <c r="D233" s="109">
        <f t="shared" ref="D233:AI233" si="28">D197-SUM(D209,D221)</f>
        <v>483057355783.76563</v>
      </c>
      <c r="E233" s="109">
        <f t="shared" si="28"/>
        <v>460817922201.5791</v>
      </c>
      <c r="F233" s="109">
        <f t="shared" si="28"/>
        <v>478483872623.0625</v>
      </c>
      <c r="G233" s="109">
        <f t="shared" si="28"/>
        <v>492550838928.65527</v>
      </c>
      <c r="H233" s="109">
        <f t="shared" si="28"/>
        <v>495642249730.54883</v>
      </c>
      <c r="I233" s="109">
        <f t="shared" si="28"/>
        <v>501092084385.70605</v>
      </c>
      <c r="J233" s="109">
        <f t="shared" si="28"/>
        <v>506215563908</v>
      </c>
      <c r="K233" s="109">
        <f t="shared" si="28"/>
        <v>512970875677.02441</v>
      </c>
      <c r="L233" s="109">
        <f t="shared" si="28"/>
        <v>513608935685.15625</v>
      </c>
      <c r="M233" s="109">
        <f t="shared" si="28"/>
        <v>513635396374.83984</v>
      </c>
      <c r="N233" s="109">
        <f t="shared" si="28"/>
        <v>514135456461.74316</v>
      </c>
      <c r="O233" s="109">
        <f t="shared" si="28"/>
        <v>513461740356.94238</v>
      </c>
      <c r="P233" s="109">
        <f t="shared" si="28"/>
        <v>511324855007.54102</v>
      </c>
      <c r="Q233" s="109">
        <f t="shared" si="28"/>
        <v>510208575724.50684</v>
      </c>
      <c r="R233" s="109">
        <f t="shared" si="28"/>
        <v>508844996117.20898</v>
      </c>
      <c r="S233" s="109">
        <f t="shared" si="28"/>
        <v>508629617450.25586</v>
      </c>
      <c r="T233" s="109">
        <f t="shared" si="28"/>
        <v>507080389411.69238</v>
      </c>
      <c r="U233" s="109">
        <f t="shared" si="28"/>
        <v>505011546709.62109</v>
      </c>
      <c r="V233" s="109">
        <f t="shared" si="28"/>
        <v>502792522045.4043</v>
      </c>
      <c r="W233" s="109">
        <f t="shared" si="28"/>
        <v>501187057203.83398</v>
      </c>
      <c r="X233" s="109">
        <f t="shared" si="28"/>
        <v>500058363433.20703</v>
      </c>
      <c r="Y233" s="109">
        <f t="shared" si="28"/>
        <v>501076403410.61328</v>
      </c>
      <c r="Z233" s="109">
        <f t="shared" si="28"/>
        <v>501264107159.85352</v>
      </c>
      <c r="AA233" s="109">
        <f t="shared" si="28"/>
        <v>501399401829.96777</v>
      </c>
      <c r="AB233" s="109">
        <f t="shared" si="28"/>
        <v>501130820400.82813</v>
      </c>
      <c r="AC233" s="109">
        <f t="shared" si="28"/>
        <v>499624946725.81641</v>
      </c>
      <c r="AD233" s="109">
        <f t="shared" si="28"/>
        <v>497822724948.68457</v>
      </c>
      <c r="AE233" s="109">
        <f t="shared" si="28"/>
        <v>495459119981.35645</v>
      </c>
      <c r="AF233" s="109">
        <f t="shared" si="28"/>
        <v>494007615889.6709</v>
      </c>
      <c r="AG233" s="109">
        <f t="shared" si="28"/>
        <v>492579212715.65039</v>
      </c>
      <c r="AH233" s="109">
        <f t="shared" si="28"/>
        <v>491519918041.04785</v>
      </c>
      <c r="AI233" s="109">
        <f t="shared" si="28"/>
        <v>487890784673.75</v>
      </c>
    </row>
    <row r="234" spans="1:35" s="109" customFormat="1" x14ac:dyDescent="0.45">
      <c r="A234" s="94" t="s">
        <v>181</v>
      </c>
      <c r="D234" s="109">
        <f t="shared" ref="D234:AI234" si="29">D198-SUM(D210,D222)</f>
        <v>0</v>
      </c>
      <c r="E234" s="109">
        <f t="shared" si="29"/>
        <v>0</v>
      </c>
      <c r="F234" s="109">
        <f t="shared" si="29"/>
        <v>0</v>
      </c>
      <c r="G234" s="109">
        <f t="shared" si="29"/>
        <v>0</v>
      </c>
      <c r="H234" s="109">
        <f t="shared" si="29"/>
        <v>0</v>
      </c>
      <c r="I234" s="109">
        <f t="shared" si="29"/>
        <v>0</v>
      </c>
      <c r="J234" s="109">
        <f t="shared" si="29"/>
        <v>0</v>
      </c>
      <c r="K234" s="109">
        <f t="shared" si="29"/>
        <v>0</v>
      </c>
      <c r="L234" s="109">
        <f t="shared" si="29"/>
        <v>0</v>
      </c>
      <c r="M234" s="109">
        <f t="shared" si="29"/>
        <v>0</v>
      </c>
      <c r="N234" s="109">
        <f t="shared" si="29"/>
        <v>0</v>
      </c>
      <c r="O234" s="109">
        <f t="shared" si="29"/>
        <v>0</v>
      </c>
      <c r="P234" s="109">
        <f t="shared" si="29"/>
        <v>0</v>
      </c>
      <c r="Q234" s="109">
        <f t="shared" si="29"/>
        <v>0</v>
      </c>
      <c r="R234" s="109">
        <f t="shared" si="29"/>
        <v>0</v>
      </c>
      <c r="S234" s="109">
        <f t="shared" si="29"/>
        <v>0</v>
      </c>
      <c r="T234" s="109">
        <f t="shared" si="29"/>
        <v>0</v>
      </c>
      <c r="U234" s="109">
        <f t="shared" si="29"/>
        <v>0</v>
      </c>
      <c r="V234" s="109">
        <f t="shared" si="29"/>
        <v>0</v>
      </c>
      <c r="W234" s="109">
        <f t="shared" si="29"/>
        <v>0</v>
      </c>
      <c r="X234" s="109">
        <f t="shared" si="29"/>
        <v>0</v>
      </c>
      <c r="Y234" s="109">
        <f t="shared" si="29"/>
        <v>0</v>
      </c>
      <c r="Z234" s="109">
        <f t="shared" si="29"/>
        <v>0</v>
      </c>
      <c r="AA234" s="109">
        <f t="shared" si="29"/>
        <v>0</v>
      </c>
      <c r="AB234" s="109">
        <f t="shared" si="29"/>
        <v>0</v>
      </c>
      <c r="AC234" s="109">
        <f t="shared" si="29"/>
        <v>0</v>
      </c>
      <c r="AD234" s="109">
        <f t="shared" si="29"/>
        <v>0</v>
      </c>
      <c r="AE234" s="109">
        <f t="shared" si="29"/>
        <v>0</v>
      </c>
      <c r="AF234" s="109">
        <f t="shared" si="29"/>
        <v>0</v>
      </c>
      <c r="AG234" s="109">
        <f t="shared" si="29"/>
        <v>0</v>
      </c>
      <c r="AH234" s="109">
        <f t="shared" si="29"/>
        <v>0</v>
      </c>
      <c r="AI234" s="109">
        <f t="shared" si="29"/>
        <v>0</v>
      </c>
    </row>
    <row r="235" spans="1:35" s="109" customFormat="1" x14ac:dyDescent="0.45">
      <c r="A235" s="94" t="s">
        <v>182</v>
      </c>
      <c r="D235" s="109">
        <f t="shared" ref="D235:AI235" si="30">D199-SUM(D211,D223)</f>
        <v>360087291861.01172</v>
      </c>
      <c r="E235" s="109">
        <f t="shared" si="30"/>
        <v>383840189253.07422</v>
      </c>
      <c r="F235" s="109">
        <f t="shared" si="30"/>
        <v>398980254388.82031</v>
      </c>
      <c r="G235" s="109">
        <f t="shared" si="30"/>
        <v>412301674105.69531</v>
      </c>
      <c r="H235" s="109">
        <f t="shared" si="30"/>
        <v>418148519230.89063</v>
      </c>
      <c r="I235" s="109">
        <f t="shared" si="30"/>
        <v>425388817457.61719</v>
      </c>
      <c r="J235" s="109">
        <f t="shared" si="30"/>
        <v>434476483168.32422</v>
      </c>
      <c r="K235" s="109">
        <f t="shared" si="30"/>
        <v>439550324598.23828</v>
      </c>
      <c r="L235" s="109">
        <f t="shared" si="30"/>
        <v>441948755807.74609</v>
      </c>
      <c r="M235" s="109">
        <f t="shared" si="30"/>
        <v>444716941600.37109</v>
      </c>
      <c r="N235" s="109">
        <f t="shared" si="30"/>
        <v>445857754903.0625</v>
      </c>
      <c r="O235" s="109">
        <f t="shared" si="30"/>
        <v>445122154622.32031</v>
      </c>
      <c r="P235" s="109">
        <f t="shared" si="30"/>
        <v>446445630160.92969</v>
      </c>
      <c r="Q235" s="109">
        <f t="shared" si="30"/>
        <v>449397351773.73438</v>
      </c>
      <c r="R235" s="109">
        <f t="shared" si="30"/>
        <v>451087373262.80078</v>
      </c>
      <c r="S235" s="109">
        <f t="shared" si="30"/>
        <v>454185711562.5</v>
      </c>
      <c r="T235" s="109">
        <f t="shared" si="30"/>
        <v>455133330204.8125</v>
      </c>
      <c r="U235" s="109">
        <f t="shared" si="30"/>
        <v>456177149331.45703</v>
      </c>
      <c r="V235" s="109">
        <f t="shared" si="30"/>
        <v>454725965779.57813</v>
      </c>
      <c r="W235" s="109">
        <f t="shared" si="30"/>
        <v>455613786924.94141</v>
      </c>
      <c r="X235" s="109">
        <f t="shared" si="30"/>
        <v>456508631379.89844</v>
      </c>
      <c r="Y235" s="109">
        <f t="shared" si="30"/>
        <v>463130218286.70313</v>
      </c>
      <c r="Z235" s="109">
        <f t="shared" si="30"/>
        <v>464069362315.03125</v>
      </c>
      <c r="AA235" s="109">
        <f t="shared" si="30"/>
        <v>465159496647.17188</v>
      </c>
      <c r="AB235" s="109">
        <f t="shared" si="30"/>
        <v>466311490442.99219</v>
      </c>
      <c r="AC235" s="109">
        <f t="shared" si="30"/>
        <v>466644992433.75781</v>
      </c>
      <c r="AD235" s="109">
        <f t="shared" si="30"/>
        <v>465971731125.94141</v>
      </c>
      <c r="AE235" s="109">
        <f t="shared" si="30"/>
        <v>466357448518.00391</v>
      </c>
      <c r="AF235" s="109">
        <f t="shared" si="30"/>
        <v>466864484982.15625</v>
      </c>
      <c r="AG235" s="109">
        <f t="shared" si="30"/>
        <v>467791358499.70313</v>
      </c>
      <c r="AH235" s="109">
        <f t="shared" si="30"/>
        <v>468068943400.9375</v>
      </c>
      <c r="AI235" s="109">
        <f t="shared" si="30"/>
        <v>466082015327.93359</v>
      </c>
    </row>
    <row r="236" spans="1:35" s="109" customFormat="1" x14ac:dyDescent="0.45">
      <c r="A236" s="94" t="s">
        <v>177</v>
      </c>
      <c r="D236" s="109">
        <f t="shared" ref="D236:AI236" si="31">D200-SUM(D212,D224)</f>
        <v>0</v>
      </c>
      <c r="E236" s="109">
        <f t="shared" si="31"/>
        <v>0</v>
      </c>
      <c r="F236" s="109">
        <f t="shared" si="31"/>
        <v>0</v>
      </c>
      <c r="G236" s="109">
        <f t="shared" si="31"/>
        <v>0</v>
      </c>
      <c r="H236" s="109">
        <f t="shared" si="31"/>
        <v>0</v>
      </c>
      <c r="I236" s="109">
        <f t="shared" si="31"/>
        <v>0</v>
      </c>
      <c r="J236" s="109">
        <f t="shared" si="31"/>
        <v>0</v>
      </c>
      <c r="K236" s="109">
        <f t="shared" si="31"/>
        <v>0</v>
      </c>
      <c r="L236" s="109">
        <f t="shared" si="31"/>
        <v>0</v>
      </c>
      <c r="M236" s="109">
        <f t="shared" si="31"/>
        <v>0</v>
      </c>
      <c r="N236" s="109">
        <f t="shared" si="31"/>
        <v>0</v>
      </c>
      <c r="O236" s="109">
        <f t="shared" si="31"/>
        <v>0</v>
      </c>
      <c r="P236" s="109">
        <f t="shared" si="31"/>
        <v>0</v>
      </c>
      <c r="Q236" s="109">
        <f t="shared" si="31"/>
        <v>0</v>
      </c>
      <c r="R236" s="109">
        <f t="shared" si="31"/>
        <v>0</v>
      </c>
      <c r="S236" s="109">
        <f t="shared" si="31"/>
        <v>0</v>
      </c>
      <c r="T236" s="109">
        <f t="shared" si="31"/>
        <v>0</v>
      </c>
      <c r="U236" s="109">
        <f t="shared" si="31"/>
        <v>0</v>
      </c>
      <c r="V236" s="109">
        <f t="shared" si="31"/>
        <v>0</v>
      </c>
      <c r="W236" s="109">
        <f t="shared" si="31"/>
        <v>0</v>
      </c>
      <c r="X236" s="109">
        <f t="shared" si="31"/>
        <v>0</v>
      </c>
      <c r="Y236" s="109">
        <f t="shared" si="31"/>
        <v>0</v>
      </c>
      <c r="Z236" s="109">
        <f t="shared" si="31"/>
        <v>0</v>
      </c>
      <c r="AA236" s="109">
        <f t="shared" si="31"/>
        <v>0</v>
      </c>
      <c r="AB236" s="109">
        <f t="shared" si="31"/>
        <v>0</v>
      </c>
      <c r="AC236" s="109">
        <f t="shared" si="31"/>
        <v>0</v>
      </c>
      <c r="AD236" s="109">
        <f t="shared" si="31"/>
        <v>0</v>
      </c>
      <c r="AE236" s="109">
        <f t="shared" si="31"/>
        <v>0</v>
      </c>
      <c r="AF236" s="109">
        <f t="shared" si="31"/>
        <v>0</v>
      </c>
      <c r="AG236" s="109">
        <f t="shared" si="31"/>
        <v>0</v>
      </c>
      <c r="AH236" s="109">
        <f t="shared" si="31"/>
        <v>0</v>
      </c>
      <c r="AI236" s="109">
        <f t="shared" si="31"/>
        <v>0</v>
      </c>
    </row>
    <row r="237" spans="1:35" s="109" customFormat="1" x14ac:dyDescent="0.45">
      <c r="A237" s="94" t="s">
        <v>183</v>
      </c>
      <c r="D237" s="109">
        <f t="shared" ref="D237:AI237" si="32">D201-SUM(D213,D225)</f>
        <v>132702949118.17505</v>
      </c>
      <c r="E237" s="109">
        <f t="shared" si="32"/>
        <v>123776486172.26343</v>
      </c>
      <c r="F237" s="109">
        <f t="shared" si="32"/>
        <v>127473877214.74463</v>
      </c>
      <c r="G237" s="109">
        <f t="shared" si="32"/>
        <v>130764840645.28979</v>
      </c>
      <c r="H237" s="109">
        <f t="shared" si="32"/>
        <v>130698591842.24951</v>
      </c>
      <c r="I237" s="109">
        <f t="shared" si="32"/>
        <v>131448820173.23193</v>
      </c>
      <c r="J237" s="109">
        <f t="shared" si="32"/>
        <v>131801779691.18579</v>
      </c>
      <c r="K237" s="109">
        <f t="shared" si="32"/>
        <v>133508340653.82983</v>
      </c>
      <c r="L237" s="109">
        <f t="shared" si="32"/>
        <v>133447115123.37036</v>
      </c>
      <c r="M237" s="109">
        <f t="shared" si="32"/>
        <v>133290316202.37842</v>
      </c>
      <c r="N237" s="109">
        <f t="shared" si="32"/>
        <v>133235433743.02563</v>
      </c>
      <c r="O237" s="109">
        <f t="shared" si="32"/>
        <v>133179655853.86255</v>
      </c>
      <c r="P237" s="109">
        <f t="shared" si="32"/>
        <v>132677309091.36816</v>
      </c>
      <c r="Q237" s="109">
        <f t="shared" si="32"/>
        <v>132451040184.18896</v>
      </c>
      <c r="R237" s="109">
        <f t="shared" si="32"/>
        <v>132276916026.20898</v>
      </c>
      <c r="S237" s="109">
        <f t="shared" si="32"/>
        <v>132198316793.25342</v>
      </c>
      <c r="T237" s="109">
        <f t="shared" si="32"/>
        <v>131853129487.84668</v>
      </c>
      <c r="U237" s="109">
        <f t="shared" si="32"/>
        <v>131413567426.66382</v>
      </c>
      <c r="V237" s="109">
        <f t="shared" si="32"/>
        <v>130987955748.19897</v>
      </c>
      <c r="W237" s="109">
        <f t="shared" si="32"/>
        <v>130574569789.62354</v>
      </c>
      <c r="X237" s="109">
        <f t="shared" si="32"/>
        <v>130312947067.56055</v>
      </c>
      <c r="Y237" s="109">
        <f t="shared" si="32"/>
        <v>130592070566.31689</v>
      </c>
      <c r="Z237" s="109">
        <f t="shared" si="32"/>
        <v>130678500525.05469</v>
      </c>
      <c r="AA237" s="109">
        <f t="shared" si="32"/>
        <v>130774924426.14648</v>
      </c>
      <c r="AB237" s="109">
        <f t="shared" si="32"/>
        <v>130783034124.12061</v>
      </c>
      <c r="AC237" s="109">
        <f t="shared" si="32"/>
        <v>130548201598.11279</v>
      </c>
      <c r="AD237" s="109">
        <f t="shared" si="32"/>
        <v>130233700051.71899</v>
      </c>
      <c r="AE237" s="109">
        <f t="shared" si="32"/>
        <v>129891458503.52417</v>
      </c>
      <c r="AF237" s="109">
        <f t="shared" si="32"/>
        <v>129649053537.42871</v>
      </c>
      <c r="AG237" s="109">
        <f t="shared" si="32"/>
        <v>129394007348.37036</v>
      </c>
      <c r="AH237" s="109">
        <f t="shared" si="32"/>
        <v>129196333681.89404</v>
      </c>
      <c r="AI237" s="109">
        <f t="shared" si="32"/>
        <v>128492967359.74976</v>
      </c>
    </row>
    <row r="238" spans="1:35" s="109" customFormat="1" x14ac:dyDescent="0.45">
      <c r="A238" s="94" t="s">
        <v>184</v>
      </c>
      <c r="D238" s="109">
        <f t="shared" ref="D238:AI238" si="33">D202-SUM(D214,D226)</f>
        <v>0</v>
      </c>
      <c r="E238" s="109">
        <f t="shared" si="33"/>
        <v>0</v>
      </c>
      <c r="F238" s="109">
        <f t="shared" si="33"/>
        <v>0</v>
      </c>
      <c r="G238" s="109">
        <f t="shared" si="33"/>
        <v>0</v>
      </c>
      <c r="H238" s="109">
        <f t="shared" si="33"/>
        <v>0</v>
      </c>
      <c r="I238" s="109">
        <f t="shared" si="33"/>
        <v>0</v>
      </c>
      <c r="J238" s="109">
        <f t="shared" si="33"/>
        <v>0</v>
      </c>
      <c r="K238" s="109">
        <f t="shared" si="33"/>
        <v>0</v>
      </c>
      <c r="L238" s="109">
        <f t="shared" si="33"/>
        <v>0</v>
      </c>
      <c r="M238" s="109">
        <f t="shared" si="33"/>
        <v>0</v>
      </c>
      <c r="N238" s="109">
        <f t="shared" si="33"/>
        <v>0</v>
      </c>
      <c r="O238" s="109">
        <f t="shared" si="33"/>
        <v>0</v>
      </c>
      <c r="P238" s="109">
        <f t="shared" si="33"/>
        <v>0</v>
      </c>
      <c r="Q238" s="109">
        <f t="shared" si="33"/>
        <v>0</v>
      </c>
      <c r="R238" s="109">
        <f t="shared" si="33"/>
        <v>0</v>
      </c>
      <c r="S238" s="109">
        <f t="shared" si="33"/>
        <v>0</v>
      </c>
      <c r="T238" s="109">
        <f t="shared" si="33"/>
        <v>0</v>
      </c>
      <c r="U238" s="109">
        <f t="shared" si="33"/>
        <v>0</v>
      </c>
      <c r="V238" s="109">
        <f t="shared" si="33"/>
        <v>0</v>
      </c>
      <c r="W238" s="109">
        <f t="shared" si="33"/>
        <v>0</v>
      </c>
      <c r="X238" s="109">
        <f t="shared" si="33"/>
        <v>0</v>
      </c>
      <c r="Y238" s="109">
        <f t="shared" si="33"/>
        <v>0</v>
      </c>
      <c r="Z238" s="109">
        <f t="shared" si="33"/>
        <v>0</v>
      </c>
      <c r="AA238" s="109">
        <f t="shared" si="33"/>
        <v>0</v>
      </c>
      <c r="AB238" s="109">
        <f t="shared" si="33"/>
        <v>0</v>
      </c>
      <c r="AC238" s="109">
        <f t="shared" si="33"/>
        <v>0</v>
      </c>
      <c r="AD238" s="109">
        <f t="shared" si="33"/>
        <v>0</v>
      </c>
      <c r="AE238" s="109">
        <f t="shared" si="33"/>
        <v>0</v>
      </c>
      <c r="AF238" s="109">
        <f t="shared" si="33"/>
        <v>0</v>
      </c>
      <c r="AG238" s="109">
        <f t="shared" si="33"/>
        <v>0</v>
      </c>
      <c r="AH238" s="109">
        <f t="shared" si="33"/>
        <v>0</v>
      </c>
      <c r="AI238" s="109">
        <f t="shared" si="33"/>
        <v>0</v>
      </c>
    </row>
    <row r="239" spans="1:35" s="109" customFormat="1" x14ac:dyDescent="0.45">
      <c r="A239" s="94" t="s">
        <v>185</v>
      </c>
      <c r="D239" s="109">
        <f t="shared" ref="D239:AI239" si="34">D203-SUM(D215,D227)</f>
        <v>0</v>
      </c>
      <c r="E239" s="109">
        <f t="shared" si="34"/>
        <v>0</v>
      </c>
      <c r="F239" s="109">
        <f t="shared" si="34"/>
        <v>0</v>
      </c>
      <c r="G239" s="109">
        <f t="shared" si="34"/>
        <v>0</v>
      </c>
      <c r="H239" s="109">
        <f t="shared" si="34"/>
        <v>0</v>
      </c>
      <c r="I239" s="109">
        <f t="shared" si="34"/>
        <v>0</v>
      </c>
      <c r="J239" s="109">
        <f t="shared" si="34"/>
        <v>0</v>
      </c>
      <c r="K239" s="109">
        <f t="shared" si="34"/>
        <v>0</v>
      </c>
      <c r="L239" s="109">
        <f t="shared" si="34"/>
        <v>0</v>
      </c>
      <c r="M239" s="109">
        <f t="shared" si="34"/>
        <v>0</v>
      </c>
      <c r="N239" s="109">
        <f t="shared" si="34"/>
        <v>0</v>
      </c>
      <c r="O239" s="109">
        <f t="shared" si="34"/>
        <v>0</v>
      </c>
      <c r="P239" s="109">
        <f t="shared" si="34"/>
        <v>0</v>
      </c>
      <c r="Q239" s="109">
        <f t="shared" si="34"/>
        <v>0</v>
      </c>
      <c r="R239" s="109">
        <f t="shared" si="34"/>
        <v>0</v>
      </c>
      <c r="S239" s="109">
        <f t="shared" si="34"/>
        <v>0</v>
      </c>
      <c r="T239" s="109">
        <f t="shared" si="34"/>
        <v>0</v>
      </c>
      <c r="U239" s="109">
        <f t="shared" si="34"/>
        <v>0</v>
      </c>
      <c r="V239" s="109">
        <f t="shared" si="34"/>
        <v>0</v>
      </c>
      <c r="W239" s="109">
        <f t="shared" si="34"/>
        <v>0</v>
      </c>
      <c r="X239" s="109">
        <f t="shared" si="34"/>
        <v>0</v>
      </c>
      <c r="Y239" s="109">
        <f t="shared" si="34"/>
        <v>0</v>
      </c>
      <c r="Z239" s="109">
        <f t="shared" si="34"/>
        <v>0</v>
      </c>
      <c r="AA239" s="109">
        <f t="shared" si="34"/>
        <v>0</v>
      </c>
      <c r="AB239" s="109">
        <f t="shared" si="34"/>
        <v>0</v>
      </c>
      <c r="AC239" s="109">
        <f t="shared" si="34"/>
        <v>0</v>
      </c>
      <c r="AD239" s="109">
        <f t="shared" si="34"/>
        <v>0</v>
      </c>
      <c r="AE239" s="109">
        <f t="shared" si="34"/>
        <v>0</v>
      </c>
      <c r="AF239" s="109">
        <f t="shared" si="34"/>
        <v>0</v>
      </c>
      <c r="AG239" s="109">
        <f t="shared" si="34"/>
        <v>0</v>
      </c>
      <c r="AH239" s="109">
        <f t="shared" si="34"/>
        <v>0</v>
      </c>
      <c r="AI239" s="109">
        <f t="shared" si="34"/>
        <v>0</v>
      </c>
    </row>
    <row r="240" spans="1:35" s="109" customFormat="1" x14ac:dyDescent="0.45">
      <c r="A240" s="94" t="s">
        <v>186</v>
      </c>
      <c r="D240" s="109">
        <f t="shared" ref="D240:AI240" si="35">D204-SUM(D216,D228)</f>
        <v>38923226714.805237</v>
      </c>
      <c r="E240" s="109">
        <f t="shared" si="35"/>
        <v>32758067184.730591</v>
      </c>
      <c r="F240" s="109">
        <f t="shared" si="35"/>
        <v>37096840301.372498</v>
      </c>
      <c r="G240" s="109">
        <f t="shared" si="35"/>
        <v>41357588806.946228</v>
      </c>
      <c r="H240" s="109">
        <f t="shared" si="35"/>
        <v>43051873174.469849</v>
      </c>
      <c r="I240" s="109">
        <f t="shared" si="35"/>
        <v>45055942381.909058</v>
      </c>
      <c r="J240" s="109">
        <f t="shared" si="35"/>
        <v>46986557898.429077</v>
      </c>
      <c r="K240" s="109">
        <f t="shared" si="35"/>
        <v>49392846429.528931</v>
      </c>
      <c r="L240" s="109">
        <f t="shared" si="35"/>
        <v>50427209432.495972</v>
      </c>
      <c r="M240" s="109">
        <f t="shared" si="35"/>
        <v>51448442766.819214</v>
      </c>
      <c r="N240" s="109">
        <f t="shared" si="35"/>
        <v>52503958723.907837</v>
      </c>
      <c r="O240" s="109">
        <f t="shared" si="35"/>
        <v>53495520767.917725</v>
      </c>
      <c r="P240" s="109">
        <f t="shared" si="35"/>
        <v>53610739130.876831</v>
      </c>
      <c r="Q240" s="109">
        <f t="shared" si="35"/>
        <v>53833187210.434448</v>
      </c>
      <c r="R240" s="109">
        <f t="shared" si="35"/>
        <v>54033551409.600708</v>
      </c>
      <c r="S240" s="109">
        <f t="shared" si="35"/>
        <v>54298080243.141113</v>
      </c>
      <c r="T240" s="109">
        <f t="shared" si="35"/>
        <v>54391243591.639771</v>
      </c>
      <c r="U240" s="109">
        <f t="shared" si="35"/>
        <v>54396126263.841797</v>
      </c>
      <c r="V240" s="109">
        <f t="shared" si="35"/>
        <v>54370932079.402222</v>
      </c>
      <c r="W240" s="109">
        <f t="shared" si="35"/>
        <v>54376526296.799561</v>
      </c>
      <c r="X240" s="109">
        <f t="shared" si="35"/>
        <v>54418045608.427368</v>
      </c>
      <c r="Y240" s="109">
        <f t="shared" si="35"/>
        <v>54747085467.511597</v>
      </c>
      <c r="Z240" s="109">
        <f t="shared" si="35"/>
        <v>54967082829.540771</v>
      </c>
      <c r="AA240" s="109">
        <f t="shared" si="35"/>
        <v>55161253843.244629</v>
      </c>
      <c r="AB240" s="109">
        <f t="shared" si="35"/>
        <v>55302476080.00354</v>
      </c>
      <c r="AC240" s="109">
        <f t="shared" si="35"/>
        <v>55303010099.724121</v>
      </c>
      <c r="AD240" s="109">
        <f t="shared" si="35"/>
        <v>55252903173.670654</v>
      </c>
      <c r="AE240" s="109">
        <f t="shared" si="35"/>
        <v>55162971366.129883</v>
      </c>
      <c r="AF240" s="109">
        <f t="shared" si="35"/>
        <v>55135602133.801147</v>
      </c>
      <c r="AG240" s="109">
        <f t="shared" si="35"/>
        <v>55102497241.014038</v>
      </c>
      <c r="AH240" s="109">
        <f t="shared" si="35"/>
        <v>55102976415.466064</v>
      </c>
      <c r="AI240" s="109">
        <f t="shared" si="35"/>
        <v>54826196880.876099</v>
      </c>
    </row>
    <row r="241" spans="1:35" s="109" customFormat="1" x14ac:dyDescent="0.45">
      <c r="A241" s="94" t="s">
        <v>187</v>
      </c>
      <c r="D241" s="109">
        <f t="shared" ref="D241:AI241" si="36">D205-SUM(D217,D229)</f>
        <v>0</v>
      </c>
      <c r="E241" s="109">
        <f t="shared" si="36"/>
        <v>0</v>
      </c>
      <c r="F241" s="109">
        <f t="shared" si="36"/>
        <v>0</v>
      </c>
      <c r="G241" s="109">
        <f t="shared" si="36"/>
        <v>0</v>
      </c>
      <c r="H241" s="109">
        <f t="shared" si="36"/>
        <v>0</v>
      </c>
      <c r="I241" s="109">
        <f t="shared" si="36"/>
        <v>0</v>
      </c>
      <c r="J241" s="109">
        <f t="shared" si="36"/>
        <v>0</v>
      </c>
      <c r="K241" s="109">
        <f t="shared" si="36"/>
        <v>0</v>
      </c>
      <c r="L241" s="109">
        <f t="shared" si="36"/>
        <v>0</v>
      </c>
      <c r="M241" s="109">
        <f t="shared" si="36"/>
        <v>0</v>
      </c>
      <c r="N241" s="109">
        <f t="shared" si="36"/>
        <v>0</v>
      </c>
      <c r="O241" s="109">
        <f t="shared" si="36"/>
        <v>0</v>
      </c>
      <c r="P241" s="109">
        <f t="shared" si="36"/>
        <v>0</v>
      </c>
      <c r="Q241" s="109">
        <f t="shared" si="36"/>
        <v>0</v>
      </c>
      <c r="R241" s="109">
        <f t="shared" si="36"/>
        <v>0</v>
      </c>
      <c r="S241" s="109">
        <f t="shared" si="36"/>
        <v>0</v>
      </c>
      <c r="T241" s="109">
        <f t="shared" si="36"/>
        <v>0</v>
      </c>
      <c r="U241" s="109">
        <f t="shared" si="36"/>
        <v>0</v>
      </c>
      <c r="V241" s="109">
        <f t="shared" si="36"/>
        <v>0</v>
      </c>
      <c r="W241" s="109">
        <f t="shared" si="36"/>
        <v>0</v>
      </c>
      <c r="X241" s="109">
        <f t="shared" si="36"/>
        <v>0</v>
      </c>
      <c r="Y241" s="109">
        <f t="shared" si="36"/>
        <v>0</v>
      </c>
      <c r="Z241" s="109">
        <f t="shared" si="36"/>
        <v>0</v>
      </c>
      <c r="AA241" s="109">
        <f t="shared" si="36"/>
        <v>0</v>
      </c>
      <c r="AB241" s="109">
        <f t="shared" si="36"/>
        <v>0</v>
      </c>
      <c r="AC241" s="109">
        <f t="shared" si="36"/>
        <v>0</v>
      </c>
      <c r="AD241" s="109">
        <f t="shared" si="36"/>
        <v>0</v>
      </c>
      <c r="AE241" s="109">
        <f t="shared" si="36"/>
        <v>0</v>
      </c>
      <c r="AF241" s="109">
        <f t="shared" si="36"/>
        <v>0</v>
      </c>
      <c r="AG241" s="109">
        <f t="shared" si="36"/>
        <v>0</v>
      </c>
      <c r="AH241" s="109">
        <f t="shared" si="36"/>
        <v>0</v>
      </c>
      <c r="AI241" s="109">
        <f t="shared" si="36"/>
        <v>0</v>
      </c>
    </row>
    <row r="242" spans="1:35" s="96" customFormat="1" ht="16.05" customHeight="1" thickBot="1" x14ac:dyDescent="0.5">
      <c r="A242" s="95" t="s">
        <v>188</v>
      </c>
      <c r="D242" s="96">
        <f t="shared" ref="D242:AI242" si="37">D206-SUM(D218,D230)</f>
        <v>0</v>
      </c>
      <c r="E242" s="96">
        <f t="shared" si="37"/>
        <v>0</v>
      </c>
      <c r="F242" s="96">
        <f t="shared" si="37"/>
        <v>0</v>
      </c>
      <c r="G242" s="96">
        <f t="shared" si="37"/>
        <v>0</v>
      </c>
      <c r="H242" s="96">
        <f t="shared" si="37"/>
        <v>0</v>
      </c>
      <c r="I242" s="96">
        <f t="shared" si="37"/>
        <v>0</v>
      </c>
      <c r="J242" s="96">
        <f t="shared" si="37"/>
        <v>0</v>
      </c>
      <c r="K242" s="96">
        <f t="shared" si="37"/>
        <v>0</v>
      </c>
      <c r="L242" s="96">
        <f t="shared" si="37"/>
        <v>0</v>
      </c>
      <c r="M242" s="96">
        <f t="shared" si="37"/>
        <v>0</v>
      </c>
      <c r="N242" s="96">
        <f t="shared" si="37"/>
        <v>0</v>
      </c>
      <c r="O242" s="96">
        <f t="shared" si="37"/>
        <v>0</v>
      </c>
      <c r="P242" s="96">
        <f t="shared" si="37"/>
        <v>0</v>
      </c>
      <c r="Q242" s="96">
        <f t="shared" si="37"/>
        <v>0</v>
      </c>
      <c r="R242" s="96">
        <f t="shared" si="37"/>
        <v>0</v>
      </c>
      <c r="S242" s="96">
        <f t="shared" si="37"/>
        <v>0</v>
      </c>
      <c r="T242" s="96">
        <f t="shared" si="37"/>
        <v>0</v>
      </c>
      <c r="U242" s="96">
        <f t="shared" si="37"/>
        <v>0</v>
      </c>
      <c r="V242" s="96">
        <f t="shared" si="37"/>
        <v>0</v>
      </c>
      <c r="W242" s="96">
        <f t="shared" si="37"/>
        <v>0</v>
      </c>
      <c r="X242" s="96">
        <f t="shared" si="37"/>
        <v>0</v>
      </c>
      <c r="Y242" s="96">
        <f t="shared" si="37"/>
        <v>0</v>
      </c>
      <c r="Z242" s="96">
        <f t="shared" si="37"/>
        <v>0</v>
      </c>
      <c r="AA242" s="96">
        <f t="shared" si="37"/>
        <v>0</v>
      </c>
      <c r="AB242" s="96">
        <f t="shared" si="37"/>
        <v>0</v>
      </c>
      <c r="AC242" s="96">
        <f t="shared" si="37"/>
        <v>0</v>
      </c>
      <c r="AD242" s="96">
        <f t="shared" si="37"/>
        <v>0</v>
      </c>
      <c r="AE242" s="96">
        <f t="shared" si="37"/>
        <v>0</v>
      </c>
      <c r="AF242" s="96">
        <f t="shared" si="37"/>
        <v>0</v>
      </c>
      <c r="AG242" s="96">
        <f t="shared" si="37"/>
        <v>0</v>
      </c>
      <c r="AH242" s="96">
        <f t="shared" si="37"/>
        <v>0</v>
      </c>
      <c r="AI242" s="96">
        <f t="shared" si="37"/>
        <v>0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60"/>
  <sheetViews>
    <sheetView workbookViewId="0">
      <selection activeCell="B1" sqref="B1:C1048576"/>
    </sheetView>
  </sheetViews>
  <sheetFormatPr defaultColWidth="8.796875" defaultRowHeight="14.25" x14ac:dyDescent="0.45"/>
  <cols>
    <col min="1" max="1" width="39.796875" style="120" customWidth="1"/>
    <col min="2" max="33" width="9.6640625" style="120" bestFit="1" customWidth="1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 s="110">
        <v>672065839519.73706</v>
      </c>
      <c r="C2" s="110">
        <v>660456584884.87512</v>
      </c>
      <c r="D2" s="110">
        <v>681395091951.6084</v>
      </c>
      <c r="E2" s="110">
        <v>707875881181.65308</v>
      </c>
      <c r="F2" s="110">
        <v>730373930762.01086</v>
      </c>
      <c r="G2" s="110">
        <v>748623991773.02075</v>
      </c>
      <c r="H2" s="110">
        <v>765550932369.11401</v>
      </c>
      <c r="I2" s="110">
        <v>780022149821.72607</v>
      </c>
      <c r="J2" s="110">
        <v>789453541966.93469</v>
      </c>
      <c r="K2" s="110">
        <v>793559485609.36536</v>
      </c>
      <c r="L2" s="110">
        <v>794438320313.05005</v>
      </c>
      <c r="M2" s="110">
        <v>793767195887.73547</v>
      </c>
      <c r="N2" s="110">
        <v>788714854680.01135</v>
      </c>
      <c r="O2" s="110">
        <v>784037147144.06213</v>
      </c>
      <c r="P2" s="110">
        <v>779238075625.21692</v>
      </c>
      <c r="Q2" s="110">
        <v>774851281312.9552</v>
      </c>
      <c r="R2" s="110">
        <v>767054412082.67981</v>
      </c>
      <c r="S2" s="110">
        <v>765115904207.43005</v>
      </c>
      <c r="T2" s="110">
        <v>765358862174.45239</v>
      </c>
      <c r="U2" s="110">
        <v>765023692880.56458</v>
      </c>
      <c r="V2" s="110">
        <v>764912928121.0647</v>
      </c>
      <c r="W2" s="110">
        <v>768432406957.96155</v>
      </c>
      <c r="X2" s="110">
        <v>772953138653.74731</v>
      </c>
      <c r="Y2" s="110">
        <v>776762744876.79248</v>
      </c>
      <c r="Z2" s="110">
        <v>781813054406.97607</v>
      </c>
      <c r="AA2" s="110">
        <v>787833873298.17065</v>
      </c>
      <c r="AB2" s="110">
        <v>794626307985.86121</v>
      </c>
      <c r="AC2" s="110">
        <v>801325879676.53198</v>
      </c>
      <c r="AD2" s="110">
        <v>807812010224.82666</v>
      </c>
      <c r="AE2" s="110">
        <v>815531905709.79126</v>
      </c>
      <c r="AF2" s="110">
        <v>823188915024.84363</v>
      </c>
      <c r="AG2" s="110">
        <v>831125299168.49524</v>
      </c>
    </row>
    <row r="3" spans="1:33" x14ac:dyDescent="0.45">
      <c r="A3" t="s">
        <v>598</v>
      </c>
      <c r="B3" s="22">
        <f>Refineries!E108+'Mining Breakdown'!D209</f>
        <v>6609312879516.4395</v>
      </c>
      <c r="C3" s="22">
        <f>Refineries!F108+'Mining Breakdown'!E209</f>
        <v>6334739941764.0889</v>
      </c>
      <c r="D3" s="22">
        <f>Refineries!G108+'Mining Breakdown'!F209</f>
        <v>6542687656184.3623</v>
      </c>
      <c r="E3" s="22">
        <f>Refineries!H108+'Mining Breakdown'!G209</f>
        <v>6716989727717.0059</v>
      </c>
      <c r="F3" s="22">
        <f>Refineries!I108+'Mining Breakdown'!H209</f>
        <v>6749135117079.0244</v>
      </c>
      <c r="G3" s="22">
        <f>Refineries!J108+'Mining Breakdown'!I209</f>
        <v>6798588488024.7041</v>
      </c>
      <c r="H3" s="22">
        <f>Refineries!K108+'Mining Breakdown'!J209</f>
        <v>6861403068677.7891</v>
      </c>
      <c r="I3" s="22">
        <f>Refineries!L108+'Mining Breakdown'!K209</f>
        <v>6947199511900.3486</v>
      </c>
      <c r="J3" s="22">
        <f>Refineries!M108+'Mining Breakdown'!L209</f>
        <v>6934435187283.4189</v>
      </c>
      <c r="K3" s="22">
        <f>Refineries!N108+'Mining Breakdown'!M209</f>
        <v>6945716745191.252</v>
      </c>
      <c r="L3" s="22">
        <f>Refineries!O108+'Mining Breakdown'!N209</f>
        <v>6951839219859.4434</v>
      </c>
      <c r="M3" s="22">
        <f>Refineries!P108+'Mining Breakdown'!O209</f>
        <v>6933768270864.9248</v>
      </c>
      <c r="N3" s="22">
        <f>Refineries!Q108+'Mining Breakdown'!P209</f>
        <v>6904391590187.291</v>
      </c>
      <c r="O3" s="22">
        <f>Refineries!R108+'Mining Breakdown'!Q209</f>
        <v>6892132118419.8398</v>
      </c>
      <c r="P3" s="22">
        <f>Refineries!S108+'Mining Breakdown'!R209</f>
        <v>6877682569237.9414</v>
      </c>
      <c r="Q3" s="22">
        <f>Refineries!T108+'Mining Breakdown'!S209</f>
        <v>6884753250057.2002</v>
      </c>
      <c r="R3" s="22">
        <f>Refineries!U108+'Mining Breakdown'!T209</f>
        <v>6867424965592.0469</v>
      </c>
      <c r="S3" s="22">
        <f>Refineries!V108+'Mining Breakdown'!U209</f>
        <v>6844113075502.6807</v>
      </c>
      <c r="T3" s="22">
        <f>Refineries!W108+'Mining Breakdown'!V209</f>
        <v>6842556001234.1689</v>
      </c>
      <c r="U3" s="22">
        <f>Refineries!X108+'Mining Breakdown'!W209</f>
        <v>6830800131382.0732</v>
      </c>
      <c r="V3" s="22">
        <f>Refineries!Y108+'Mining Breakdown'!X209</f>
        <v>6821319508004.5273</v>
      </c>
      <c r="W3" s="22">
        <f>Refineries!Z108+'Mining Breakdown'!Y209</f>
        <v>6839778801642.5957</v>
      </c>
      <c r="X3" s="22">
        <f>Refineries!AA108+'Mining Breakdown'!Z209</f>
        <v>6848419331335.377</v>
      </c>
      <c r="Y3" s="22">
        <f>Refineries!AB108+'Mining Breakdown'!AA209</f>
        <v>6854509413686.2383</v>
      </c>
      <c r="Z3" s="22">
        <f>Refineries!AC108+'Mining Breakdown'!AB209</f>
        <v>6855135644366.5361</v>
      </c>
      <c r="AA3" s="22">
        <f>Refineries!AD108+'Mining Breakdown'!AC209</f>
        <v>6842506529412.7129</v>
      </c>
      <c r="AB3" s="22">
        <f>Refineries!AE108+'Mining Breakdown'!AD209</f>
        <v>6826791798637.1553</v>
      </c>
      <c r="AC3" s="22">
        <f>Refineries!AF108+'Mining Breakdown'!AE209</f>
        <v>6799584323833.9521</v>
      </c>
      <c r="AD3" s="22">
        <f>Refineries!AG108+'Mining Breakdown'!AF209</f>
        <v>6793564517975.1934</v>
      </c>
      <c r="AE3" s="22">
        <f>Refineries!AH108+'Mining Breakdown'!AG209</f>
        <v>6789078898721.7383</v>
      </c>
      <c r="AF3" s="22">
        <f>Refineries!AI108+'Mining Breakdown'!AH209</f>
        <v>6783734892953.251</v>
      </c>
      <c r="AG3" s="22">
        <f>Refineries!AJ108+'Mining Breakdown'!AI209</f>
        <v>6754801277235.3936</v>
      </c>
    </row>
    <row r="4" spans="1:33" s="109" customFormat="1" x14ac:dyDescent="0.45">
      <c r="A4" s="109" t="s">
        <v>599</v>
      </c>
      <c r="B4" s="110">
        <v>1367516906333.697</v>
      </c>
      <c r="C4" s="110">
        <v>1312551337879.8911</v>
      </c>
      <c r="D4" s="110">
        <v>1270925394622.8721</v>
      </c>
      <c r="E4" s="110">
        <v>1288059337570.9299</v>
      </c>
      <c r="F4" s="110">
        <v>1316382616104.116</v>
      </c>
      <c r="G4" s="110">
        <v>1341269410515.4861</v>
      </c>
      <c r="H4" s="110">
        <v>1353454263451.0181</v>
      </c>
      <c r="I4" s="110">
        <v>1360693613694.897</v>
      </c>
      <c r="J4" s="110">
        <v>1361064859086.6021</v>
      </c>
      <c r="K4" s="110">
        <v>1361626349674.739</v>
      </c>
      <c r="L4" s="110">
        <v>1362936984842.896</v>
      </c>
      <c r="M4" s="110">
        <v>1364732513811.3999</v>
      </c>
      <c r="N4" s="110">
        <v>1357330145550.564</v>
      </c>
      <c r="O4" s="110">
        <v>1358897681071.4141</v>
      </c>
      <c r="P4" s="110">
        <v>1361313315237.53</v>
      </c>
      <c r="Q4" s="110">
        <v>1362321749547.303</v>
      </c>
      <c r="R4" s="110">
        <v>1363769184690.3911</v>
      </c>
      <c r="S4" s="110">
        <v>1365966558702.3301</v>
      </c>
      <c r="T4" s="110">
        <v>1369306282819.033</v>
      </c>
      <c r="U4" s="110">
        <v>1371232745744.125</v>
      </c>
      <c r="V4" s="110">
        <v>1372380362895.325</v>
      </c>
      <c r="W4" s="110">
        <v>1374464980445.917</v>
      </c>
      <c r="X4" s="110">
        <v>1373212562742.8201</v>
      </c>
      <c r="Y4" s="110">
        <v>1371824035184.5959</v>
      </c>
      <c r="Z4" s="110">
        <v>1369902839305.9409</v>
      </c>
      <c r="AA4" s="110">
        <v>1366825875049.71</v>
      </c>
      <c r="AB4" s="110">
        <v>1362675807049.5249</v>
      </c>
      <c r="AC4" s="110">
        <v>1358705554321.927</v>
      </c>
      <c r="AD4" s="110">
        <v>1350722027058.512</v>
      </c>
      <c r="AE4" s="110">
        <v>1344541079704.626</v>
      </c>
      <c r="AF4" s="110">
        <v>1336993473777.6589</v>
      </c>
      <c r="AG4" s="110">
        <v>1326799955028.8889</v>
      </c>
    </row>
    <row r="5" spans="1:33" s="109" customFormat="1" x14ac:dyDescent="0.45">
      <c r="A5" s="109" t="s">
        <v>600</v>
      </c>
      <c r="B5" s="110">
        <v>6156247746546.6846</v>
      </c>
      <c r="C5" s="110">
        <v>6110745134232.9297</v>
      </c>
      <c r="D5" s="110">
        <v>6375122874784.2773</v>
      </c>
      <c r="E5" s="110">
        <v>6638128653016.4287</v>
      </c>
      <c r="F5" s="110">
        <v>6871667098800.1309</v>
      </c>
      <c r="G5" s="110">
        <v>7041339180021.6914</v>
      </c>
      <c r="H5" s="110">
        <v>7156565443652.8857</v>
      </c>
      <c r="I5" s="110">
        <v>7248558594230.0117</v>
      </c>
      <c r="J5" s="110">
        <v>7306725650304.8457</v>
      </c>
      <c r="K5" s="110">
        <v>7380524044932.5762</v>
      </c>
      <c r="L5" s="110">
        <v>7450242825120.5264</v>
      </c>
      <c r="M5" s="110">
        <v>7538953631779.1572</v>
      </c>
      <c r="N5" s="110">
        <v>7571431220770.3271</v>
      </c>
      <c r="O5" s="110">
        <v>7593347229701.6006</v>
      </c>
      <c r="P5" s="110">
        <v>7613655461455.709</v>
      </c>
      <c r="Q5" s="110">
        <v>7637916324842.4551</v>
      </c>
      <c r="R5" s="110">
        <v>7667618138387.2314</v>
      </c>
      <c r="S5" s="110">
        <v>7675732222334.5547</v>
      </c>
      <c r="T5" s="110">
        <v>7678190345048.0693</v>
      </c>
      <c r="U5" s="110">
        <v>7676419761965.6416</v>
      </c>
      <c r="V5" s="110">
        <v>7682249155705.6514</v>
      </c>
      <c r="W5" s="110">
        <v>7689296114356.9268</v>
      </c>
      <c r="X5" s="110">
        <v>7680976747095.3994</v>
      </c>
      <c r="Y5" s="110">
        <v>7693706211736.7207</v>
      </c>
      <c r="Z5" s="110">
        <v>7675840184540.8311</v>
      </c>
      <c r="AA5" s="110">
        <v>7665388306376.3164</v>
      </c>
      <c r="AB5" s="110">
        <v>7648272621588.1445</v>
      </c>
      <c r="AC5" s="110">
        <v>7640599186393.3135</v>
      </c>
      <c r="AD5" s="110">
        <v>7599181943990.7871</v>
      </c>
      <c r="AE5" s="110">
        <v>7542928386458.2275</v>
      </c>
      <c r="AF5" s="110">
        <v>7492615722239.7979</v>
      </c>
      <c r="AG5" s="110">
        <v>7379915704647.9248</v>
      </c>
    </row>
    <row r="6" spans="1:33" x14ac:dyDescent="0.45">
      <c r="A6" t="s">
        <v>601</v>
      </c>
      <c r="B6" s="22">
        <f>'Mining Breakdown'!D221</f>
        <v>175861328702.09305</v>
      </c>
      <c r="C6" s="22">
        <f>'Mining Breakdown'!E221</f>
        <v>167764865016.12033</v>
      </c>
      <c r="D6" s="22">
        <f>'Mining Breakdown'!F221</f>
        <v>174196311461.78424</v>
      </c>
      <c r="E6" s="22">
        <f>'Mining Breakdown'!G221</f>
        <v>179317515715.66699</v>
      </c>
      <c r="F6" s="22">
        <f>'Mining Breakdown'!H221</f>
        <v>180442971326.01114</v>
      </c>
      <c r="G6" s="22">
        <f>'Mining Breakdown'!I221</f>
        <v>182427032125.80505</v>
      </c>
      <c r="H6" s="22">
        <f>'Mining Breakdown'!J221</f>
        <v>184292280435.51489</v>
      </c>
      <c r="I6" s="22">
        <f>'Mining Breakdown'!K221</f>
        <v>186751611794.97665</v>
      </c>
      <c r="J6" s="22">
        <f>'Mining Breakdown'!L221</f>
        <v>186983903218.50677</v>
      </c>
      <c r="K6" s="22">
        <f>'Mining Breakdown'!M221</f>
        <v>186993536468.03784</v>
      </c>
      <c r="L6" s="22">
        <f>'Mining Breakdown'!N221</f>
        <v>187175587792.29718</v>
      </c>
      <c r="M6" s="22">
        <f>'Mining Breakdown'!O221</f>
        <v>186930315449.50067</v>
      </c>
      <c r="N6" s="22">
        <f>'Mining Breakdown'!P221</f>
        <v>186152363323.67078</v>
      </c>
      <c r="O6" s="22">
        <f>'Mining Breakdown'!Q221</f>
        <v>185745971917.83371</v>
      </c>
      <c r="P6" s="22">
        <f>'Mining Breakdown'!R221</f>
        <v>185249548628.42642</v>
      </c>
      <c r="Q6" s="22">
        <f>'Mining Breakdown'!S221</f>
        <v>185171138108.24463</v>
      </c>
      <c r="R6" s="22">
        <f>'Mining Breakdown'!T221</f>
        <v>184607127855.50314</v>
      </c>
      <c r="S6" s="22">
        <f>'Mining Breakdown'!U221</f>
        <v>183853947260.8895</v>
      </c>
      <c r="T6" s="22">
        <f>'Mining Breakdown'!V221</f>
        <v>183046091586.61063</v>
      </c>
      <c r="U6" s="22">
        <f>'Mining Breakdown'!W221</f>
        <v>182461607825.3298</v>
      </c>
      <c r="V6" s="22">
        <f>'Mining Breakdown'!X221</f>
        <v>182050696814.81769</v>
      </c>
      <c r="W6" s="22">
        <f>'Mining Breakdown'!Y221</f>
        <v>182421323327.2908</v>
      </c>
      <c r="X6" s="22">
        <f>'Mining Breakdown'!Z221</f>
        <v>182489658547.42267</v>
      </c>
      <c r="Y6" s="22">
        <f>'Mining Breakdown'!AA221</f>
        <v>182538913775.95316</v>
      </c>
      <c r="Z6" s="22">
        <f>'Mining Breakdown'!AB221</f>
        <v>182441134316.79053</v>
      </c>
      <c r="AA6" s="22">
        <f>'Mining Breakdown'!AC221</f>
        <v>181892907605.87445</v>
      </c>
      <c r="AB6" s="22">
        <f>'Mining Breakdown'!AD221</f>
        <v>181236792731.4245</v>
      </c>
      <c r="AC6" s="22">
        <f>'Mining Breakdown'!AE221</f>
        <v>180376301311.29721</v>
      </c>
      <c r="AD6" s="22">
        <f>'Mining Breakdown'!AF221</f>
        <v>179847868330.98151</v>
      </c>
      <c r="AE6" s="22">
        <f>'Mining Breakdown'!AG221</f>
        <v>179327845445.29761</v>
      </c>
      <c r="AF6" s="22">
        <f>'Mining Breakdown'!AH221</f>
        <v>178942199793.21866</v>
      </c>
      <c r="AG6" s="22">
        <f>'Mining Breakdown'!AI221</f>
        <v>177620981498.18927</v>
      </c>
    </row>
    <row r="7" spans="1:33" s="109" customFormat="1" x14ac:dyDescent="0.45">
      <c r="A7" s="109" t="s">
        <v>602</v>
      </c>
      <c r="B7" s="110">
        <v>1152361562.157202</v>
      </c>
      <c r="C7" s="110">
        <v>1136539664.2786131</v>
      </c>
      <c r="D7" s="110">
        <v>1158462970.6138959</v>
      </c>
      <c r="E7" s="110">
        <v>1186840827.3157289</v>
      </c>
      <c r="F7" s="110">
        <v>1205038147.9704139</v>
      </c>
      <c r="G7" s="110">
        <v>1220926326.772548</v>
      </c>
      <c r="H7" s="110">
        <v>1235509555.3487501</v>
      </c>
      <c r="I7" s="110">
        <v>1250825437.5744641</v>
      </c>
      <c r="J7" s="110">
        <v>1257637762.38854</v>
      </c>
      <c r="K7" s="110">
        <v>1269164585.1515739</v>
      </c>
      <c r="L7" s="110">
        <v>1279949132.840709</v>
      </c>
      <c r="M7" s="110">
        <v>1290766464.642566</v>
      </c>
      <c r="N7" s="110">
        <v>1297948323.4228611</v>
      </c>
      <c r="O7" s="110">
        <v>1305145861.561414</v>
      </c>
      <c r="P7" s="110">
        <v>1311760769.0010581</v>
      </c>
      <c r="Q7" s="110">
        <v>1320378358.1091189</v>
      </c>
      <c r="R7" s="110">
        <v>1328069083.334698</v>
      </c>
      <c r="S7" s="110">
        <v>1334099221.981128</v>
      </c>
      <c r="T7" s="110">
        <v>1342860063.407819</v>
      </c>
      <c r="U7" s="110">
        <v>1349214123.341898</v>
      </c>
      <c r="V7" s="110">
        <v>1355680433.227143</v>
      </c>
      <c r="W7" s="110">
        <v>1364309425.5048461</v>
      </c>
      <c r="X7" s="110">
        <v>1372995789.9798119</v>
      </c>
      <c r="Y7" s="110">
        <v>1381249903.055527</v>
      </c>
      <c r="Z7" s="110">
        <v>1389402100.3025639</v>
      </c>
      <c r="AA7" s="110">
        <v>1398017194.9672661</v>
      </c>
      <c r="AB7" s="110">
        <v>1406830776.0535531</v>
      </c>
      <c r="AC7" s="110">
        <v>1414885690.0095799</v>
      </c>
      <c r="AD7" s="110">
        <v>1423215349.0841751</v>
      </c>
      <c r="AE7" s="110">
        <v>1430855472.744467</v>
      </c>
      <c r="AF7" s="110">
        <v>1438046952.949147</v>
      </c>
      <c r="AG7" s="110">
        <v>1443001273.809643</v>
      </c>
    </row>
    <row r="8" spans="1:33" s="109" customFormat="1" x14ac:dyDescent="0.45">
      <c r="A8" s="109" t="s">
        <v>603</v>
      </c>
      <c r="B8" s="110">
        <v>5578206702625.0039</v>
      </c>
      <c r="C8" s="110">
        <v>5551407252876.5059</v>
      </c>
      <c r="D8" s="110">
        <v>5702196119856.2441</v>
      </c>
      <c r="E8" s="110">
        <v>5861658768328.8887</v>
      </c>
      <c r="F8" s="110">
        <v>5952197636739.4033</v>
      </c>
      <c r="G8" s="110">
        <v>6051216580928.0869</v>
      </c>
      <c r="H8" s="110">
        <v>6152534125687.7266</v>
      </c>
      <c r="I8" s="110">
        <v>6247595960584.583</v>
      </c>
      <c r="J8" s="110">
        <v>6317867072473.126</v>
      </c>
      <c r="K8" s="110">
        <v>6389862993433.7813</v>
      </c>
      <c r="L8" s="110">
        <v>6464763217584.1191</v>
      </c>
      <c r="M8" s="110">
        <v>6543533621483.7803</v>
      </c>
      <c r="N8" s="110">
        <v>6606415939637.8398</v>
      </c>
      <c r="O8" s="110">
        <v>6670437297826.3018</v>
      </c>
      <c r="P8" s="110">
        <v>6726803182703.5322</v>
      </c>
      <c r="Q8" s="110">
        <v>6789661632731.1436</v>
      </c>
      <c r="R8" s="110">
        <v>6849115570591.1992</v>
      </c>
      <c r="S8" s="110">
        <v>6903072709363.1221</v>
      </c>
      <c r="T8" s="110">
        <v>6955242021122.5195</v>
      </c>
      <c r="U8" s="110">
        <v>7007591104653.9844</v>
      </c>
      <c r="V8" s="110">
        <v>7059493736836.6338</v>
      </c>
      <c r="W8" s="110">
        <v>7113361967924.4277</v>
      </c>
      <c r="X8" s="110">
        <v>7168416344902.7373</v>
      </c>
      <c r="Y8" s="110">
        <v>7222844477022.3486</v>
      </c>
      <c r="Z8" s="110">
        <v>7280657209466.3223</v>
      </c>
      <c r="AA8" s="110">
        <v>7340939727814.3857</v>
      </c>
      <c r="AB8" s="110">
        <v>7403818720081.9736</v>
      </c>
      <c r="AC8" s="110">
        <v>7467540226780.2432</v>
      </c>
      <c r="AD8" s="110">
        <v>7531996776126.7168</v>
      </c>
      <c r="AE8" s="110">
        <v>7597455678094.9258</v>
      </c>
      <c r="AF8" s="110">
        <v>7664389969387.6426</v>
      </c>
      <c r="AG8" s="110">
        <v>7732493798876.334</v>
      </c>
    </row>
    <row r="9" spans="1:33" x14ac:dyDescent="0.45">
      <c r="A9" t="s">
        <v>604</v>
      </c>
      <c r="B9" s="22">
        <f>'Scaling Parameters'!B3+'Mining Breakdown'!D233</f>
        <v>483057355783.76563</v>
      </c>
      <c r="C9" s="22">
        <f>'Scaling Parameters'!C3+'Mining Breakdown'!E233</f>
        <v>460817922201.5791</v>
      </c>
      <c r="D9" s="22">
        <f>'Scaling Parameters'!D3+'Mining Breakdown'!F233</f>
        <v>40023062752033.469</v>
      </c>
      <c r="E9" s="22">
        <f>'Scaling Parameters'!E3+'Mining Breakdown'!G233</f>
        <v>39649059406861.453</v>
      </c>
      <c r="F9" s="22">
        <f>'Scaling Parameters'!F3+'Mining Breakdown'!H233</f>
        <v>40178271732762.891</v>
      </c>
      <c r="G9" s="22">
        <f>'Scaling Parameters'!G3+'Mining Breakdown'!I233</f>
        <v>41016149406991.906</v>
      </c>
      <c r="H9" s="22">
        <f>'Scaling Parameters'!H3+'Mining Breakdown'!J233</f>
        <v>41566758837805.828</v>
      </c>
      <c r="I9" s="22">
        <f>'Scaling Parameters'!I3+'Mining Breakdown'!K233</f>
        <v>42040139836285.375</v>
      </c>
      <c r="J9" s="22">
        <f>'Scaling Parameters'!J3+'Mining Breakdown'!L233</f>
        <v>42492050432714.883</v>
      </c>
      <c r="K9" s="22">
        <f>'Scaling Parameters'!K3+'Mining Breakdown'!M233</f>
        <v>42993551880916.297</v>
      </c>
      <c r="L9" s="22">
        <f>'Scaling Parameters'!L3+'Mining Breakdown'!N233</f>
        <v>43225871589702.461</v>
      </c>
      <c r="M9" s="22">
        <f>'Scaling Parameters'!M3+'Mining Breakdown'!O233</f>
        <v>43669455567781.922</v>
      </c>
      <c r="N9" s="22">
        <f>'Scaling Parameters'!N3+'Mining Breakdown'!P233</f>
        <v>44080716679391.367</v>
      </c>
      <c r="O9" s="22">
        <f>'Scaling Parameters'!O3+'Mining Breakdown'!Q233</f>
        <v>44498719445348.484</v>
      </c>
      <c r="P9" s="22">
        <f>'Scaling Parameters'!P3+'Mining Breakdown'!R233</f>
        <v>44824337376799.688</v>
      </c>
      <c r="Q9" s="22">
        <f>'Scaling Parameters'!Q3+'Mining Breakdown'!S233</f>
        <v>45133496497899.891</v>
      </c>
      <c r="R9" s="22">
        <f>'Scaling Parameters'!R3+'Mining Breakdown'!T233</f>
        <v>45421753158776.219</v>
      </c>
      <c r="S9" s="22">
        <f>'Scaling Parameters'!S3+'Mining Breakdown'!U233</f>
        <v>45782246975835.734</v>
      </c>
      <c r="T9" s="22">
        <f>'Scaling Parameters'!T3+'Mining Breakdown'!V233</f>
        <v>46121012635778.125</v>
      </c>
      <c r="U9" s="22">
        <f>'Scaling Parameters'!U3+'Mining Breakdown'!W233</f>
        <v>46400253062303.719</v>
      </c>
      <c r="V9" s="22">
        <f>'Scaling Parameters'!V3+'Mining Breakdown'!X233</f>
        <v>46806110380864.797</v>
      </c>
      <c r="W9" s="22">
        <f>'Scaling Parameters'!W3+'Mining Breakdown'!Y233</f>
        <v>47102977078107.297</v>
      </c>
      <c r="X9" s="22">
        <f>'Scaling Parameters'!X3+'Mining Breakdown'!Z233</f>
        <v>47395390445896.898</v>
      </c>
      <c r="Y9" s="22">
        <f>'Scaling Parameters'!Y3+'Mining Breakdown'!AA233</f>
        <v>47762838534996.766</v>
      </c>
      <c r="Z9" s="22">
        <f>'Scaling Parameters'!Z3+'Mining Breakdown'!AB233</f>
        <v>48160366516769.805</v>
      </c>
      <c r="AA9" s="22">
        <f>'Scaling Parameters'!AA3+'Mining Breakdown'!AC233</f>
        <v>48516977634092.656</v>
      </c>
      <c r="AB9" s="22">
        <f>'Scaling Parameters'!AB3+'Mining Breakdown'!AD233</f>
        <v>48900451670381.461</v>
      </c>
      <c r="AC9" s="22">
        <f>'Scaling Parameters'!AC3+'Mining Breakdown'!AE233</f>
        <v>49312946142267.516</v>
      </c>
      <c r="AD9" s="22">
        <f>'Scaling Parameters'!AD3+'Mining Breakdown'!AF233</f>
        <v>49744647059156.195</v>
      </c>
      <c r="AE9" s="22">
        <f>'Scaling Parameters'!AE3+'Mining Breakdown'!AG233</f>
        <v>50138369992999.008</v>
      </c>
      <c r="AF9" s="22">
        <f>'Scaling Parameters'!AF3+'Mining Breakdown'!AH233</f>
        <v>50561710754895.625</v>
      </c>
      <c r="AG9" s="22">
        <f>'Scaling Parameters'!AG3+'Mining Breakdown'!AI233</f>
        <v>50955460412980.961</v>
      </c>
    </row>
    <row r="11" spans="1:33" x14ac:dyDescent="0.45">
      <c r="B11" s="22"/>
    </row>
    <row r="35" spans="1:33" x14ac:dyDescent="0.45">
      <c r="A35" s="26"/>
    </row>
    <row r="37" spans="1:33" x14ac:dyDescent="0.45">
      <c r="A37" s="26"/>
    </row>
    <row r="39" spans="1:33" x14ac:dyDescent="0.45">
      <c r="A39" s="26"/>
    </row>
    <row r="42" spans="1:33" x14ac:dyDescent="0.45">
      <c r="A42" s="26"/>
    </row>
    <row r="43" spans="1:33" x14ac:dyDescent="0.4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x14ac:dyDescent="0.4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x14ac:dyDescent="0.4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x14ac:dyDescent="0.4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x14ac:dyDescent="0.4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4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x14ac:dyDescent="0.4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x14ac:dyDescent="0.4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x14ac:dyDescent="0.4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4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4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4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4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5">
      <c r="A56" s="26"/>
    </row>
    <row r="57" spans="1:33" x14ac:dyDescent="0.4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4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45">
      <c r="A59" s="2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4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4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4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4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4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4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4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4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4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4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4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4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5">
      <c r="A72" s="18"/>
    </row>
    <row r="73" spans="1:33" x14ac:dyDescent="0.4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x14ac:dyDescent="0.4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x14ac:dyDescent="0.4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x14ac:dyDescent="0.4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x14ac:dyDescent="0.4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x14ac:dyDescent="0.4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x14ac:dyDescent="0.4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x14ac:dyDescent="0.4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x14ac:dyDescent="0.4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x14ac:dyDescent="0.4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x14ac:dyDescent="0.4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x14ac:dyDescent="0.4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x14ac:dyDescent="0.4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5">
      <c r="A86" s="18"/>
    </row>
    <row r="87" spans="1:33" x14ac:dyDescent="0.45">
      <c r="A87" s="18"/>
    </row>
    <row r="88" spans="1:33" x14ac:dyDescent="0.4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x14ac:dyDescent="0.4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x14ac:dyDescent="0.4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x14ac:dyDescent="0.4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x14ac:dyDescent="0.4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x14ac:dyDescent="0.4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x14ac:dyDescent="0.4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x14ac:dyDescent="0.4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x14ac:dyDescent="0.4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x14ac:dyDescent="0.4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x14ac:dyDescent="0.4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x14ac:dyDescent="0.45">
      <c r="A99" s="1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x14ac:dyDescent="0.45">
      <c r="A100" s="2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x14ac:dyDescent="0.4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x14ac:dyDescent="0.4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x14ac:dyDescent="0.4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x14ac:dyDescent="0.45">
      <c r="A104" s="18"/>
    </row>
    <row r="105" spans="1:33" x14ac:dyDescent="0.4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x14ac:dyDescent="0.4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x14ac:dyDescent="0.4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x14ac:dyDescent="0.4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x14ac:dyDescent="0.4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x14ac:dyDescent="0.4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x14ac:dyDescent="0.4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x14ac:dyDescent="0.4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x14ac:dyDescent="0.4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x14ac:dyDescent="0.4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x14ac:dyDescent="0.4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x14ac:dyDescent="0.45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x14ac:dyDescent="0.45">
      <c r="A117" s="26"/>
    </row>
    <row r="118" spans="1:33" x14ac:dyDescent="0.45">
      <c r="A118" s="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:33" x14ac:dyDescent="0.45">
      <c r="A119" s="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33" x14ac:dyDescent="0.45">
      <c r="A120" s="6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33" x14ac:dyDescent="0.45">
      <c r="A121" s="6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 x14ac:dyDescent="0.45">
      <c r="A122" s="26"/>
    </row>
    <row r="123" spans="1:33" x14ac:dyDescent="0.4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x14ac:dyDescent="0.4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x14ac:dyDescent="0.4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x14ac:dyDescent="0.45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x14ac:dyDescent="0.45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x14ac:dyDescent="0.4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x14ac:dyDescent="0.4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x14ac:dyDescent="0.4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x14ac:dyDescent="0.4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x14ac:dyDescent="0.4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x14ac:dyDescent="0.4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x14ac:dyDescent="0.45">
      <c r="A134" s="26"/>
    </row>
    <row r="135" spans="1:33" x14ac:dyDescent="0.45">
      <c r="A135" s="2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x14ac:dyDescent="0.4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x14ac:dyDescent="0.4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x14ac:dyDescent="0.4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x14ac:dyDescent="0.4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x14ac:dyDescent="0.4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x14ac:dyDescent="0.4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x14ac:dyDescent="0.4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x14ac:dyDescent="0.4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x14ac:dyDescent="0.4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x14ac:dyDescent="0.4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x14ac:dyDescent="0.45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x14ac:dyDescent="0.4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x14ac:dyDescent="0.45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x14ac:dyDescent="0.45">
      <c r="A149" s="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x14ac:dyDescent="0.45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x14ac:dyDescent="0.45">
      <c r="A151" s="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x14ac:dyDescent="0.45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x14ac:dyDescent="0.45">
      <c r="A153" s="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x14ac:dyDescent="0.45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x14ac:dyDescent="0.45">
      <c r="A155" s="9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x14ac:dyDescent="0.45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x14ac:dyDescent="0.45">
      <c r="A157" s="9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9" spans="1:33" x14ac:dyDescent="0.45">
      <c r="B159" s="30"/>
      <c r="C159" s="30"/>
      <c r="D159" s="30"/>
      <c r="E159" s="30"/>
      <c r="F159" s="30"/>
      <c r="G159" s="30"/>
      <c r="H159" s="30"/>
      <c r="I159" s="30"/>
      <c r="J159" s="30"/>
    </row>
    <row r="160" spans="1:33" x14ac:dyDescent="0.45">
      <c r="B160" s="30"/>
      <c r="C160" s="30"/>
      <c r="D160" s="30"/>
      <c r="E160" s="30"/>
      <c r="F160" s="30"/>
      <c r="G160" s="30"/>
      <c r="H160" s="30"/>
      <c r="I160" s="30"/>
      <c r="J160" s="30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3"/>
  <sheetViews>
    <sheetView workbookViewId="0">
      <selection activeCell="B1" sqref="B1:C1048576"/>
    </sheetView>
  </sheetViews>
  <sheetFormatPr defaultColWidth="9.1328125" defaultRowHeight="14.25" x14ac:dyDescent="0.45"/>
  <cols>
    <col min="1" max="1" width="39.796875" style="120" customWidth="1"/>
    <col min="2" max="33" width="9.6640625" style="120" bestFit="1" customWidth="1"/>
    <col min="34" max="40" width="9.1328125" style="120" customWidth="1"/>
    <col min="41" max="16384" width="9.1328125" style="120"/>
  </cols>
  <sheetData>
    <row r="1" spans="1:33" x14ac:dyDescent="0.45">
      <c r="A1" s="26" t="s">
        <v>179</v>
      </c>
      <c r="B1" s="26">
        <v>2019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3" s="109" customFormat="1" x14ac:dyDescent="0.45">
      <c r="A2" s="109" t="s">
        <v>597</v>
      </c>
      <c r="B2" s="110">
        <v>6696422436271.7568</v>
      </c>
      <c r="C2" s="110">
        <v>6107021000106.3506</v>
      </c>
      <c r="D2" s="110">
        <v>6252951292738.3574</v>
      </c>
      <c r="E2" s="110">
        <v>6450717856416.6426</v>
      </c>
      <c r="F2" s="110">
        <v>6491202813417.0313</v>
      </c>
      <c r="G2" s="110">
        <v>6507089834804.5547</v>
      </c>
      <c r="H2" s="110">
        <v>6509501267583.4639</v>
      </c>
      <c r="I2" s="110">
        <v>6482309572119.3115</v>
      </c>
      <c r="J2" s="110">
        <v>6369769383351.6934</v>
      </c>
      <c r="K2" s="110">
        <v>6238436095654.5674</v>
      </c>
      <c r="L2" s="110">
        <v>6085858677767.915</v>
      </c>
      <c r="M2" s="110">
        <v>5912443597617.2461</v>
      </c>
      <c r="N2" s="110">
        <v>5674227719527.4668</v>
      </c>
      <c r="O2" s="110">
        <v>5432914694301.5215</v>
      </c>
      <c r="P2" s="110">
        <v>5191813546662.832</v>
      </c>
      <c r="Q2" s="110">
        <v>4960682829773.1172</v>
      </c>
      <c r="R2" s="110">
        <v>4670139121469.916</v>
      </c>
      <c r="S2" s="110">
        <v>4597547035569.6328</v>
      </c>
      <c r="T2" s="110">
        <v>4534102198806.458</v>
      </c>
      <c r="U2" s="110">
        <v>4474237879649.6943</v>
      </c>
      <c r="V2" s="110">
        <v>4414709613536.9424</v>
      </c>
      <c r="W2" s="110">
        <v>4379378353360.6519</v>
      </c>
      <c r="X2" s="110">
        <v>4353455154295.4722</v>
      </c>
      <c r="Y2" s="110">
        <v>4320331717125.5752</v>
      </c>
      <c r="Z2" s="110">
        <v>4296858520788.439</v>
      </c>
      <c r="AA2" s="110">
        <v>4282182912275.165</v>
      </c>
      <c r="AB2" s="110">
        <v>4271337596403.0181</v>
      </c>
      <c r="AC2" s="110">
        <v>4259977262922.8682</v>
      </c>
      <c r="AD2" s="110">
        <v>4248875961265.2231</v>
      </c>
      <c r="AE2" s="110">
        <v>4240341994098.8418</v>
      </c>
      <c r="AF2" s="110">
        <v>4232273635446.645</v>
      </c>
      <c r="AG2" s="110">
        <v>4227086669568.9839</v>
      </c>
    </row>
    <row r="3" spans="1:33" x14ac:dyDescent="0.45">
      <c r="A3" t="s">
        <v>598</v>
      </c>
      <c r="B3" s="22">
        <f>Refineries!E107+'Mining Breakdown'!D210</f>
        <v>158988865992.37149</v>
      </c>
      <c r="C3" s="22">
        <f>Refineries!F107+'Mining Breakdown'!E210</f>
        <v>158988865992.37149</v>
      </c>
      <c r="D3" s="22">
        <f>Refineries!G107+'Mining Breakdown'!F210</f>
        <v>215950317100.73679</v>
      </c>
      <c r="E3" s="22">
        <f>Refineries!H107+'Mining Breakdown'!G210</f>
        <v>215950317100.73679</v>
      </c>
      <c r="F3" s="22">
        <f>Refineries!I107+'Mining Breakdown'!H210</f>
        <v>215950317100.73679</v>
      </c>
      <c r="G3" s="22">
        <f>Refineries!J107+'Mining Breakdown'!I210</f>
        <v>215950317100.73679</v>
      </c>
      <c r="H3" s="22">
        <f>Refineries!K107+'Mining Breakdown'!J210</f>
        <v>215950317100.73679</v>
      </c>
      <c r="I3" s="22">
        <f>Refineries!L107+'Mining Breakdown'!K210</f>
        <v>215950317100.73679</v>
      </c>
      <c r="J3" s="22">
        <f>Refineries!M107+'Mining Breakdown'!L210</f>
        <v>215950317100.73679</v>
      </c>
      <c r="K3" s="22">
        <f>Refineries!N107+'Mining Breakdown'!M210</f>
        <v>215950317100.73679</v>
      </c>
      <c r="L3" s="22">
        <f>Refineries!O107+'Mining Breakdown'!N210</f>
        <v>215950317100.73679</v>
      </c>
      <c r="M3" s="22">
        <f>Refineries!P107+'Mining Breakdown'!O210</f>
        <v>215950317100.73679</v>
      </c>
      <c r="N3" s="22">
        <f>Refineries!Q107+'Mining Breakdown'!P210</f>
        <v>215950317100.73679</v>
      </c>
      <c r="O3" s="22">
        <f>Refineries!R107+'Mining Breakdown'!Q210</f>
        <v>215950317100.73679</v>
      </c>
      <c r="P3" s="22">
        <f>Refineries!S107+'Mining Breakdown'!R210</f>
        <v>215950317100.73679</v>
      </c>
      <c r="Q3" s="22">
        <f>Refineries!T107+'Mining Breakdown'!S210</f>
        <v>215950317100.73679</v>
      </c>
      <c r="R3" s="22">
        <f>Refineries!U107+'Mining Breakdown'!T210</f>
        <v>215950317100.73679</v>
      </c>
      <c r="S3" s="22">
        <f>Refineries!V107+'Mining Breakdown'!U210</f>
        <v>215950317100.73679</v>
      </c>
      <c r="T3" s="22">
        <f>Refineries!W107+'Mining Breakdown'!V210</f>
        <v>215950317100.73679</v>
      </c>
      <c r="U3" s="22">
        <f>Refineries!X107+'Mining Breakdown'!W210</f>
        <v>215950317100.73679</v>
      </c>
      <c r="V3" s="22">
        <f>Refineries!Y107+'Mining Breakdown'!X210</f>
        <v>215950317100.73679</v>
      </c>
      <c r="W3" s="22">
        <f>Refineries!Z107+'Mining Breakdown'!Y210</f>
        <v>215950317100.73679</v>
      </c>
      <c r="X3" s="22">
        <f>Refineries!AA107+'Mining Breakdown'!Z210</f>
        <v>215950317100.73679</v>
      </c>
      <c r="Y3" s="22">
        <f>Refineries!AB107+'Mining Breakdown'!AA210</f>
        <v>215950317100.73679</v>
      </c>
      <c r="Z3" s="22">
        <f>Refineries!AC107+'Mining Breakdown'!AB210</f>
        <v>215950317100.73679</v>
      </c>
      <c r="AA3" s="22">
        <f>Refineries!AD107+'Mining Breakdown'!AC210</f>
        <v>215950317100.73679</v>
      </c>
      <c r="AB3" s="22">
        <f>Refineries!AE107+'Mining Breakdown'!AD210</f>
        <v>215950317100.73679</v>
      </c>
      <c r="AC3" s="22">
        <f>Refineries!AF107+'Mining Breakdown'!AE210</f>
        <v>215950317100.73679</v>
      </c>
      <c r="AD3" s="22">
        <f>Refineries!AG107+'Mining Breakdown'!AF210</f>
        <v>215950317100.73679</v>
      </c>
      <c r="AE3" s="22">
        <f>Refineries!AH107+'Mining Breakdown'!AG210</f>
        <v>215950317100.73679</v>
      </c>
      <c r="AF3" s="22">
        <f>Refineries!AI107+'Mining Breakdown'!AH210</f>
        <v>215950317100.73679</v>
      </c>
      <c r="AG3" s="22">
        <f>Refineries!AJ107+'Mining Breakdown'!AI210</f>
        <v>215950317100.73679</v>
      </c>
    </row>
    <row r="4" spans="1:33" s="109" customFormat="1" x14ac:dyDescent="0.45">
      <c r="A4" s="109" t="s">
        <v>599</v>
      </c>
      <c r="B4" s="110">
        <v>8791561837893.7715</v>
      </c>
      <c r="C4" s="110">
        <v>8598707571780.7188</v>
      </c>
      <c r="D4" s="110">
        <v>7690272355436.1904</v>
      </c>
      <c r="E4" s="110">
        <v>7306293911018.2559</v>
      </c>
      <c r="F4" s="110">
        <v>7464527635529.5732</v>
      </c>
      <c r="G4" s="110">
        <v>7326324321351.6816</v>
      </c>
      <c r="H4" s="110">
        <v>7222719444307.6777</v>
      </c>
      <c r="I4" s="110">
        <v>7154695316198.8584</v>
      </c>
      <c r="J4" s="110">
        <v>7062453425616.2061</v>
      </c>
      <c r="K4" s="110">
        <v>6977688663546.0557</v>
      </c>
      <c r="L4" s="110">
        <v>6890854358915.8857</v>
      </c>
      <c r="M4" s="110">
        <v>6827337298207.9756</v>
      </c>
      <c r="N4" s="110">
        <v>6800657554886.2715</v>
      </c>
      <c r="O4" s="110">
        <v>6806011136062.8965</v>
      </c>
      <c r="P4" s="110">
        <v>6837697480884.1572</v>
      </c>
      <c r="Q4" s="110">
        <v>6840530413670.8916</v>
      </c>
      <c r="R4" s="110">
        <v>6821475112710.334</v>
      </c>
      <c r="S4" s="110">
        <v>6829311489215.5</v>
      </c>
      <c r="T4" s="110">
        <v>6824638322527.6152</v>
      </c>
      <c r="U4" s="110">
        <v>6824495644570.4014</v>
      </c>
      <c r="V4" s="110">
        <v>6809897706192.1689</v>
      </c>
      <c r="W4" s="110">
        <v>6793380710321.0518</v>
      </c>
      <c r="X4" s="110">
        <v>6747920258622.6709</v>
      </c>
      <c r="Y4" s="110">
        <v>6734516216818.2246</v>
      </c>
      <c r="Z4" s="110">
        <v>6679718340718.0439</v>
      </c>
      <c r="AA4" s="110">
        <v>6648040206127.6992</v>
      </c>
      <c r="AB4" s="110">
        <v>6611731084742.8281</v>
      </c>
      <c r="AC4" s="110">
        <v>6566824050982.6504</v>
      </c>
      <c r="AD4" s="110">
        <v>6502740094657.9648</v>
      </c>
      <c r="AE4" s="110">
        <v>6464433078751.1094</v>
      </c>
      <c r="AF4" s="110">
        <v>6395194911456.1631</v>
      </c>
      <c r="AG4" s="110">
        <v>6333896413702.4619</v>
      </c>
    </row>
    <row r="5" spans="1:33" s="109" customFormat="1" x14ac:dyDescent="0.45">
      <c r="A5" s="109" t="s">
        <v>600</v>
      </c>
      <c r="B5" s="110">
        <v>1330517943954.5649</v>
      </c>
      <c r="C5" s="110">
        <v>1221063401529.3511</v>
      </c>
      <c r="D5" s="110">
        <v>1288688277047.8069</v>
      </c>
      <c r="E5" s="110">
        <v>1358625559622.9771</v>
      </c>
      <c r="F5" s="110">
        <v>1397473142415.7981</v>
      </c>
      <c r="G5" s="110">
        <v>1435153061677.8979</v>
      </c>
      <c r="H5" s="110">
        <v>1472544446206.8411</v>
      </c>
      <c r="I5" s="110">
        <v>1508026558435.8701</v>
      </c>
      <c r="J5" s="110">
        <v>1528350019861.2361</v>
      </c>
      <c r="K5" s="110">
        <v>1550306845801.1321</v>
      </c>
      <c r="L5" s="110">
        <v>1571022969396.282</v>
      </c>
      <c r="M5" s="110">
        <v>1593609526954.3501</v>
      </c>
      <c r="N5" s="110">
        <v>1597047946567.134</v>
      </c>
      <c r="O5" s="110">
        <v>1601056284365.385</v>
      </c>
      <c r="P5" s="110">
        <v>1605161059729.2241</v>
      </c>
      <c r="Q5" s="110">
        <v>1609086963306.812</v>
      </c>
      <c r="R5" s="110">
        <v>1613719197996.1831</v>
      </c>
      <c r="S5" s="110">
        <v>1617598453679.0291</v>
      </c>
      <c r="T5" s="110">
        <v>1621263200858.0901</v>
      </c>
      <c r="U5" s="110">
        <v>1624980251128.8811</v>
      </c>
      <c r="V5" s="110">
        <v>1629165366195.979</v>
      </c>
      <c r="W5" s="110">
        <v>1633926473549.0139</v>
      </c>
      <c r="X5" s="110">
        <v>1638194351975.2241</v>
      </c>
      <c r="Y5" s="110">
        <v>1645154642758.479</v>
      </c>
      <c r="Z5" s="110">
        <v>1648581063778.71</v>
      </c>
      <c r="AA5" s="110">
        <v>1653292979894.4409</v>
      </c>
      <c r="AB5" s="110">
        <v>1657931946961.1799</v>
      </c>
      <c r="AC5" s="110">
        <v>1664722581834.76</v>
      </c>
      <c r="AD5" s="110">
        <v>1669252544231.49</v>
      </c>
      <c r="AE5" s="110">
        <v>1673336673638.0669</v>
      </c>
      <c r="AF5" s="110">
        <v>1680218300331.9861</v>
      </c>
      <c r="AG5" s="110">
        <v>1681215799284.519</v>
      </c>
    </row>
    <row r="6" spans="1:33" x14ac:dyDescent="0.45">
      <c r="A6" t="s">
        <v>601</v>
      </c>
      <c r="B6" s="22">
        <f>'Mining Breakdown'!D222</f>
        <v>3456177356669.9868</v>
      </c>
      <c r="C6" s="22">
        <f>'Mining Breakdown'!E222</f>
        <v>3132283462467.5981</v>
      </c>
      <c r="D6" s="22">
        <f>'Mining Breakdown'!F222</f>
        <v>3277084406362.1152</v>
      </c>
      <c r="E6" s="22">
        <f>'Mining Breakdown'!G222</f>
        <v>3441001009693.4438</v>
      </c>
      <c r="F6" s="22">
        <f>'Mining Breakdown'!H222</f>
        <v>3516026362894.917</v>
      </c>
      <c r="G6" s="22">
        <f>'Mining Breakdown'!I222</f>
        <v>3589521090707.4419</v>
      </c>
      <c r="H6" s="22">
        <f>'Mining Breakdown'!J222</f>
        <v>3649672491838.311</v>
      </c>
      <c r="I6" s="22">
        <f>'Mining Breakdown'!K222</f>
        <v>3742698260985.4868</v>
      </c>
      <c r="J6" s="22">
        <f>'Mining Breakdown'!L222</f>
        <v>3783589382791.7881</v>
      </c>
      <c r="K6" s="22">
        <f>'Mining Breakdown'!M222</f>
        <v>3820862670637.5649</v>
      </c>
      <c r="L6" s="22">
        <f>'Mining Breakdown'!N222</f>
        <v>3860520325872.7588</v>
      </c>
      <c r="M6" s="22">
        <f>'Mining Breakdown'!O222</f>
        <v>3912149236341.0391</v>
      </c>
      <c r="N6" s="22">
        <f>'Mining Breakdown'!P222</f>
        <v>3918470276509.9468</v>
      </c>
      <c r="O6" s="22">
        <f>'Mining Breakdown'!Q222</f>
        <v>3926914874952.9189</v>
      </c>
      <c r="P6" s="22">
        <f>'Mining Breakdown'!R222</f>
        <v>3942050285240.708</v>
      </c>
      <c r="Q6" s="22">
        <f>'Mining Breakdown'!S222</f>
        <v>3958002135810.459</v>
      </c>
      <c r="R6" s="22">
        <f>'Mining Breakdown'!T222</f>
        <v>3978786765872.9521</v>
      </c>
      <c r="S6" s="22">
        <f>'Mining Breakdown'!U222</f>
        <v>3995688468787.4878</v>
      </c>
      <c r="T6" s="22">
        <f>'Mining Breakdown'!V222</f>
        <v>4012331353165.6172</v>
      </c>
      <c r="U6" s="22">
        <f>'Mining Breakdown'!W222</f>
        <v>4026525176338.5889</v>
      </c>
      <c r="V6" s="22">
        <f>'Mining Breakdown'!X222</f>
        <v>4044105017571.812</v>
      </c>
      <c r="W6" s="22">
        <f>'Mining Breakdown'!Y222</f>
        <v>4063521470796.7148</v>
      </c>
      <c r="X6" s="22">
        <f>'Mining Breakdown'!Z222</f>
        <v>4080467442456.0679</v>
      </c>
      <c r="Y6" s="22">
        <f>'Mining Breakdown'!AA222</f>
        <v>4098384340632.959</v>
      </c>
      <c r="Z6" s="22">
        <f>'Mining Breakdown'!AB222</f>
        <v>4116214129344.2441</v>
      </c>
      <c r="AA6" s="22">
        <f>'Mining Breakdown'!AC222</f>
        <v>4135916490288.6011</v>
      </c>
      <c r="AB6" s="22">
        <f>'Mining Breakdown'!AD222</f>
        <v>4155462028230.792</v>
      </c>
      <c r="AC6" s="22">
        <f>'Mining Breakdown'!AE222</f>
        <v>4177376095477.7461</v>
      </c>
      <c r="AD6" s="22">
        <f>'Mining Breakdown'!AF222</f>
        <v>4196127954975.4868</v>
      </c>
      <c r="AE6" s="22">
        <f>'Mining Breakdown'!AG222</f>
        <v>4213412671243.2671</v>
      </c>
      <c r="AF6" s="22">
        <f>'Mining Breakdown'!AH222</f>
        <v>4231584147157.9419</v>
      </c>
      <c r="AG6" s="22">
        <f>'Mining Breakdown'!AI222</f>
        <v>4248890586700.3042</v>
      </c>
    </row>
    <row r="7" spans="1:33" s="109" customFormat="1" x14ac:dyDescent="0.45">
      <c r="A7" s="109" t="s">
        <v>602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</row>
    <row r="8" spans="1:33" s="109" customFormat="1" x14ac:dyDescent="0.45">
      <c r="A8" s="109" t="s">
        <v>603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</row>
    <row r="9" spans="1:33" x14ac:dyDescent="0.45">
      <c r="A9" t="s">
        <v>604</v>
      </c>
      <c r="B9" s="22">
        <f>'Scaling Parameters'!C4+'Mining Breakdown'!D234</f>
        <v>0</v>
      </c>
      <c r="C9" s="22">
        <f>'Scaling Parameters'!D4+'Mining Breakdown'!E234</f>
        <v>22584331559217.551</v>
      </c>
      <c r="D9" s="22">
        <f>'Scaling Parameters'!E4+'Mining Breakdown'!F234</f>
        <v>21517818913266.809</v>
      </c>
      <c r="E9" s="22">
        <f>'Scaling Parameters'!F4+'Mining Breakdown'!G234</f>
        <v>20472227531721.859</v>
      </c>
      <c r="F9" s="22">
        <f>'Scaling Parameters'!G4+'Mining Breakdown'!H234</f>
        <v>20154406595470.852</v>
      </c>
      <c r="G9" s="22">
        <f>'Scaling Parameters'!H4+'Mining Breakdown'!I234</f>
        <v>20680309316254.41</v>
      </c>
      <c r="H9" s="22">
        <f>'Scaling Parameters'!I4+'Mining Breakdown'!J234</f>
        <v>20654754267308.801</v>
      </c>
      <c r="I9" s="22">
        <f>'Scaling Parameters'!J4+'Mining Breakdown'!K234</f>
        <v>20688218573526.199</v>
      </c>
      <c r="J9" s="22">
        <f>'Scaling Parameters'!K4+'Mining Breakdown'!L234</f>
        <v>20710725599386.121</v>
      </c>
      <c r="K9" s="22">
        <f>'Scaling Parameters'!L4+'Mining Breakdown'!M234</f>
        <v>20600741749988.922</v>
      </c>
      <c r="L9" s="22">
        <f>'Scaling Parameters'!M4+'Mining Breakdown'!N234</f>
        <v>20510361355449.25</v>
      </c>
      <c r="M9" s="22">
        <f>'Scaling Parameters'!N4+'Mining Breakdown'!O234</f>
        <v>20416049526152.461</v>
      </c>
      <c r="N9" s="22">
        <f>'Scaling Parameters'!O4+'Mining Breakdown'!P234</f>
        <v>20367015830211.711</v>
      </c>
      <c r="O9" s="22">
        <f>'Scaling Parameters'!P4+'Mining Breakdown'!Q234</f>
        <v>20303946406627.289</v>
      </c>
      <c r="P9" s="22">
        <f>'Scaling Parameters'!Q4+'Mining Breakdown'!R234</f>
        <v>20301472425920.16</v>
      </c>
      <c r="Q9" s="22">
        <f>'Scaling Parameters'!R4+'Mining Breakdown'!S234</f>
        <v>20349925877718.352</v>
      </c>
      <c r="R9" s="22">
        <f>'Scaling Parameters'!S4+'Mining Breakdown'!T234</f>
        <v>20347523590188.539</v>
      </c>
      <c r="S9" s="22">
        <f>'Scaling Parameters'!T4+'Mining Breakdown'!U234</f>
        <v>20305998401578.641</v>
      </c>
      <c r="T9" s="22">
        <f>'Scaling Parameters'!U4+'Mining Breakdown'!V234</f>
        <v>20308945551706.52</v>
      </c>
      <c r="U9" s="22">
        <f>'Scaling Parameters'!V4+'Mining Breakdown'!W234</f>
        <v>20290090906112.32</v>
      </c>
      <c r="V9" s="22">
        <f>'Scaling Parameters'!W4+'Mining Breakdown'!X234</f>
        <v>20281917585040.961</v>
      </c>
      <c r="W9" s="22">
        <f>'Scaling Parameters'!X4+'Mining Breakdown'!Y234</f>
        <v>20247776719472.449</v>
      </c>
      <c r="X9" s="22">
        <f>'Scaling Parameters'!Y4+'Mining Breakdown'!Z234</f>
        <v>20214930737233.789</v>
      </c>
      <c r="Y9" s="22">
        <f>'Scaling Parameters'!Z4+'Mining Breakdown'!AA234</f>
        <v>20132389203794.012</v>
      </c>
      <c r="Z9" s="22">
        <f>'Scaling Parameters'!AA4+'Mining Breakdown'!AB234</f>
        <v>20112083841850.809</v>
      </c>
      <c r="AA9" s="22">
        <f>'Scaling Parameters'!AB4+'Mining Breakdown'!AC234</f>
        <v>20018638389564.699</v>
      </c>
      <c r="AB9" s="22">
        <f>'Scaling Parameters'!AC4+'Mining Breakdown'!AD234</f>
        <v>19970587321006.488</v>
      </c>
      <c r="AC9" s="22">
        <f>'Scaling Parameters'!AD4+'Mining Breakdown'!AE234</f>
        <v>19916954353229.148</v>
      </c>
      <c r="AD9" s="22">
        <f>'Scaling Parameters'!AE4+'Mining Breakdown'!AF234</f>
        <v>19852639940882.789</v>
      </c>
      <c r="AE9" s="22">
        <f>'Scaling Parameters'!AF4+'Mining Breakdown'!AG234</f>
        <v>19757369910288.762</v>
      </c>
      <c r="AF9" s="22">
        <f>'Scaling Parameters'!AG4+'Mining Breakdown'!AH234</f>
        <v>19704576389105.359</v>
      </c>
      <c r="AG9" s="22">
        <f>'Scaling Parameters'!AH4+'Mining Breakdown'!AI234</f>
        <v>19592874084979.07</v>
      </c>
    </row>
    <row r="13" spans="1:33" x14ac:dyDescent="0.45">
      <c r="B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Refineries</vt:lpstr>
      <vt:lpstr>Scaling Parameters</vt:lpstr>
      <vt:lpstr>Pipelines &amp; Military</vt:lpstr>
      <vt:lpstr>AEO Table 73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2020-09-08T16:29:24Z</dcterms:modified>
</cp:coreProperties>
</file>