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3045" yWindow="2325" windowWidth="21615" windowHeight="14775" firstSheet="1"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42" i="1"/>
  <c r="O437" i="1"/>
  <c r="O441" i="1" s="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305" i="1"/>
  <c r="O298" i="1"/>
  <c r="O303" i="1" s="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M318" i="1"/>
  <c r="L318" i="1"/>
  <c r="N317" i="1"/>
  <c r="L317" i="1"/>
  <c r="N316" i="1"/>
  <c r="L316" i="1"/>
  <c r="N315" i="1"/>
  <c r="L315" i="1"/>
  <c r="N314" i="1"/>
  <c r="L314" i="1"/>
  <c r="N313" i="1"/>
  <c r="L313" i="1"/>
  <c r="M312" i="1"/>
  <c r="M315" i="1" s="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M215"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M150"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M136" i="1"/>
  <c r="M142" i="1" s="1"/>
  <c r="M148" i="1" s="1"/>
  <c r="L136" i="1"/>
  <c r="N135" i="1"/>
  <c r="M135" i="1"/>
  <c r="M141" i="1" s="1"/>
  <c r="M147" i="1" s="1"/>
  <c r="L135" i="1"/>
  <c r="N134" i="1"/>
  <c r="M134" i="1"/>
  <c r="M140" i="1" s="1"/>
  <c r="M146" i="1" s="1"/>
  <c r="L134" i="1"/>
  <c r="N133" i="1"/>
  <c r="M133" i="1"/>
  <c r="M139" i="1" s="1"/>
  <c r="M145" i="1" s="1"/>
  <c r="L133" i="1"/>
  <c r="N132" i="1"/>
  <c r="M132" i="1"/>
  <c r="M138" i="1" s="1"/>
  <c r="M144" i="1" s="1"/>
  <c r="L132" i="1"/>
  <c r="M131" i="1"/>
  <c r="M137" i="1" s="1"/>
  <c r="M143" i="1" s="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M89" i="1"/>
  <c r="M90" i="1" s="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314" i="1" l="1"/>
  <c r="M313" i="1"/>
  <c r="O301" i="1"/>
  <c r="O438" i="1"/>
  <c r="O302" i="1"/>
  <c r="O440" i="1"/>
  <c r="O300" i="1"/>
  <c r="O439" i="1"/>
  <c r="M316" i="1"/>
  <c r="M319" i="1"/>
  <c r="M317" i="1"/>
  <c r="B59" i="15"/>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F43" i="8"/>
  <c r="F52" i="8"/>
  <c r="B11" i="18"/>
  <c r="F66" i="8" s="1"/>
  <c r="B12" i="18"/>
  <c r="F51" i="8"/>
  <c r="B13" i="18"/>
  <c r="F54" i="8"/>
  <c r="B10" i="18"/>
  <c r="F49" i="8" s="1"/>
  <c r="F47" i="8"/>
  <c r="B18" i="10" a="1"/>
  <c r="B18" i="10" s="1"/>
  <c r="B26" i="18"/>
  <c r="F115" i="8" s="1"/>
  <c r="B6" i="18"/>
  <c r="F31" i="8" s="1"/>
  <c r="B4" i="18"/>
  <c r="F7" i="8" s="1"/>
  <c r="B45" i="18"/>
  <c r="B44" i="18"/>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B176" i="13"/>
  <c r="B171" i="13"/>
  <c r="B172" i="13"/>
  <c r="A127" i="13"/>
  <c r="A128" i="13" s="1"/>
  <c r="A131" i="13" s="1"/>
  <c r="A130" i="13"/>
  <c r="A116" i="13"/>
  <c r="A117" i="13"/>
  <c r="A118" i="13" s="1"/>
  <c r="A101" i="13"/>
  <c r="A102" i="13" s="1"/>
  <c r="B88" i="13"/>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B672" i="15"/>
  <c r="I675" i="15" s="1"/>
  <c r="B677" i="15" s="1"/>
  <c r="B684"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<sst xmlns="http://schemas.openxmlformats.org/spreadsheetml/2006/main" count="12190" uniqueCount="3606">
  <si>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</si>
  <si>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</si>
  <si>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</si>
  <si>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</si>
  <si>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</si>
  <si>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</si>
  <si>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</si>
  <si>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</si>
  <si>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</si>
  <si>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</si>
  <si>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</si>
  <si>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</si>
  <si>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</si>
  <si>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</si>
  <si>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</si>
  <si>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</si>
  <si>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</si>
  <si>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</si>
  <si>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</si>
  <si>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</si>
  <si>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</si>
  <si>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</si>
  <si>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</si>
  <si>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</si>
  <si>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</si>
  <si>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</si>
  <si>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</si>
  <si>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</si>
  <si>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</si>
  <si>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</si>
  <si>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</si>
  <si>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</si>
  <si>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</si>
  <si>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</si>
  <si>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</si>
  <si>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</si>
  <si>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</si>
  <si>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</si>
  <si>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</si>
  <si>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</si>
  <si>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</si>
  <si>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</si>
  <si>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</si>
  <si>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</si>
  <si>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</si>
  <si>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</si>
  <si>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</si>
  <si>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</si>
  <si>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</si>
  <si>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</si>
  <si>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</si>
  <si>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</si>
  <si>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</si>
  <si>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</si>
  <si>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</si>
  <si>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</si>
  <si>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</si>
  <si>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</si>
  <si>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</si>
  <si>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</si>
  <si>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</si>
  <si>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</si>
  <si>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</si>
  <si>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</si>
  <si>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</si>
  <si>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</si>
  <si>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</si>
  <si>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</si>
  <si>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</si>
  <si>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</si>
  <si>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</si>
  <si>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</si>
  <si>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</si>
  <si>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</si>
  <si>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</si>
  <si>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</si>
  <si>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</si>
  <si>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</si>
  <si>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</si>
  <si>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</si>
  <si>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</si>
  <si>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</si>
  <si>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</si>
  <si>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</si>
  <si>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</si>
  <si>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</si>
  <si>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</si>
  <si>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</si>
  <si>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</si>
  <si>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</si>
  <si>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</si>
  <si>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</si>
  <si>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</si>
  <si>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</si>
  <si>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</si>
  <si>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</si>
  <si>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</si>
  <si>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</si>
  <si>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</si>
  <si>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</si>
  <si>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</si>
  <si>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</si>
  <si>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</si>
  <si>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</si>
  <si>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</si>
  <si>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</si>
  <si>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</si>
  <si>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</si>
  <si>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</si>
  <si>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</si>
  <si>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</si>
  <si>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</si>
  <si>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</si>
  <si>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</si>
  <si>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</si>
  <si>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</si>
  <si>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</si>
  <si>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</si>
  <si>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</si>
  <si>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</si>
  <si>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</si>
  <si>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</si>
  <si>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</si>
  <si>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</si>
  <si>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</si>
  <si>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</si>
  <si>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</si>
  <si>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</si>
  <si>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</si>
  <si>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</si>
  <si>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</si>
  <si>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</si>
  <si>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</si>
  <si>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</si>
  <si>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</si>
  <si>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</si>
  <si>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</si>
  <si>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</si>
  <si>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</si>
  <si>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</si>
  <si>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</si>
  <si>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</si>
  <si>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</si>
  <si>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</si>
  <si>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</si>
  <si>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</si>
  <si>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</si>
  <si>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</si>
  <si>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</si>
  <si>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</si>
  <si>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</si>
  <si>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</si>
  <si>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</si>
  <si>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</si>
  <si>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</si>
  <si>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</si>
  <si>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</si>
  <si>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</si>
  <si>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</si>
  <si>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</si>
  <si>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</si>
  <si>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</si>
  <si>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</si>
  <si>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</si>
  <si>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</si>
  <si>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</si>
  <si>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</si>
  <si>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</si>
  <si>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</si>
  <si>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</si>
  <si>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</si>
  <si>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</si>
  <si>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</si>
  <si>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</si>
  <si>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</si>
  <si>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</si>
  <si>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</si>
  <si>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</si>
  <si>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</si>
  <si>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</si>
  <si>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</si>
  <si>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</si>
  <si>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</si>
  <si>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</si>
  <si>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</si>
  <si>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</si>
  <si>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</si>
  <si>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</si>
  <si>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</si>
  <si>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</si>
  <si>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</si>
  <si>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</si>
  <si>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</si>
  <si>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</si>
  <si>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</si>
  <si>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</si>
  <si>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</si>
  <si>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</si>
  <si>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</si>
  <si>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</si>
  <si>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</si>
  <si>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</si>
  <si>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</si>
  <si>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</si>
  <si>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</si>
  <si>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</si>
  <si>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</si>
  <si>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</si>
  <si>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</si>
  <si>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</si>
  <si>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</si>
  <si>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</si>
  <si>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</si>
  <si>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</si>
  <si>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</si>
  <si>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</si>
  <si>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</si>
  <si>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</si>
  <si>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</si>
  <si>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</si>
  <si>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</si>
  <si>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</si>
  <si>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</si>
  <si>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</si>
  <si>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</si>
  <si>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</si>
  <si>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</si>
  <si>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</si>
  <si>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</si>
  <si>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</si>
  <si>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</si>
  <si>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</si>
  <si>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</si>
  <si>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</si>
  <si>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</si>
  <si>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</si>
  <si>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</si>
  <si>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</si>
  <si>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</si>
  <si>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</si>
  <si>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</si>
  <si>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</si>
  <si>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</si>
  <si>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</si>
  <si>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</si>
  <si>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</si>
  <si>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</si>
  <si>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</si>
  <si>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</si>
  <si>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</si>
  <si>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</si>
  <si>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</si>
  <si>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</si>
  <si>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</si>
  <si>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</si>
  <si>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</si>
  <si>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</si>
  <si>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</si>
  <si>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</si>
  <si>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</si>
  <si>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</si>
  <si>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</si>
  <si>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</si>
  <si>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</si>
  <si>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</si>
  <si>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</si>
  <si>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</si>
  <si>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</si>
  <si>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</si>
  <si>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</si>
  <si>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</si>
  <si>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</si>
  <si>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</si>
  <si>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</si>
  <si>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</si>
  <si>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</si>
  <si>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</si>
  <si>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</si>
  <si>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</si>
  <si>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</si>
  <si>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</si>
  <si>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</si>
  <si>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</si>
  <si>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</si>
  <si>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</si>
  <si>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</si>
  <si>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</si>
  <si>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</si>
  <si>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</si>
  <si>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</si>
  <si>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</si>
  <si>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</si>
  <si>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</si>
  <si>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</si>
  <si>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</si>
  <si>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</si>
  <si>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</si>
  <si>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</si>
  <si>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</si>
  <si>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</si>
  <si>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</si>
  <si>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</si>
  <si>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</si>
  <si>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</si>
  <si>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</si>
  <si>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</si>
  <si>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</si>
  <si>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</si>
  <si>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</si>
  <si>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</si>
  <si>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</si>
  <si>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</si>
  <si>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</si>
  <si>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</si>
  <si>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</si>
  <si>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</si>
  <si>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</si>
  <si>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</si>
  <si>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</si>
  <si>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</si>
  <si>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</si>
  <si>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</si>
  <si>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</si>
  <si>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</si>
  <si>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</si>
  <si>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</si>
  <si>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</si>
  <si>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</si>
  <si>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</si>
  <si>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</si>
  <si>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</si>
  <si>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</si>
  <si>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</si>
  <si>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</si>
  <si>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</si>
  <si>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</si>
  <si>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</si>
  <si>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</si>
  <si>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</si>
  <si>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</si>
  <si>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</si>
  <si>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</si>
  <si>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</si>
  <si>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</si>
  <si>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</si>
  <si>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</si>
  <si>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</si>
  <si>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</si>
  <si>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</si>
  <si>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</si>
  <si>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</si>
  <si>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</si>
  <si>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</si>
  <si>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</si>
  <si>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</si>
  <si>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</si>
  <si>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</si>
  <si>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</si>
  <si>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</si>
  <si>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</si>
  <si>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</si>
  <si>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</si>
  <si>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</si>
  <si>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</si>
  <si>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</si>
  <si>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</si>
  <si>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</si>
  <si>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</si>
  <si>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</si>
  <si>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</si>
  <si>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</si>
  <si>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</si>
  <si>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</si>
  <si>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</si>
  <si>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</si>
  <si>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</si>
  <si>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</si>
  <si>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</si>
  <si>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</si>
  <si>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</si>
  <si>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</si>
  <si>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</si>
  <si>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</si>
  <si>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</si>
  <si>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</si>
  <si>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</si>
  <si>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</si>
  <si>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</si>
  <si>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</si>
  <si>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</si>
  <si>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</si>
  <si>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</si>
  <si>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</si>
  <si>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</si>
  <si>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</si>
  <si>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</si>
  <si>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</si>
  <si>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</si>
  <si>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</si>
  <si>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</si>
  <si>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</si>
  <si>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</si>
  <si>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</si>
  <si>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</si>
  <si>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</si>
  <si>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</si>
  <si>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</si>
  <si>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</si>
  <si>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</si>
  <si>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</si>
  <si>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</si>
  <si>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</si>
  <si>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</si>
  <si>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</si>
  <si>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</si>
  <si>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</si>
  <si>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</si>
  <si>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</si>
  <si>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</si>
  <si>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</si>
  <si>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</si>
  <si>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</si>
  <si>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</si>
  <si>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</si>
  <si>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</si>
  <si>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</si>
  <si>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</si>
  <si>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</si>
  <si>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</si>
  <si>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</si>
  <si>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</si>
  <si>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</si>
  <si>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</si>
  <si>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</si>
  <si>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</si>
  <si>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</si>
  <si>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</si>
  <si>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</si>
  <si>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</si>
  <si>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</si>
  <si>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</si>
  <si>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</si>
  <si>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</si>
  <si>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</si>
  <si>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</si>
  <si>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</si>
  <si>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</si>
  <si>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</si>
  <si>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</si>
  <si>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</si>
  <si>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</si>
  <si>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</si>
  <si>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</si>
  <si>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</si>
  <si>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</si>
  <si>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</si>
  <si>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</si>
  <si>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</si>
  <si>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</si>
  <si>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</si>
  <si>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</si>
  <si>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</si>
  <si>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</si>
  <si>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</si>
  <si>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</si>
  <si>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</si>
  <si>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</si>
  <si>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</si>
  <si>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</si>
  <si>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</si>
  <si>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</si>
  <si>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</si>
  <si>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</si>
  <si>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</si>
  <si>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</si>
  <si>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</si>
  <si>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</si>
  <si>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</si>
  <si>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</si>
  <si>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</si>
  <si>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</si>
  <si>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</si>
  <si>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</si>
  <si>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</si>
  <si>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</si>
  <si>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</si>
  <si>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</si>
  <si>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</si>
  <si>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</si>
  <si>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</si>
  <si>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</si>
  <si>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</si>
  <si>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</si>
  <si>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</si>
  <si>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</si>
  <si>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</si>
  <si>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</si>
  <si>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</si>
  <si>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</si>
  <si>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</si>
  <si>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</si>
  <si>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</si>
  <si>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</si>
  <si>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</si>
  <si>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</si>
  <si>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</si>
  <si>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</si>
  <si>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</si>
  <si>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</si>
  <si>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</si>
  <si>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</si>
  <si>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</si>
  <si>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</si>
  <si>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</si>
  <si>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</si>
  <si>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</si>
  <si>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</si>
  <si>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</si>
  <si>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</si>
  <si>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</si>
  <si>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</si>
  <si>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</si>
  <si>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</si>
  <si>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</si>
  <si>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</si>
  <si>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</si>
  <si>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</si>
  <si>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</si>
  <si>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</si>
  <si>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</si>
  <si>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</si>
  <si>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</si>
  <si>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</si>
  <si>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</si>
  <si>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</si>
  <si>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</si>
  <si>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</si>
  <si>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</si>
  <si>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</si>
  <si>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</si>
  <si>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</si>
  <si>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</si>
  <si>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</si>
  <si>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</si>
  <si>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</si>
  <si>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</si>
  <si>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</si>
  <si>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</si>
  <si>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</si>
  <si>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</si>
  <si>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</si>
  <si>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</si>
  <si>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</si>
  <si>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</si>
  <si>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</si>
  <si>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</si>
  <si>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</si>
  <si>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</si>
  <si>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</si>
  <si>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</si>
  <si>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</si>
  <si>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</si>
  <si>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</si>
  <si>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</si>
  <si>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</si>
  <si>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</si>
  <si>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</si>
  <si>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</si>
  <si>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</si>
  <si>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</si>
  <si>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</si>
  <si>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</si>
  <si>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</si>
  <si>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</si>
  <si>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</si>
  <si>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</si>
  <si>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</si>
  <si>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</si>
  <si>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</si>
  <si>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</si>
  <si>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</si>
  <si>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</si>
  <si>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</si>
  <si>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</si>
  <si>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</si>
  <si>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</si>
  <si>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</si>
  <si>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</si>
  <si>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</si>
  <si>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</si>
  <si>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</si>
  <si>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</si>
  <si>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</si>
  <si>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</si>
  <si>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</si>
  <si>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</si>
  <si>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</si>
  <si>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</si>
  <si>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</si>
  <si>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</si>
  <si>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</si>
  <si>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</si>
  <si>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</si>
  <si>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</si>
  <si>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</si>
  <si>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</si>
  <si>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</si>
  <si>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</si>
  <si>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</si>
  <si>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</si>
  <si>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</si>
  <si>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</si>
  <si>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</si>
  <si>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</si>
  <si>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</si>
  <si>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</si>
  <si>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</si>
  <si>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</si>
  <si>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</si>
  <si>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</si>
  <si>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</si>
  <si>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</si>
  <si>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</si>
  <si>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</si>
  <si>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</si>
  <si>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</si>
  <si>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</si>
  <si>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</si>
  <si>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</si>
  <si>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</si>
  <si>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</si>
  <si>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</si>
  <si>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</si>
  <si>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</si>
  <si>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</si>
  <si>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</si>
  <si>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</si>
  <si>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</si>
  <si>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</si>
  <si>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</si>
  <si>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</si>
  <si>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</si>
  <si>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</si>
  <si>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</si>
  <si>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</si>
  <si>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</si>
  <si>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</si>
  <si>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</si>
  <si>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</si>
  <si>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</si>
  <si>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</si>
  <si>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</si>
  <si>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</si>
  <si>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</si>
  <si>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</si>
  <si>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</si>
  <si>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</si>
  <si>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</si>
  <si>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</si>
  <si>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</si>
  <si>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</si>
  <si>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</si>
  <si>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</si>
  <si>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</si>
  <si>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</si>
  <si>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</si>
  <si>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</si>
  <si>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</si>
  <si>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</si>
  <si>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</si>
  <si>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</si>
  <si>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</si>
  <si>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</si>
  <si>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</si>
  <si>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</si>
  <si>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</si>
  <si>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</si>
  <si>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</si>
  <si>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</si>
  <si>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</si>
  <si>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</si>
  <si>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</si>
  <si>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</si>
  <si>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</si>
  <si>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</si>
  <si>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</si>
  <si>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</si>
  <si>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</si>
  <si>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</si>
  <si>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</si>
  <si>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</si>
  <si>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</si>
  <si>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</si>
  <si>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</si>
  <si>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</si>
  <si>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</si>
  <si>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</si>
  <si>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</si>
  <si>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</si>
  <si>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</si>
  <si>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</si>
  <si>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</si>
  <si>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</si>
  <si>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</si>
  <si>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</si>
  <si>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</si>
  <si>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</si>
  <si>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</si>
  <si>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</si>
  <si>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</si>
  <si>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</si>
  <si>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</si>
  <si>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</si>
  <si>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</si>
  <si>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</si>
  <si>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</si>
  <si>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</si>
  <si>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</si>
  <si>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</si>
  <si>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</si>
  <si>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</si>
  <si>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</si>
  <si>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</si>
  <si>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</si>
  <si>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</si>
  <si>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</si>
  <si>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</si>
  <si>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</si>
  <si>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</si>
  <si>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</si>
  <si>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</si>
  <si>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</si>
  <si>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</si>
  <si>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</si>
  <si>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</si>
  <si>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</si>
  <si>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</si>
  <si>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</si>
  <si>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</si>
  <si>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</si>
  <si>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</si>
  <si>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</si>
  <si>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</si>
  <si>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</si>
  <si>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</si>
  <si>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</si>
  <si>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</si>
  <si>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</si>
  <si>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</si>
  <si>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</si>
  <si>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</si>
  <si>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</si>
  <si>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</si>
  <si>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</si>
  <si>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</si>
  <si>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</si>
  <si>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</si>
  <si>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</si>
  <si>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</si>
  <si>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</si>
  <si>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</si>
  <si>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</si>
  <si>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</si>
  <si>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</si>
  <si>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</si>
  <si>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</si>
  <si>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</si>
  <si>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</si>
  <si>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</si>
  <si>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</si>
  <si>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</si>
  <si>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</si>
  <si>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</si>
  <si>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</si>
  <si>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</si>
  <si>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</si>
  <si>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</si>
  <si>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</si>
  <si>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</si>
  <si>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</si>
  <si>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</si>
  <si>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</si>
  <si>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</si>
  <si>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</si>
  <si>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</si>
  <si>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</si>
  <si>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</si>
  <si>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</si>
  <si>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</si>
  <si>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</si>
  <si>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</si>
  <si>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</si>
  <si>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</si>
  <si>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</si>
  <si>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</si>
  <si>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</si>
  <si>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</si>
  <si>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</si>
  <si>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</si>
  <si>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</si>
  <si>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</si>
  <si>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</si>
  <si>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</si>
  <si>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</si>
  <si>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</si>
  <si>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</si>
  <si>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</si>
  <si>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</si>
  <si>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</si>
  <si>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</si>
  <si>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</si>
  <si>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</si>
  <si>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</si>
  <si>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</si>
  <si>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</si>
  <si>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</si>
  <si>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</si>
  <si>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</si>
  <si>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</si>
  <si>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</si>
  <si>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</si>
  <si>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</si>
  <si>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</si>
  <si>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</si>
  <si>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</si>
  <si>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</si>
  <si>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</si>
  <si>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</si>
  <si>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</si>
  <si>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</si>
  <si>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</si>
  <si>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</si>
  <si>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</si>
  <si>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</si>
  <si>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</si>
  <si>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</si>
  <si>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</si>
  <si>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</si>
  <si>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</si>
  <si>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</si>
  <si>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</si>
  <si>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</si>
  <si>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</si>
  <si>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</si>
  <si>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</si>
  <si>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</si>
  <si>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</si>
  <si>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</si>
  <si>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</si>
  <si>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</si>
  <si>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</si>
  <si>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</si>
  <si>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</si>
  <si>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</si>
  <si>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</si>
  <si>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</si>
  <si>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</si>
  <si>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</si>
  <si>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</si>
  <si>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</si>
  <si>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</si>
  <si>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</si>
  <si>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</si>
  <si>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</si>
  <si>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</si>
  <si>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</si>
  <si>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</si>
  <si>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</si>
  <si>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</si>
  <si>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</si>
  <si>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</si>
  <si>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</si>
  <si>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</si>
  <si>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</si>
  <si>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</si>
  <si>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</si>
  <si>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</si>
  <si>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</si>
  <si>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</si>
  <si>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</si>
  <si>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</si>
  <si>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</si>
  <si>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</si>
  <si>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</si>
  <si>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</si>
  <si>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</si>
  <si>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</si>
  <si>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</si>
  <si>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</si>
  <si>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</si>
  <si>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</si>
  <si>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</si>
  <si>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</si>
  <si>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</si>
  <si>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</si>
  <si>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</si>
  <si>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</si>
  <si>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</si>
  <si>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</si>
  <si>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</si>
  <si>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</si>
  <si>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</si>
  <si>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</si>
  <si>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</si>
  <si>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</si>
  <si>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</si>
  <si>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</si>
  <si>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</si>
  <si>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</si>
  <si>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</si>
  <si>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</si>
  <si>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</si>
  <si>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</si>
  <si>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</si>
  <si>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</si>
  <si>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</si>
  <si>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</si>
  <si>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</si>
  <si>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</si>
  <si>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</si>
  <si>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</si>
  <si>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</si>
  <si>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</si>
  <si>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</si>
  <si>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</si>
  <si>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</si>
  <si>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</si>
  <si>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</si>
  <si>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</si>
  <si>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</si>
  <si>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</si>
  <si>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</si>
  <si>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</si>
  <si>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</si>
  <si>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</si>
  <si>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</si>
  <si>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</si>
  <si>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</si>
  <si>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</si>
  <si>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</si>
  <si>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</si>
  <si>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</si>
  <si>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</si>
  <si>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</si>
  <si>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</si>
  <si>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</si>
  <si>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</si>
  <si>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</si>
  <si>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</si>
  <si>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</si>
  <si>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</si>
  <si>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</si>
  <si>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</si>
  <si>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</si>
  <si>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</si>
  <si>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</si>
  <si>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</si>
  <si>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</si>
  <si>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</si>
  <si>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</si>
  <si>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</si>
  <si>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</si>
  <si>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</si>
  <si>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</si>
  <si>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</si>
  <si>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</si>
  <si>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</si>
  <si>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</si>
  <si>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</si>
  <si>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</si>
  <si>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</si>
  <si>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</si>
  <si>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</si>
  <si>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</si>
  <si>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</si>
  <si>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</si>
  <si>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</si>
  <si>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</si>
  <si>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</si>
  <si>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</si>
  <si>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</si>
  <si>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</si>
  <si>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</si>
  <si>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</si>
  <si>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</si>
  <si>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</si>
  <si>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</si>
  <si>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</si>
  <si>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</si>
  <si>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</si>
  <si>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</si>
  <si>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</si>
  <si>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</si>
  <si>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</si>
  <si>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</si>
  <si>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</si>
  <si>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</si>
  <si>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</si>
  <si>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</si>
  <si>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</si>
  <si>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</si>
  <si>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</si>
  <si>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</si>
  <si>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</si>
  <si>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</si>
  <si>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</si>
  <si>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</si>
  <si>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</si>
  <si>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</si>
  <si>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</si>
  <si>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</si>
  <si>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</si>
  <si>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</si>
  <si>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</si>
  <si>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</si>
  <si>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</si>
  <si>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</si>
  <si>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</si>
  <si>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</si>
  <si>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</si>
  <si>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</si>
  <si>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</si>
  <si>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</si>
  <si>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</si>
  <si>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</si>
  <si>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</si>
  <si>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</si>
  <si>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</si>
  <si>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</si>
  <si>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</si>
  <si>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</si>
  <si>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</si>
  <si>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</si>
  <si>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</si>
  <si>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</si>
  <si>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</si>
  <si>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</si>
  <si>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</si>
  <si>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</si>
  <si>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</si>
  <si>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</si>
  <si>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</si>
  <si>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</si>
  <si>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</si>
  <si>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</si>
  <si>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</si>
  <si>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</si>
  <si>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</si>
  <si>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</si>
  <si>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</si>
  <si>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</si>
  <si>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</si>
  <si>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</si>
  <si>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</si>
  <si>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</si>
  <si>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</si>
  <si>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</si>
  <si>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</si>
  <si>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</si>
  <si>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</si>
  <si>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</si>
  <si>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</si>
  <si>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</si>
  <si>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</si>
  <si>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</si>
  <si>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</si>
  <si>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</si>
  <si>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</si>
  <si>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</si>
  <si>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</si>
  <si>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</si>
  <si>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</si>
  <si>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</si>
  <si>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</si>
  <si>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</si>
  <si>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</si>
  <si>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</si>
  <si>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</si>
  <si>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</si>
  <si>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</si>
  <si>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</si>
  <si>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</si>
  <si>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</si>
  <si>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</si>
  <si>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</si>
  <si>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</si>
  <si>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</si>
  <si>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</si>
  <si>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</si>
  <si>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</si>
  <si>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</si>
  <si>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</si>
  <si>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</si>
  <si>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</si>
  <si>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</si>
  <si>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</si>
  <si>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</si>
  <si>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</si>
  <si>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</si>
  <si>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</si>
  <si>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</si>
  <si>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</si>
  <si>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</si>
  <si>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</si>
  <si>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</si>
  <si>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</si>
  <si>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</si>
  <si>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</si>
  <si>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</si>
  <si>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</si>
  <si>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</si>
  <si>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</si>
  <si>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</si>
  <si>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</si>
  <si>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</si>
  <si>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</si>
  <si>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</si>
  <si>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</si>
  <si>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</si>
  <si>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</si>
  <si>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</si>
  <si>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</si>
  <si>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</si>
  <si>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</si>
  <si>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</si>
  <si>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</si>
  <si>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</si>
  <si>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</si>
  <si>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</si>
  <si>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</si>
  <si>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</si>
  <si>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</si>
  <si>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</si>
  <si>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</si>
  <si>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</si>
  <si>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</si>
  <si>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</si>
  <si>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</si>
  <si>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</si>
  <si>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</si>
  <si>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</si>
  <si>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</si>
  <si>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</si>
  <si>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</si>
  <si>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</si>
  <si>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</si>
  <si>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</si>
  <si>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</si>
  <si>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</si>
  <si>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</si>
  <si>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</si>
  <si>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</si>
  <si>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</si>
  <si>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</si>
  <si>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</si>
  <si>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</si>
  <si>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</si>
  <si>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</si>
  <si>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</si>
  <si>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</si>
  <si>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</si>
  <si>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</si>
  <si>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</si>
  <si>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</si>
  <si>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</si>
  <si>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</si>
  <si>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</si>
  <si>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</si>
  <si>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</si>
  <si>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</si>
  <si>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</si>
  <si>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</si>
  <si>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</si>
  <si>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</si>
  <si>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</si>
  <si>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</si>
  <si>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</si>
  <si>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</si>
  <si>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</si>
  <si>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</si>
  <si>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</si>
  <si>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</si>
  <si>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</si>
  <si>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</si>
  <si>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</si>
  <si>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</si>
  <si>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</si>
  <si>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</si>
  <si>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</si>
  <si>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</si>
  <si>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</si>
  <si>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</si>
  <si>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</si>
  <si>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</si>
  <si>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</si>
  <si>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</si>
  <si>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</si>
  <si>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</si>
  <si>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</si>
  <si>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</si>
  <si>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</si>
  <si>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</si>
  <si>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</si>
  <si>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</si>
  <si>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</si>
  <si>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</si>
  <si>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</si>
  <si>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</si>
  <si>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</si>
  <si>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</si>
  <si>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</si>
  <si>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</si>
  <si>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</si>
  <si>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</si>
  <si>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</si>
  <si>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</si>
  <si>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</si>
  <si>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</si>
  <si>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</si>
  <si>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</si>
  <si>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</si>
  <si>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</si>
  <si>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</si>
  <si>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</si>
  <si>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</si>
  <si>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</si>
  <si>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</si>
  <si>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</si>
  <si>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</si>
  <si>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</si>
  <si>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</si>
  <si>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</si>
  <si>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</si>
  <si>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</si>
  <si>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</si>
  <si>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</si>
  <si>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</si>
  <si>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</si>
  <si>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</si>
  <si>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</si>
  <si>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</si>
  <si>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</si>
  <si>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</si>
  <si>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</si>
  <si>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</si>
  <si>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</si>
  <si>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</si>
  <si>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</si>
  <si>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</si>
  <si>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</si>
  <si>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</si>
  <si>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</si>
  <si>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</si>
  <si>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</si>
  <si>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</si>
  <si>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</si>
  <si>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</si>
  <si>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</si>
  <si>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</si>
  <si>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</si>
  <si>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</si>
  <si>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</si>
  <si>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</si>
  <si>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</si>
  <si>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</si>
  <si>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</si>
  <si>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</si>
  <si>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</si>
  <si>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</si>
  <si>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</si>
  <si>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</si>
  <si>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</si>
  <si>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</si>
  <si>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</si>
  <si>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</si>
  <si>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</si>
  <si>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</si>
  <si>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</si>
  <si>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</si>
  <si>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</si>
  <si>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</si>
  <si>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</si>
  <si>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</si>
  <si>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</si>
  <si>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</si>
  <si>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</si>
  <si>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</si>
  <si>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</si>
  <si>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</si>
  <si>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</si>
  <si>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</si>
  <si>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</si>
  <si>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</si>
  <si>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</si>
  <si>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</si>
  <si>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</si>
  <si>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</si>
  <si>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</si>
  <si>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</si>
  <si>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</si>
  <si>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</si>
  <si>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</si>
  <si>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</si>
  <si>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</si>
  <si>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</si>
  <si>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</si>
  <si>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</si>
  <si>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</si>
  <si>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</si>
  <si>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</si>
  <si>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</si>
  <si>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</si>
  <si>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</si>
  <si>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</si>
  <si>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</si>
  <si>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</si>
  <si>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</si>
  <si>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</si>
  <si>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</si>
  <si>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</si>
  <si>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</si>
  <si>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</si>
  <si>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</si>
  <si>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</si>
  <si>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</si>
  <si>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</si>
  <si>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</si>
  <si>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</si>
  <si>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</si>
  <si>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</si>
  <si>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</si>
  <si>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</si>
  <si>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</si>
  <si>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</si>
  <si>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</si>
  <si>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</si>
  <si>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</si>
  <si>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</si>
  <si>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</si>
  <si>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</si>
  <si>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</si>
  <si>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</si>
  <si>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</si>
  <si>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</si>
  <si>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</si>
  <si>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</si>
  <si>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</si>
  <si>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</si>
  <si>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</si>
  <si>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</si>
  <si>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</si>
  <si>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</si>
  <si>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</si>
  <si>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</si>
  <si>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</si>
  <si>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</si>
  <si>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</si>
  <si>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</si>
  <si>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</si>
  <si>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</si>
  <si>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</si>
  <si>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</si>
  <si>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</si>
  <si>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</si>
  <si>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</si>
  <si>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</si>
  <si>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</si>
  <si>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</si>
  <si>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</si>
  <si>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</si>
  <si>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</si>
  <si>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</si>
  <si>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</si>
  <si>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</si>
  <si>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</si>
  <si>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</si>
  <si>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</si>
  <si>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</si>
  <si>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</si>
  <si>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</si>
  <si>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</si>
  <si>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</si>
  <si>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</si>
  <si>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</si>
  <si>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</si>
  <si>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</si>
  <si>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</si>
  <si>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</si>
  <si>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</si>
  <si>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</si>
  <si>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</si>
  <si>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</si>
  <si>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</si>
  <si>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</si>
  <si>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</si>
  <si>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</si>
  <si>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</si>
  <si>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</si>
  <si>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</si>
  <si>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</si>
  <si>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</si>
  <si>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</si>
  <si>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</si>
  <si>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</si>
  <si>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</si>
  <si>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</si>
  <si>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</si>
  <si>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</si>
  <si>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</si>
  <si>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</si>
  <si>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</si>
  <si>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</si>
  <si>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</si>
  <si>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</si>
  <si>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</si>
  <si>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</si>
  <si>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</si>
  <si>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</si>
  <si>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</si>
  <si>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</si>
  <si>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</si>
  <si>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</si>
  <si>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</si>
  <si>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</si>
  <si>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</si>
  <si>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</si>
  <si>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</si>
  <si>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</si>
  <si>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</si>
  <si>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</si>
  <si>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</si>
  <si>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</si>
  <si>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</si>
  <si>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</si>
  <si>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</si>
  <si>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</si>
  <si>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</si>
  <si>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</si>
  <si>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</si>
  <si>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</si>
  <si>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</si>
  <si>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</si>
  <si>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</si>
  <si>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</si>
  <si>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</si>
  <si>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</si>
  <si>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</si>
  <si>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</si>
  <si>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</si>
  <si>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</si>
  <si>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</si>
  <si>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</si>
  <si>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</si>
  <si>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</si>
  <si>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</si>
  <si>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</si>
  <si>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</si>
  <si>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</si>
  <si>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</si>
  <si>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</si>
  <si>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</si>
  <si>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</si>
  <si>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</si>
  <si>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</si>
  <si>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</si>
  <si>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</si>
  <si>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</si>
  <si>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</si>
  <si>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</si>
  <si>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</si>
  <si>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</si>
  <si>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</si>
  <si>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</si>
  <si>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</si>
  <si>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</si>
  <si>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</si>
  <si>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</si>
  <si>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</si>
  <si>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</si>
  <si>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</si>
  <si>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</si>
  <si>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</si>
  <si>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</si>
  <si>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</si>
  <si>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</si>
  <si>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</si>
  <si>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</si>
  <si>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</si>
  <si>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</si>
  <si>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</si>
  <si>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</si>
  <si>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</si>
  <si>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</si>
  <si>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</si>
  <si>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</si>
  <si>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</si>
  <si>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</si>
  <si>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</si>
  <si>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</si>
  <si>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</si>
  <si>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</si>
  <si>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</si>
  <si>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</si>
  <si>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</si>
  <si>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</si>
  <si>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</si>
  <si>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</si>
  <si>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</si>
  <si>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</si>
  <si>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</si>
  <si>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</si>
  <si>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</si>
  <si>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</si>
  <si>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</si>
  <si>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</si>
  <si>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</si>
  <si>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</si>
  <si>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</si>
  <si>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</si>
  <si>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</si>
  <si>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</si>
  <si>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</si>
  <si>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</si>
  <si>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</si>
  <si>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</si>
  <si>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</si>
  <si>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</si>
  <si>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</si>
  <si>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</si>
  <si>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</si>
  <si>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</si>
  <si>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</si>
  <si>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</si>
  <si>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</si>
  <si>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</si>
  <si>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</si>
  <si>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</si>
  <si>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</si>
  <si>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</si>
  <si>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</si>
  <si>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</si>
  <si>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</si>
  <si>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</si>
  <si>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</si>
  <si>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</si>
  <si>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</si>
  <si>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</si>
  <si>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</si>
  <si>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</si>
  <si>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</si>
  <si>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</si>
  <si>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</si>
  <si>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</si>
  <si>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</si>
  <si>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</si>
  <si>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</si>
  <si>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</si>
  <si>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</si>
  <si>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</si>
  <si>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</si>
  <si>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</si>
  <si>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</si>
  <si>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</si>
  <si>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</si>
  <si>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</si>
  <si>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</si>
  <si>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</si>
  <si>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</si>
  <si>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</si>
  <si>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</si>
  <si>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</si>
  <si>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</si>
  <si>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</si>
  <si>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</si>
  <si>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</si>
  <si>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</si>
  <si>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</si>
  <si>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</si>
  <si>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</si>
  <si>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</si>
  <si>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</si>
  <si>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</si>
  <si>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</si>
  <si>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</si>
  <si>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</si>
  <si>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</si>
  <si>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</si>
  <si>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</si>
  <si>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</si>
  <si>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</si>
  <si>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</si>
  <si>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</si>
  <si>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</si>
  <si>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</si>
  <si>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</si>
  <si>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</si>
  <si>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</si>
  <si>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</si>
  <si>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</si>
  <si>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</si>
  <si>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</si>
  <si>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</si>
  <si>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</si>
  <si>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</si>
  <si>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</si>
  <si>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</si>
  <si>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</si>
  <si>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</si>
  <si>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</si>
  <si>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</si>
  <si>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</si>
  <si>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</si>
  <si>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</si>
  <si>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</si>
  <si>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</si>
  <si>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</si>
  <si>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</si>
  <si>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</si>
  <si>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</si>
  <si>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</si>
  <si>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</si>
  <si>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</si>
  <si>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</si>
  <si>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</si>
  <si>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</si>
  <si>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</si>
  <si>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</si>
  <si>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</si>
  <si>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</si>
  <si>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</si>
  <si>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</si>
  <si>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</si>
  <si>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</si>
  <si>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</si>
  <si>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</si>
  <si>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</si>
  <si>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</si>
  <si>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</si>
  <si>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</si>
  <si>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</si>
  <si>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</si>
  <si>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</si>
  <si>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</si>
  <si>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</si>
  <si>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</si>
  <si>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</si>
  <si>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</si>
  <si>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</si>
  <si>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</si>
  <si>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</si>
  <si>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</si>
  <si>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</si>
  <si>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</si>
  <si>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</si>
  <si>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</si>
  <si>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</si>
  <si>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</si>
  <si>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</si>
  <si>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</si>
  <si>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</si>
  <si>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</si>
  <si>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</si>
  <si>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</si>
  <si>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</si>
  <si>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</si>
  <si>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</si>
  <si>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</si>
  <si>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</si>
  <si>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</si>
  <si>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</si>
  <si>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</si>
  <si>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</si>
  <si>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</si>
  <si>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</si>
  <si>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</si>
  <si>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</si>
  <si>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</si>
  <si>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</si>
  <si>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</si>
  <si>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</si>
  <si>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</si>
  <si>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</si>
  <si>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</si>
  <si>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</si>
  <si>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</si>
  <si>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</si>
  <si>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</si>
  <si>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</si>
  <si>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</si>
  <si>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</si>
  <si>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</si>
  <si>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</si>
  <si>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</si>
  <si>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</si>
  <si>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</si>
  <si>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</si>
  <si>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</si>
  <si>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</si>
  <si>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</si>
  <si>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</si>
  <si>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</si>
  <si>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</si>
  <si>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</si>
  <si>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</si>
  <si>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</si>
  <si>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</si>
  <si>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</si>
  <si>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</si>
  <si>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</si>
  <si>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</si>
  <si>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</si>
  <si>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</si>
  <si>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</si>
  <si>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</si>
  <si>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</si>
  <si>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</si>
  <si>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</si>
  <si>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</si>
  <si>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</si>
  <si>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</si>
  <si>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</si>
  <si>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</si>
  <si>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</si>
  <si>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</si>
  <si>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</si>
  <si>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</si>
  <si>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</si>
  <si>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</si>
  <si>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</si>
  <si>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</si>
  <si>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</si>
  <si>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</si>
  <si>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</si>
  <si>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</si>
  <si>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</si>
  <si>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</si>
  <si>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</si>
  <si>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</si>
  <si>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</si>
  <si>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</si>
  <si>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</si>
  <si>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</si>
  <si>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</si>
  <si>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</si>
  <si>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</si>
  <si>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</si>
  <si>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</si>
  <si>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</si>
  <si>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</si>
  <si>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</si>
  <si>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</si>
  <si>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</si>
  <si>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</si>
  <si>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</si>
  <si>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</si>
  <si>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</si>
  <si>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</si>
  <si>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</si>
  <si>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</si>
  <si>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</si>
  <si>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</si>
  <si>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</si>
  <si>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</si>
  <si>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</si>
  <si>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</si>
  <si>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</si>
  <si>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</si>
  <si>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</si>
  <si>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</si>
  <si>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</si>
  <si>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</si>
  <si>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</si>
  <si>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</si>
  <si>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</si>
  <si>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</si>
  <si>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</si>
  <si>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</si>
  <si>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</si>
  <si>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</si>
  <si>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</si>
  <si>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</si>
  <si>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</si>
  <si>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</si>
  <si>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</si>
  <si>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</si>
  <si>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</si>
  <si>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</si>
  <si>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</si>
  <si>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</si>
  <si>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</si>
  <si>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</si>
  <si>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</si>
  <si>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</si>
  <si>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</si>
  <si>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</si>
  <si>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</si>
  <si>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</si>
  <si>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</si>
  <si>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</si>
  <si>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</si>
  <si>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</si>
  <si>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</si>
  <si>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</si>
  <si>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</si>
  <si>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</si>
  <si>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</si>
  <si>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</si>
  <si>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</si>
  <si>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</si>
  <si>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</si>
  <si>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</si>
  <si>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</si>
  <si>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</si>
  <si>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</si>
  <si>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</si>
  <si>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</si>
  <si>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</si>
  <si>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</si>
  <si>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</si>
  <si>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</si>
  <si>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</si>
  <si>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</si>
  <si>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</si>
  <si>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</si>
  <si>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</si>
  <si>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</si>
  <si>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</si>
  <si>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</si>
  <si>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</si>
  <si>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</si>
  <si>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</si>
  <si>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</si>
  <si>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</si>
  <si>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</si>
  <si>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</si>
  <si>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</si>
  <si>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</si>
  <si>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</si>
  <si>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</si>
  <si>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</si>
  <si>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</si>
  <si>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</si>
  <si>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</si>
  <si>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</si>
  <si>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</si>
  <si>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</si>
  <si>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</si>
  <si>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</si>
  <si>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</si>
  <si>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</si>
  <si>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</si>
  <si>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</si>
  <si>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</si>
  <si>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</si>
  <si>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</si>
  <si>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</si>
  <si>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</si>
  <si>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</si>
  <si>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</si>
  <si>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</si>
  <si>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</si>
  <si>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</si>
  <si>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</si>
  <si>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</si>
  <si>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</si>
  <si>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</si>
  <si>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</si>
  <si>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</si>
  <si>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</si>
  <si>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</si>
  <si>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</si>
  <si>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</si>
  <si>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</si>
  <si>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</si>
  <si>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</si>
  <si>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</si>
  <si>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</si>
  <si>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</si>
  <si>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</si>
  <si>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</si>
  <si>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</si>
  <si>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</si>
  <si>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</si>
  <si>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</si>
  <si>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</si>
  <si>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</si>
  <si>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</si>
  <si>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</si>
  <si>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</si>
  <si>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</si>
  <si>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</si>
  <si>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</si>
  <si>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</si>
  <si>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</si>
  <si>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</si>
  <si>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</si>
  <si>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</si>
  <si>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</si>
  <si>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</si>
  <si>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</si>
  <si>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</si>
  <si>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</si>
  <si>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</si>
  <si>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</si>
  <si>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</si>
  <si>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</si>
  <si>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</si>
  <si>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</si>
  <si>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</si>
  <si>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</si>
  <si>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</si>
  <si>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</si>
  <si>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</si>
  <si>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</si>
  <si>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</si>
  <si>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</si>
  <si>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</si>
  <si>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</si>
  <si>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</si>
  <si>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</si>
  <si>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</si>
  <si>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</si>
  <si>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</si>
  <si>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</si>
  <si>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</si>
  <si>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</si>
  <si>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</si>
  <si>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</si>
  <si>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</si>
  <si>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</si>
  <si>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</si>
  <si>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</si>
  <si>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</si>
  <si>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</si>
  <si>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</si>
  <si>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</si>
  <si>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</si>
  <si>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</si>
  <si>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</si>
  <si>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</si>
  <si>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</si>
  <si>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</si>
  <si>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</si>
  <si>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</si>
  <si>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</si>
  <si>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</si>
  <si>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</si>
  <si>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</si>
  <si>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</si>
  <si>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</si>
  <si>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</si>
  <si>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</si>
  <si>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</si>
  <si>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</si>
  <si>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</si>
  <si>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</si>
  <si>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</si>
  <si>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</si>
  <si>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</si>
  <si>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</si>
  <si>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</si>
  <si>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</si>
  <si>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</si>
  <si>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</si>
  <si>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</si>
  <si>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</si>
  <si>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</si>
  <si>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</si>
  <si>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</si>
  <si>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</si>
  <si>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</si>
  <si>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</si>
  <si>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</si>
  <si>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</si>
  <si>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</si>
  <si>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</si>
  <si>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</si>
  <si>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</si>
  <si>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</si>
  <si>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</si>
  <si>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</si>
  <si>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</si>
  <si>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</si>
  <si>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</si>
  <si>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</si>
  <si>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</si>
  <si>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</si>
  <si>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</si>
  <si>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</si>
  <si>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</si>
  <si>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</si>
  <si>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</si>
  <si>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</si>
  <si>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</si>
  <si>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</si>
  <si>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</si>
  <si>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</si>
  <si>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</si>
  <si>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</si>
  <si>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</si>
  <si>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</si>
  <si>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</si>
  <si>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</si>
  <si>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</si>
  <si>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</si>
  <si>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</si>
  <si>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</si>
  <si>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</si>
  <si>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</si>
  <si>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</si>
  <si>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</si>
  <si>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</si>
  <si>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</si>
  <si>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</si>
  <si>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</si>
  <si>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</si>
  <si>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</si>
  <si>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</si>
  <si>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</si>
  <si>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</si>
  <si>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</si>
  <si>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</si>
  <si>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</si>
  <si>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</si>
  <si>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</si>
  <si>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</si>
  <si>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</si>
  <si>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</si>
  <si>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</si>
  <si>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</si>
  <si>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</si>
  <si>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</si>
  <si>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</si>
  <si>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</si>
  <si>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</si>
  <si>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</si>
  <si>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</si>
  <si>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</si>
  <si>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</si>
  <si>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</si>
  <si>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</si>
  <si>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</si>
  <si>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</si>
  <si>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</si>
  <si>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</si>
  <si>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</si>
  <si>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</si>
  <si>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</si>
  <si>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</si>
  <si>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</si>
  <si>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</si>
  <si>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</si>
  <si>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</si>
  <si>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</si>
  <si>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</si>
  <si>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</si>
  <si>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</si>
  <si>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</si>
  <si>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</si>
  <si>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</si>
  <si>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</si>
  <si>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</si>
  <si>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</si>
  <si>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</si>
  <si>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</si>
  <si>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</si>
  <si>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</si>
  <si>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</si>
  <si>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</si>
  <si>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</si>
  <si>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</si>
  <si>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</si>
  <si>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</si>
  <si>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</si>
  <si>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</si>
  <si>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</si>
  <si>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</si>
  <si>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</si>
  <si>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</si>
  <si>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</si>
  <si>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</si>
  <si>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</si>
  <si>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</si>
  <si>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</si>
  <si>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</si>
  <si>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</si>
  <si>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</si>
  <si>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</si>
  <si>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</si>
  <si>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</si>
  <si>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</si>
  <si>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</si>
  <si>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</si>
  <si>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</si>
  <si>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</si>
  <si>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</si>
  <si>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</si>
  <si>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</si>
  <si>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</si>
  <si>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</si>
  <si>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</si>
  <si>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</si>
  <si>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</si>
  <si>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</si>
  <si>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</si>
  <si>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</si>
  <si>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</si>
  <si>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</si>
  <si>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</si>
  <si>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</si>
  <si>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</si>
  <si>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</si>
  <si>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</si>
  <si>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</si>
  <si>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</si>
  <si>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</si>
  <si>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</si>
  <si>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</si>
  <si>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</si>
  <si>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</si>
  <si>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</si>
  <si>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</si>
  <si>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</si>
  <si>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</si>
  <si>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</si>
  <si>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</si>
  <si>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</si>
  <si>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</si>
  <si>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</si>
  <si>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</si>
  <si>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</si>
  <si>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</si>
  <si>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</si>
  <si>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</si>
  <si>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</si>
  <si>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</si>
  <si>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</si>
  <si>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</si>
  <si>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</si>
  <si>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</si>
  <si>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</si>
  <si>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</si>
  <si>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</si>
  <si>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</si>
  <si>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</si>
  <si>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</si>
  <si>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</si>
  <si>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</si>
  <si>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</si>
  <si>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</si>
  <si>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</si>
  <si>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</si>
  <si>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</si>
  <si>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</si>
  <si>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</si>
  <si>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</si>
  <si>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</si>
  <si>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</si>
  <si>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</si>
  <si>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</si>
  <si>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</si>
  <si>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</si>
  <si>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</si>
  <si>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</si>
  <si>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</si>
  <si>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</si>
  <si>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</si>
  <si>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</si>
  <si>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</si>
  <si>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</si>
  <si>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</si>
  <si>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</si>
  <si>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</si>
  <si>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</si>
  <si>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</si>
  <si>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</si>
  <si>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</si>
  <si>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</si>
  <si>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</si>
  <si>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</si>
  <si>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</si>
  <si>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</si>
  <si>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</si>
  <si>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</si>
  <si>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</si>
  <si>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</si>
  <si>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</si>
  <si>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</si>
  <si>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</si>
  <si>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</si>
  <si>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</si>
  <si>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</si>
  <si>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</si>
  <si>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</si>
  <si>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</si>
  <si>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</si>
  <si>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</si>
  <si>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</si>
  <si>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</si>
  <si>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</si>
  <si>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</si>
  <si>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</si>
  <si>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</si>
  <si>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</si>
  <si>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</si>
  <si>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</si>
  <si>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</si>
  <si>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</si>
  <si>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</si>
  <si>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</si>
  <si>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</si>
  <si>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</si>
  <si>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</si>
  <si>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</si>
  <si>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</si>
  <si>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</si>
  <si>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</si>
  <si>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</si>
  <si>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</si>
  <si>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</si>
  <si>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</si>
  <si>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</si>
  <si>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</si>
  <si>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</si>
  <si>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</si>
  <si>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</si>
  <si>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</si>
  <si>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</si>
  <si>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</si>
  <si>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</si>
  <si>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</si>
  <si>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</si>
  <si>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</si>
  <si>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</si>
  <si>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</si>
  <si>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</si>
  <si>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</si>
  <si>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</si>
  <si>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</si>
  <si>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</si>
  <si>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</si>
  <si>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</si>
  <si>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</si>
  <si>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</si>
  <si>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</si>
  <si>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</si>
  <si>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</si>
  <si>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</si>
  <si>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</si>
  <si>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</si>
  <si>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</si>
  <si>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</si>
  <si>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</si>
  <si>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</si>
  <si>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</si>
  <si>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</si>
  <si>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</si>
  <si>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</si>
  <si>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</si>
  <si>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</si>
  <si>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</si>
  <si>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</si>
  <si>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</si>
  <si>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</si>
  <si>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</si>
  <si>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</si>
  <si>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</si>
  <si>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</si>
  <si>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</si>
  <si>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</si>
  <si>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</si>
  <si>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</si>
  <si>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</si>
  <si>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</si>
  <si>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</si>
  <si>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</si>
  <si>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</si>
  <si>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</si>
  <si>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</si>
  <si>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</si>
  <si>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</si>
  <si>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</si>
  <si>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</si>
  <si>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</si>
  <si>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</si>
  <si>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</si>
  <si>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</si>
  <si>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</si>
  <si>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</si>
  <si>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</si>
  <si>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</si>
  <si>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</si>
  <si>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</si>
  <si>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</si>
  <si>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</si>
  <si>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</si>
  <si>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</si>
  <si>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</si>
  <si>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</si>
  <si>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</si>
  <si>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</si>
  <si>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</si>
  <si>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</si>
  <si>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</si>
  <si>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</si>
  <si>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</si>
  <si>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</si>
  <si>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</si>
  <si>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</si>
  <si>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</si>
  <si>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</si>
  <si>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</si>
  <si>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</si>
  <si>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</si>
  <si>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</si>
  <si>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</si>
  <si>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</si>
  <si>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</si>
  <si>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</si>
  <si>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</si>
  <si>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</si>
  <si>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</si>
  <si>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</si>
  <si>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</si>
  <si>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</si>
  <si>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</si>
  <si>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</si>
  <si>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</si>
  <si>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</si>
  <si>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</si>
  <si>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</si>
  <si>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</si>
  <si>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</si>
  <si>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</si>
  <si>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</si>
  <si>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</si>
  <si>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</si>
  <si>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</si>
  <si>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</si>
  <si>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</si>
  <si>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</si>
  <si>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</si>
  <si>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</si>
  <si>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</si>
  <si>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</si>
  <si>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</si>
  <si>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</si>
  <si>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</si>
  <si>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</si>
  <si>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</si>
  <si>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</si>
  <si>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</si>
  <si>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</si>
  <si>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</si>
  <si>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</si>
  <si>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</si>
  <si>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</si>
  <si>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</si>
  <si>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</si>
  <si>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</si>
  <si>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</si>
  <si>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</si>
  <si>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</si>
  <si>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</si>
  <si>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</si>
  <si>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</si>
  <si>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</si>
  <si>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</si>
  <si>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</si>
  <si>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</si>
  <si>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</si>
  <si>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</si>
  <si>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</si>
  <si>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</si>
  <si>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</si>
  <si>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</si>
  <si>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</si>
  <si>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</si>
  <si>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</si>
  <si>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</si>
  <si>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</si>
  <si>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</si>
  <si>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</si>
  <si>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</si>
  <si>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</si>
  <si>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</si>
  <si>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</si>
  <si>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</si>
  <si>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</si>
  <si>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</si>
  <si>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</si>
  <si>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</si>
  <si>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</si>
  <si>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</si>
  <si>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</si>
  <si>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</si>
  <si>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</si>
  <si>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</si>
  <si>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</si>
  <si>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</si>
  <si>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</si>
  <si>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</si>
  <si>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</si>
  <si>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</si>
  <si>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</si>
  <si>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</si>
  <si>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</si>
  <si>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</si>
  <si>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</si>
  <si>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</si>
  <si>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</si>
  <si>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</si>
  <si>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</si>
  <si>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</si>
  <si>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</si>
  <si>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</si>
  <si>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</si>
  <si>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</si>
  <si>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</si>
  <si>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</si>
  <si>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</si>
  <si>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</si>
  <si>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</si>
  <si>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</si>
  <si>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</si>
  <si>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</si>
  <si>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</si>
  <si>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</si>
  <si>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</si>
  <si>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</si>
  <si>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</si>
  <si>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</si>
  <si>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</si>
  <si>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</si>
  <si>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</si>
  <si>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</si>
  <si>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</si>
  <si>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</si>
  <si>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</si>
  <si>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</si>
  <si>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</si>
  <si>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</si>
  <si>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</si>
  <si>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</si>
  <si>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</si>
  <si>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</si>
  <si>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</si>
  <si>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</si>
  <si>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</si>
  <si>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</si>
  <si>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</si>
  <si>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</si>
  <si>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</si>
  <si>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</si>
  <si>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</si>
  <si>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</si>
  <si>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</si>
  <si>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</si>
  <si>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</si>
  <si>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</si>
  <si>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</si>
  <si>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</si>
  <si>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</si>
  <si>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</si>
  <si>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</si>
  <si>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</si>
  <si>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</si>
  <si>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</si>
  <si>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</si>
  <si>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</si>
  <si>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</si>
  <si>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</si>
  <si>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</si>
  <si>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</si>
  <si>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</si>
  <si>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</si>
  <si>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</si>
  <si>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</si>
  <si>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</si>
  <si>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</si>
  <si>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</si>
  <si>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</si>
  <si>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</si>
  <si>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</si>
  <si>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</si>
  <si>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</si>
  <si>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</si>
  <si>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</si>
  <si>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</si>
  <si>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</si>
  <si>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</si>
  <si>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</si>
  <si>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</si>
  <si>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</si>
  <si>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</si>
  <si>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</si>
  <si>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</si>
  <si>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</si>
  <si>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</si>
  <si>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</si>
  <si>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</si>
  <si>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</si>
  <si>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</si>
  <si>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</si>
  <si>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</si>
  <si>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</si>
  <si>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</si>
  <si>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</si>
  <si>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</si>
  <si>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</si>
  <si>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</si>
  <si>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</si>
  <si>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</si>
  <si>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</si>
  <si>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</si>
  <si>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</si>
  <si>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</si>
  <si>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</si>
  <si>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</si>
  <si>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</si>
  <si>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</si>
  <si>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</si>
  <si>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</si>
  <si>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</si>
  <si>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</si>
  <si>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</si>
  <si>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</si>
  <si>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</si>
  <si>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</si>
  <si>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</si>
  <si>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</si>
  <si>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</si>
  <si>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</si>
  <si>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</si>
  <si>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</si>
  <si>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</si>
  <si>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</si>
  <si>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</si>
  <si>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</si>
  <si>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</si>
  <si>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</si>
  <si>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</si>
  <si>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</si>
  <si>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</si>
  <si>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</si>
  <si>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</si>
  <si>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</si>
  <si>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</si>
  <si>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</si>
  <si>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</si>
  <si>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</si>
  <si>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</si>
  <si>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</si>
  <si>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</si>
  <si>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</si>
  <si>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</si>
  <si>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</si>
  <si>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</si>
  <si>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</si>
  <si>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</si>
  <si>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</si>
  <si>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</si>
  <si>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</si>
  <si>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</si>
  <si>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</si>
  <si>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</si>
  <si>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</si>
  <si>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</si>
  <si>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</si>
  <si>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</si>
  <si>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</si>
  <si>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</si>
  <si>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</si>
  <si>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</si>
  <si>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</si>
  <si>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</si>
  <si>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</si>
  <si>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</si>
  <si>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</si>
  <si>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</si>
  <si>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</si>
  <si>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</si>
  <si>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</si>
  <si>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</si>
  <si>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</si>
  <si>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</si>
  <si>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</si>
  <si>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</si>
  <si>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</si>
  <si>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</si>
  <si>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</si>
  <si>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</si>
  <si>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</si>
  <si>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</si>
  <si>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</si>
  <si>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</si>
  <si>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</si>
  <si>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</si>
  <si>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</si>
  <si>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</si>
  <si>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</si>
  <si>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</si>
  <si>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</si>
  <si>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</si>
  <si>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</si>
  <si>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</si>
  <si>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</si>
  <si>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</si>
  <si>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</si>
  <si>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</si>
  <si>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</si>
  <si>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</si>
  <si>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</si>
  <si>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</si>
  <si>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</si>
  <si>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</si>
  <si>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</si>
  <si>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</si>
  <si>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</si>
  <si>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</si>
  <si>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</si>
  <si>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</si>
  <si>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</si>
  <si>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</si>
  <si>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</si>
  <si>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</si>
  <si>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</si>
  <si>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</si>
  <si>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</si>
  <si>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</si>
  <si>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</si>
  <si>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</si>
  <si>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</si>
  <si>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</si>
  <si>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</si>
  <si>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</si>
  <si>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</si>
  <si>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</si>
  <si>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</si>
  <si>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</si>
  <si>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</si>
  <si>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</si>
  <si>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</si>
  <si>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</si>
  <si>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</si>
  <si>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</si>
  <si>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</si>
  <si>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</si>
  <si>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</si>
  <si>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</si>
  <si>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</si>
  <si>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</si>
  <si>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</si>
  <si>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</si>
  <si>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</si>
  <si>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</si>
  <si>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</si>
  <si>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</si>
  <si>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</si>
  <si>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</si>
  <si>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</si>
  <si>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</si>
  <si>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</si>
  <si>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</si>
  <si>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</si>
  <si>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</si>
  <si>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</si>
  <si>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</si>
  <si>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</si>
  <si>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</si>
  <si>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</si>
  <si>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</si>
  <si>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</si>
  <si>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</si>
  <si>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</si>
  <si>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</si>
  <si>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</si>
  <si>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</si>
  <si>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</si>
  <si>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</si>
  <si>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</si>
  <si>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</si>
  <si>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</si>
  <si>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</si>
  <si>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</si>
  <si>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</si>
  <si>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</si>
  <si>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</si>
  <si>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</si>
  <si>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</si>
  <si>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</si>
  <si>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</si>
  <si>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</si>
  <si>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</si>
  <si>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</si>
  <si>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</si>
  <si>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</si>
  <si>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</si>
  <si>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</si>
  <si>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</si>
  <si>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</si>
  <si>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</si>
  <si>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</si>
  <si>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</si>
  <si>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</si>
  <si>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</si>
  <si>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</si>
  <si>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</si>
  <si>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</si>
  <si>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</si>
  <si>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</si>
  <si>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</si>
  <si>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</si>
  <si>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</si>
  <si>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</si>
  <si>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</si>
  <si>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</si>
  <si>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</si>
  <si>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</si>
  <si>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</si>
  <si>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</si>
  <si>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</si>
  <si>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</si>
  <si>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</si>
  <si>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</si>
  <si>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</si>
  <si>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</si>
  <si>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</si>
  <si>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</si>
  <si>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</si>
  <si>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</si>
  <si>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</si>
  <si>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</si>
  <si>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</si>
  <si>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</si>
  <si>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</si>
  <si>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</si>
  <si>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</si>
  <si>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</si>
  <si>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</si>
  <si>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</si>
  <si>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</si>
  <si>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</si>
  <si>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</si>
  <si>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</si>
  <si>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</si>
  <si>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</si>
  <si>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</si>
  <si>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</si>
  <si>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</si>
  <si>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</si>
  <si>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</si>
  <si>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</si>
  <si>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</si>
  <si>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</si>
  <si>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</si>
  <si>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</si>
  <si>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</si>
  <si>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</si>
  <si>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</si>
  <si>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</si>
  <si>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</si>
  <si>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</si>
  <si>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</si>
  <si>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</si>
  <si>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</si>
  <si>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</si>
  <si>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</si>
  <si>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</si>
  <si>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</si>
  <si>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</si>
  <si>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</si>
  <si>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</si>
  <si>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</si>
  <si>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</si>
  <si>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</si>
  <si>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</si>
  <si>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</si>
  <si>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</si>
  <si>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</si>
  <si>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</si>
  <si>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</si>
  <si>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</si>
  <si>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</si>
  <si>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</si>
  <si>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</si>
  <si>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</si>
  <si>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</si>
  <si>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</si>
  <si>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</si>
  <si>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</si>
  <si>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</si>
  <si>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</si>
  <si>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</si>
  <si>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</si>
  <si>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</si>
  <si>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</si>
  <si>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</si>
  <si>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</si>
  <si>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</si>
  <si>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</si>
  <si>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</si>
  <si>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</si>
  <si>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</si>
  <si>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</si>
  <si>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</si>
  <si>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</si>
  <si>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</si>
  <si>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</si>
  <si>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</si>
  <si>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</si>
  <si>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</si>
  <si>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</si>
  <si>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</si>
  <si>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</si>
  <si>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</si>
  <si>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</si>
  <si>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</si>
  <si>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</si>
  <si>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</si>
  <si>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</si>
  <si>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</si>
  <si>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</si>
  <si>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</si>
  <si>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</si>
  <si>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</si>
  <si>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</si>
  <si>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</si>
  <si>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</si>
  <si>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</si>
  <si>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</si>
  <si>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</si>
  <si>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</si>
  <si>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</si>
  <si>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</si>
  <si>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</si>
  <si>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</si>
  <si>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</si>
  <si>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</si>
  <si>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</si>
  <si>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</si>
  <si>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</si>
  <si>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</si>
  <si>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</si>
  <si>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</si>
  <si>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</si>
  <si>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</si>
  <si>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</si>
  <si>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</si>
  <si>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</si>
  <si>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</si>
  <si>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</si>
  <si>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</si>
  <si>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</si>
  <si>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</si>
  <si>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</si>
  <si>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</si>
  <si>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</si>
  <si>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</si>
  <si>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</si>
  <si>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</si>
  <si>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</si>
  <si>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</si>
  <si>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</si>
  <si>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</si>
  <si>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</si>
  <si>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</si>
  <si>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</si>
  <si>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</si>
  <si>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</si>
  <si>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</si>
  <si>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</si>
  <si>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</si>
  <si>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</si>
  <si>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</si>
  <si>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</si>
  <si>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</si>
  <si>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</si>
  <si>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</si>
  <si>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</si>
  <si>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</si>
  <si>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</si>
  <si>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</si>
  <si>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</si>
  <si>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</si>
  <si>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</si>
  <si>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</si>
  <si>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</si>
  <si>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</si>
  <si>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</si>
  <si>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</si>
  <si>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</si>
  <si>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</si>
  <si>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</si>
  <si>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</si>
  <si>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</si>
  <si>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</si>
  <si>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</si>
  <si>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</si>
  <si>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</si>
  <si>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</si>
  <si>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</si>
  <si>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</si>
  <si>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</si>
  <si>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</si>
  <si>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</si>
  <si>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</si>
  <si>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</si>
  <si>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</si>
  <si>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</si>
  <si>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</si>
  <si>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</si>
  <si>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</si>
  <si>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</si>
  <si>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</si>
  <si>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</si>
  <si>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</si>
  <si>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</si>
  <si>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</si>
  <si>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</si>
  <si>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</si>
  <si>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</si>
  <si>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</si>
  <si>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</si>
  <si>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</si>
  <si>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</si>
  <si>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</si>
  <si>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</si>
  <si>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</si>
  <si>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</si>
  <si>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</si>
  <si>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</si>
  <si>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</si>
  <si>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</si>
  <si>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</si>
  <si>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</si>
  <si>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</si>
  <si>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</si>
  <si>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</si>
  <si>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</si>
  <si>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</si>
  <si>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</si>
  <si>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</si>
  <si>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</si>
  <si>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</si>
  <si>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</si>
  <si>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</si>
  <si>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</si>
  <si>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</si>
  <si>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</si>
  <si>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</si>
  <si>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</si>
  <si>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</si>
  <si>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</si>
  <si>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</si>
  <si>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</si>
  <si>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</si>
  <si>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</si>
  <si>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</si>
  <si>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</si>
  <si>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</si>
  <si>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</si>
  <si>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</si>
  <si>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</si>
  <si>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</si>
  <si>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</si>
  <si>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</si>
  <si>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</si>
  <si>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</si>
  <si>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</si>
  <si>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</si>
  <si>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</si>
  <si>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</si>
  <si>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</si>
  <si>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</si>
  <si>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</si>
  <si>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</si>
  <si>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</si>
  <si>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</si>
  <si>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</si>
  <si>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</si>
  <si>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</si>
  <si>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</si>
  <si>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</si>
  <si>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</si>
  <si>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</si>
  <si>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</si>
  <si>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</si>
  <si>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</si>
  <si>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</si>
  <si>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</si>
  <si>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</si>
  <si>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</si>
  <si>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</si>
  <si>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</si>
  <si>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</si>
  <si>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</si>
  <si>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</si>
  <si>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</si>
  <si>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</si>
  <si>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</si>
  <si>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</si>
  <si>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</si>
  <si>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</si>
  <si>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</si>
  <si>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</si>
  <si>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</si>
  <si>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</si>
  <si>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</si>
  <si>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</si>
  <si>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</si>
  <si>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</si>
  <si>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</si>
  <si>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</si>
  <si>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</si>
  <si>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</si>
  <si>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</si>
  <si>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</si>
  <si>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</si>
  <si>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</si>
  <si>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</si>
  <si>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</si>
  <si>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</si>
  <si>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</si>
  <si>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</si>
  <si>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</si>
  <si>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</si>
  <si>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</si>
  <si>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</si>
  <si>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</si>
  <si>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</si>
  <si>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</si>
  <si>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</si>
  <si>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</si>
  <si>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</si>
  <si>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</si>
  <si>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</si>
  <si>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</si>
  <si>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</si>
  <si>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</si>
  <si>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</si>
  <si>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</si>
  <si>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</si>
  <si>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</si>
  <si>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</si>
  <si>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</si>
  <si>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</si>
  <si>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</si>
  <si>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</si>
  <si>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</si>
  <si>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</si>
  <si>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</si>
  <si>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</si>
  <si>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</si>
  <si>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</si>
  <si>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</si>
  <si>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</si>
  <si>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</si>
  <si>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</si>
  <si>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</si>
  <si>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</si>
  <si>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</si>
  <si>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</si>
  <si>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</si>
  <si>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</si>
  <si>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</si>
  <si>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</si>
  <si>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</si>
  <si>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</si>
  <si>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</si>
  <si>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</si>
  <si>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</si>
  <si>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</si>
  <si>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</si>
  <si>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</si>
  <si>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</si>
  <si>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</si>
  <si>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</si>
  <si>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</si>
  <si>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</si>
  <si>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</si>
  <si>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</si>
  <si>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</si>
  <si>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</si>
  <si>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</si>
  <si>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</si>
  <si>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</si>
  <si>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</si>
  <si>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</si>
  <si>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</si>
  <si>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</si>
  <si>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</si>
  <si>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</si>
  <si>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</si>
  <si>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</si>
  <si>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</si>
  <si>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</si>
  <si>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</si>
  <si>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</si>
  <si>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</si>
  <si>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</si>
  <si>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</si>
  <si>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</si>
  <si>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</si>
  <si>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</si>
  <si>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</si>
  <si>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</si>
  <si>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</si>
  <si>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</si>
  <si>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</si>
  <si>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</si>
  <si>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</si>
  <si>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</si>
  <si>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</si>
  <si>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</si>
  <si>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</si>
  <si>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</si>
  <si>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</si>
  <si>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</si>
  <si>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</si>
  <si>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</si>
  <si>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</si>
  <si>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</si>
  <si>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</si>
  <si>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</si>
  <si>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</si>
  <si>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</si>
  <si>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</si>
  <si>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</si>
  <si>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</si>
  <si>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</si>
  <si>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</si>
  <si>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</si>
  <si>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</si>
  <si>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</si>
  <si>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</si>
  <si>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</si>
  <si>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</si>
  <si>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</si>
  <si>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</si>
  <si>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</si>
  <si>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</si>
  <si>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</si>
  <si>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</si>
  <si>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</si>
  <si>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</si>
  <si>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</si>
  <si>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</si>
  <si>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</si>
  <si>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</si>
  <si>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</si>
  <si>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</si>
  <si>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</si>
  <si>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</si>
  <si>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</si>
  <si>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</si>
  <si>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</si>
  <si>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</si>
  <si>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</si>
  <si>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</si>
  <si>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</si>
  <si>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</si>
  <si>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</si>
  <si>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</si>
  <si>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</si>
  <si>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</si>
  <si>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</si>
  <si>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</si>
  <si>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</si>
  <si>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</si>
  <si>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</si>
  <si>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</si>
  <si>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</si>
  <si>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</si>
  <si>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</si>
  <si>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</si>
  <si>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</si>
  <si>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</si>
  <si>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</si>
  <si>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</si>
  <si>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</si>
  <si>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</si>
  <si>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</si>
  <si>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</si>
  <si>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</si>
  <si>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</si>
  <si>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</si>
  <si>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</si>
  <si>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</si>
  <si>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</si>
  <si>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</si>
  <si>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</si>
  <si>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</si>
  <si>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</si>
  <si>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</si>
  <si>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</si>
  <si>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</si>
  <si>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</si>
  <si>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</si>
  <si>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</si>
  <si>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</si>
  <si>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</si>
  <si>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</si>
  <si>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</si>
  <si>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</si>
  <si>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</si>
  <si>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</si>
  <si>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</si>
  <si>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</si>
  <si>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</si>
  <si>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</si>
  <si>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</si>
  <si>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</si>
  <si>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</si>
  <si>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</si>
  <si>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</si>
  <si>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</si>
  <si>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</si>
  <si>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</si>
  <si>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</si>
  <si>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</si>
  <si>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</si>
  <si>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</si>
  <si>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</si>
  <si>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</si>
  <si>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</si>
  <si>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</si>
  <si>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</si>
  <si>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</si>
  <si>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</si>
  <si>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</si>
  <si>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</si>
  <si>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</si>
  <si>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</si>
  <si>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</si>
  <si>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</si>
  <si>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</si>
  <si>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</si>
  <si>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</si>
  <si>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</si>
  <si>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</si>
  <si>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</si>
  <si>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</si>
  <si>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</si>
  <si>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</si>
  <si>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</si>
  <si>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</si>
  <si>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</si>
  <si>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</si>
  <si>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</si>
  <si>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</si>
  <si>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</si>
  <si>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</si>
  <si>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</si>
  <si>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</si>
  <si>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</si>
  <si>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</si>
  <si>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</si>
  <si>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</si>
  <si>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</si>
  <si>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</si>
  <si>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</si>
  <si>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</si>
  <si>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</si>
  <si>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</si>
  <si>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</si>
  <si>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</si>
  <si>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</si>
  <si>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</si>
  <si>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</si>
  <si>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</si>
  <si>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</si>
  <si>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</si>
  <si>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</si>
  <si>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</si>
  <si>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</si>
  <si>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</si>
  <si>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</si>
  <si>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</si>
  <si>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</si>
  <si>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</si>
  <si>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</si>
  <si>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</si>
  <si>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</si>
  <si>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</si>
  <si>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</si>
  <si>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</si>
  <si>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</si>
  <si>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</si>
  <si>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</si>
  <si>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</si>
  <si>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</si>
  <si>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</si>
  <si>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</si>
  <si>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</si>
  <si>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</si>
  <si>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</si>
  <si>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</si>
  <si>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</si>
  <si>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</si>
  <si>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</si>
  <si>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</si>
  <si>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</si>
  <si>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</si>
  <si>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</si>
  <si>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</si>
  <si>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</si>
  <si>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</si>
  <si>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</si>
  <si>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</si>
  <si>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</si>
  <si>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</si>
  <si>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</si>
  <si>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</si>
  <si>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</si>
  <si>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</si>
  <si>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</si>
  <si>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</si>
  <si>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</si>
  <si>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</si>
  <si>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</si>
  <si>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</si>
  <si>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</si>
  <si>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</si>
  <si>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</si>
  <si>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</si>
  <si>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</si>
  <si>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</si>
  <si>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</si>
  <si>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</si>
  <si>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</si>
  <si>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</si>
  <si>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</si>
  <si>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</si>
  <si>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</si>
  <si>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</si>
  <si>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</si>
  <si>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</si>
  <si>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</si>
  <si>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</si>
  <si>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</si>
  <si>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</si>
  <si>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</si>
  <si>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</si>
  <si>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</si>
  <si>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</si>
  <si>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</si>
  <si>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</si>
  <si>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</si>
  <si>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</si>
  <si>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</si>
  <si>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</si>
  <si>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</si>
  <si>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</si>
  <si>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</si>
  <si>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</si>
  <si>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</si>
  <si>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</si>
  <si>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</si>
  <si>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</si>
  <si>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</si>
  <si>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</si>
  <si>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</si>
  <si>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</si>
  <si>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</si>
  <si>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</si>
  <si>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</si>
  <si>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</si>
  <si>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</si>
  <si>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</si>
  <si>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</si>
  <si>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</si>
  <si>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</si>
  <si>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</si>
  <si>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</si>
  <si>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</si>
  <si>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</si>
  <si>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</si>
  <si>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</si>
  <si>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</si>
  <si>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</si>
  <si>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</si>
  <si>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</si>
  <si>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</si>
  <si>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</si>
  <si>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</si>
  <si>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</si>
  <si>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</si>
  <si>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</si>
  <si>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</si>
  <si>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</si>
  <si>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</si>
  <si>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</si>
  <si>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</si>
  <si>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</si>
  <si>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</si>
  <si>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</si>
  <si>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</si>
  <si>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</si>
  <si>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</si>
  <si>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</si>
  <si>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</si>
  <si>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</si>
  <si>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</si>
  <si>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</si>
  <si>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</si>
  <si>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</si>
  <si>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</si>
  <si>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</si>
  <si>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</si>
  <si>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</si>
  <si>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</si>
  <si>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</si>
  <si>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</si>
  <si>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</si>
  <si>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</si>
  <si>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</si>
  <si>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</si>
  <si>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</si>
  <si>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</si>
  <si>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</si>
  <si>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</si>
  <si>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</si>
  <si>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</si>
  <si>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</si>
  <si>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</si>
  <si>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</si>
  <si>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</si>
  <si>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</si>
  <si>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</si>
  <si>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</si>
  <si>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</si>
  <si>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</si>
  <si>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</si>
  <si>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</si>
  <si>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</si>
  <si>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</si>
  <si>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</si>
  <si>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</si>
  <si>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</si>
  <si>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</si>
  <si>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</si>
  <si>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</si>
  <si>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</si>
  <si>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</si>
  <si>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</si>
  <si>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</si>
  <si>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</si>
  <si>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</si>
  <si>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</si>
  <si>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</si>
  <si>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</si>
  <si>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</si>
  <si>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</si>
  <si>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</si>
  <si>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</si>
  <si>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</si>
  <si>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</si>
  <si>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</si>
  <si>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</si>
  <si>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</si>
  <si>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</si>
  <si>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</si>
  <si>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</si>
  <si>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</si>
  <si>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</si>
  <si>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</si>
  <si>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</si>
  <si>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</si>
  <si>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</si>
  <si>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</si>
  <si>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</si>
  <si>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</si>
  <si>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</si>
  <si>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</si>
  <si>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</si>
  <si>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</si>
  <si>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</si>
  <si>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</si>
  <si>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</si>
  <si>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</si>
  <si>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</si>
  <si>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</si>
  <si>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</si>
  <si>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</si>
  <si>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</si>
  <si>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</si>
  <si>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</si>
  <si>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</si>
  <si>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</si>
  <si>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</si>
  <si>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</si>
  <si>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</si>
  <si>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</si>
  <si>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</si>
  <si>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</si>
  <si>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</si>
  <si>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</si>
  <si>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</si>
  <si>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</si>
  <si>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</si>
  <si>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</si>
  <si>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</si>
  <si>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</si>
  <si>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</si>
  <si>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</si>
  <si>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</si>
  <si>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</si>
  <si>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</si>
  <si>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</si>
  <si>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</si>
  <si>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</si>
  <si>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</si>
  <si>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</si>
  <si>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</si>
  <si>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</si>
  <si>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</si>
  <si>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</si>
  <si>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</si>
  <si>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</si>
  <si>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</si>
  <si>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</si>
  <si>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</si>
  <si>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</si>
  <si>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</si>
  <si>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</si>
  <si>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</si>
  <si>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</si>
  <si>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</si>
  <si>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</si>
  <si>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</si>
  <si>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</si>
  <si>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</si>
  <si>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</si>
  <si>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</si>
  <si>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</si>
  <si>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</si>
  <si>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</si>
  <si>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</si>
  <si>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</si>
  <si>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</si>
  <si>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</si>
  <si>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</si>
  <si>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</si>
  <si>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</si>
  <si>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</si>
  <si>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</si>
  <si>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</si>
  <si>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</si>
  <si>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</si>
  <si>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</si>
  <si>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</si>
  <si>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</si>
  <si>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</si>
  <si>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</si>
  <si>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</si>
  <si>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</si>
  <si>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</si>
  <si>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</si>
  <si>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</si>
  <si>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</si>
  <si>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</si>
  <si>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</si>
  <si>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</si>
  <si>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</si>
  <si>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</si>
  <si>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</si>
  <si>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</si>
  <si>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</si>
  <si>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</si>
  <si>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</si>
  <si>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</si>
  <si>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</si>
  <si>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</si>
  <si>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</si>
  <si>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</si>
  <si>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</si>
  <si>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</si>
  <si>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</si>
  <si>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</si>
  <si>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</si>
  <si>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</si>
  <si>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</si>
  <si>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</si>
  <si>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</si>
  <si>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</si>
  <si>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</si>
  <si>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</si>
  <si>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</si>
  <si>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</si>
  <si>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</si>
  <si>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</si>
  <si>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</si>
  <si>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</si>
  <si>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CO2e emissions (including land use) by about 62% of 2005 levels.</t>
  </si>
  <si>
    <t>In a scenario limiting global warming to 1.5 °C, Virginia would need to cut its CO2e emissions (excluding land use) by about 53% of 2005 levels.</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</si>
  <si>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</si>
  <si>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</si>
  <si>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industrial emissions by about 30%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</si>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</sst>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3154</v>
      </c>
    </row>
    <row r="11" spans="1:2">
      <c r="A11" s="48"/>
    </row>
    <row r="12" spans="1:2">
      <c r="A12" s="8" t="s">
        <v>117</v>
      </c>
    </row>
    <row r="13" spans="1:2">
      <c r="A13" s="8" t="s">
        <v>118</v>
      </c>
    </row>
    <row r="14" spans="1:2">
      <c r="A14" s="8" t="s">
        <v>119</v>
      </c>
    </row>
    <row r="16" spans="1:2">
      <c r="A16" s="49" t="s">
        <v>3273</v>
      </c>
      <c r="B16" s="424"/>
    </row>
    <row r="17" spans="1:2">
      <c r="A17" s="427" t="s">
        <v>3253</v>
      </c>
      <c r="B17" s="366">
        <f>MAX(PolicyLevers!H:H)</f>
        <v>593</v>
      </c>
    </row>
    <row r="18" spans="1:2">
      <c r="A18" s="428" t="s">
        <v>3271</v>
      </c>
      <c r="B18" s="366" t="str">
        <f t="array" ref="B18">IF(MIN(IF(COUNTIF(PolicyLevers!$H$2:$H$1529,PolicyLevers!$H$2:$H$1529)&gt;1,PolicyLevers!$H$2:$H$1529, ""))=0,"No duplicate ID numbers",MIN(IF(COUNTIF(PolicyLevers!$H$2:$H$1529,PolicyLevers!$H$2:$H$1529)&gt;1,PolicyLevers!$H$2:$H$1529, "")))</f>
        <v>No duplicate ID numbers</v>
      </c>
    </row>
    <row r="19" spans="1:2" ht="28.5">
      <c r="A19" s="255" t="s">
        <v>3272</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3264</v>
      </c>
      <c r="B21" s="424"/>
    </row>
    <row r="22" spans="1:2">
      <c r="A22" s="8" t="s">
        <v>3265</v>
      </c>
    </row>
    <row r="23" spans="1:2">
      <c r="A23" s="8" t="s">
        <v>3249</v>
      </c>
    </row>
    <row r="24" spans="1:2">
      <c r="A24" s="8" t="s">
        <v>3250</v>
      </c>
    </row>
    <row r="25" spans="1:2">
      <c r="A25" s="8" t="s">
        <v>3251</v>
      </c>
    </row>
    <row r="26" spans="1:2">
      <c r="A26" s="8" t="s">
        <v>3252</v>
      </c>
    </row>
    <row r="28" spans="1:2">
      <c r="A28" s="8" t="s">
        <v>3266</v>
      </c>
    </row>
    <row r="29" spans="1:2">
      <c r="A29" s="8" t="s">
        <v>3247</v>
      </c>
    </row>
    <row r="30" spans="1:2">
      <c r="A30" s="8" t="s">
        <v>3248</v>
      </c>
    </row>
    <row r="32" spans="1:2">
      <c r="A32" s="8" t="s">
        <v>3267</v>
      </c>
    </row>
    <row r="33" spans="1:2">
      <c r="A33" s="8" t="s">
        <v>3254</v>
      </c>
    </row>
    <row r="34" spans="1:2">
      <c r="A34" s="8" t="s">
        <v>3255</v>
      </c>
    </row>
    <row r="36" spans="1:2">
      <c r="A36" s="8" t="s">
        <v>3268</v>
      </c>
    </row>
    <row r="37" spans="1:2">
      <c r="A37" s="8" t="s">
        <v>3256</v>
      </c>
    </row>
    <row r="38" spans="1:2">
      <c r="A38" s="8" t="s">
        <v>3257</v>
      </c>
    </row>
    <row r="40" spans="1:2">
      <c r="A40" s="49" t="s">
        <v>3258</v>
      </c>
      <c r="B40" s="424"/>
    </row>
    <row r="41" spans="1:2">
      <c r="A41" s="8" t="s">
        <v>3259</v>
      </c>
    </row>
    <row r="42" spans="1:2">
      <c r="A42" s="8" t="s">
        <v>3260</v>
      </c>
    </row>
    <row r="44" spans="1:2">
      <c r="A44" s="8" t="s">
        <v>3261</v>
      </c>
    </row>
    <row r="45" spans="1:2">
      <c r="A45" s="8" t="s">
        <v>3269</v>
      </c>
    </row>
    <row r="46" spans="1:2">
      <c r="A46" s="8" t="s">
        <v>3262</v>
      </c>
    </row>
    <row r="47" spans="1:2">
      <c r="A47" s="8" t="s">
        <v>3263</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abSelected="1" topLeftCell="H1" zoomScale="85" zoomScaleNormal="85" workbookViewId="0">
      <pane ySplit="1" topLeftCell="A199" activePane="bottomLeft" state="frozen"/>
      <selection pane="bottomLeft" activeCell="P208" sqref="P208"/>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0"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57">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57">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57">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57">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57">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57">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57">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57">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28.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28.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57">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28.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57">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28.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28.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28.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28.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28.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28.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28.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57">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57">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57">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57">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57">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28.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57">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57">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28.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28.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57">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57">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57">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57">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57">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28.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57">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57">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28.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28.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57">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57">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57">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57">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57">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57">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57">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57">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28.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28.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28.25">
      <c r="A62" s="345" t="s">
        <v>4</v>
      </c>
      <c r="B62" s="346" t="s">
        <v>2760</v>
      </c>
      <c r="C62" s="346" t="s">
        <v>2761</v>
      </c>
      <c r="H62" s="348">
        <v>360</v>
      </c>
      <c r="I62" s="9" t="s">
        <v>48</v>
      </c>
      <c r="J62" s="2" t="s">
        <v>2761</v>
      </c>
      <c r="K62" s="2" t="s">
        <v>2762</v>
      </c>
      <c r="L62" s="359">
        <v>0</v>
      </c>
      <c r="M62" s="359">
        <v>300</v>
      </c>
      <c r="N62" s="359">
        <v>5</v>
      </c>
      <c r="O62" s="2" t="s">
        <v>2763</v>
      </c>
      <c r="P62" s="445" t="s">
        <v>3497</v>
      </c>
      <c r="R62" s="400" t="s">
        <v>3057</v>
      </c>
      <c r="S62" s="444" t="s">
        <v>3498</v>
      </c>
    </row>
    <row r="63" spans="1:20" s="2" customFormat="1" ht="85.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71.2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3394</v>
      </c>
      <c r="Q64" s="74" t="s">
        <v>523</v>
      </c>
      <c r="R64" s="402" t="s">
        <v>524</v>
      </c>
      <c r="S64" s="446" t="s">
        <v>525</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3395</v>
      </c>
      <c r="Q65" s="62" t="str">
        <f t="shared" ref="Q65:R74" si="11">Q$64</f>
        <v>transportation-sector-main.html#ev-mandate</v>
      </c>
      <c r="R65" s="403" t="str">
        <f t="shared" si="11"/>
        <v>ev-mandate.html</v>
      </c>
      <c r="S65" s="446"/>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3396</v>
      </c>
      <c r="Q67" s="62" t="str">
        <f t="shared" si="11"/>
        <v>transportation-sector-main.html#ev-mandate</v>
      </c>
      <c r="R67" s="403" t="str">
        <f t="shared" si="11"/>
        <v>ev-mandate.html</v>
      </c>
      <c r="S67" s="446"/>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3397</v>
      </c>
      <c r="Q68" s="62" t="str">
        <f t="shared" si="11"/>
        <v>transportation-sector-main.html#ev-mandate</v>
      </c>
      <c r="R68" s="403" t="str">
        <f t="shared" si="11"/>
        <v>ev-mandate.html</v>
      </c>
      <c r="S68" s="446"/>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3398</v>
      </c>
      <c r="Q69" s="62" t="str">
        <f t="shared" si="11"/>
        <v>transportation-sector-main.html#ev-mandate</v>
      </c>
      <c r="R69" s="403" t="str">
        <f t="shared" si="11"/>
        <v>ev-mandate.html</v>
      </c>
      <c r="S69" s="446"/>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3499</v>
      </c>
      <c r="Q70" s="62" t="str">
        <f t="shared" si="11"/>
        <v>transportation-sector-main.html#ev-mandate</v>
      </c>
      <c r="R70" s="403" t="str">
        <f t="shared" si="11"/>
        <v>ev-mandate.html</v>
      </c>
      <c r="S70" s="446" t="s">
        <v>3500</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3501</v>
      </c>
      <c r="Q71" s="62" t="str">
        <f t="shared" si="11"/>
        <v>transportation-sector-main.html#ev-mandate</v>
      </c>
      <c r="R71" s="403" t="str">
        <f t="shared" si="11"/>
        <v>ev-mandate.html</v>
      </c>
      <c r="S71" s="446" t="s">
        <v>3502</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3399</v>
      </c>
      <c r="Q72" s="62" t="str">
        <f t="shared" si="11"/>
        <v>transportation-sector-main.html#ev-mandate</v>
      </c>
      <c r="R72" s="403" t="str">
        <f t="shared" si="11"/>
        <v>ev-mandate.html</v>
      </c>
      <c r="S72" s="448" t="s">
        <v>3078</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3400</v>
      </c>
      <c r="Q73" s="62" t="str">
        <f t="shared" si="11"/>
        <v>transportation-sector-main.html#ev-mandate</v>
      </c>
      <c r="R73" s="403" t="str">
        <f t="shared" si="11"/>
        <v>ev-mandate.html</v>
      </c>
      <c r="S73" s="446"/>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3401</v>
      </c>
      <c r="Q74" s="62" t="str">
        <f t="shared" si="11"/>
        <v>transportation-sector-main.html#ev-mandate</v>
      </c>
      <c r="R74" s="403" t="str">
        <f t="shared" si="11"/>
        <v>ev-mandate.html</v>
      </c>
      <c r="S74" s="446"/>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71.25">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3503</v>
      </c>
      <c r="Q76" s="74" t="s">
        <v>516</v>
      </c>
      <c r="R76" s="402" t="s">
        <v>517</v>
      </c>
      <c r="S76" s="446" t="s">
        <v>3504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85.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3402</v>
      </c>
      <c r="Q93" s="75" t="str">
        <f t="shared" si="19"/>
        <v>transportation-sector-main.html#fuel-econ-std</v>
      </c>
      <c r="R93" s="397" t="str">
        <f t="shared" si="19"/>
        <v>fuel-economy-standard.html</v>
      </c>
      <c r="S93" s="443"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3403</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3404</v>
      </c>
      <c r="Q95" s="75" t="str">
        <f t="shared" si="19"/>
        <v>transportation-sector-main.html#fuel-econ-std</v>
      </c>
      <c r="R95" s="397" t="str">
        <f t="shared" si="19"/>
        <v>fuel-economy-standard.html</v>
      </c>
      <c r="S95" s="443"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3405</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3406</v>
      </c>
      <c r="Q97" s="75" t="str">
        <f t="shared" si="19"/>
        <v>transportation-sector-main.html#fuel-econ-std</v>
      </c>
      <c r="R97" s="397" t="str">
        <f t="shared" si="19"/>
        <v>fuel-economy-standard.html</v>
      </c>
      <c r="S97" s="443"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3407</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3408</v>
      </c>
      <c r="Q99" s="75" t="str">
        <f t="shared" si="19"/>
        <v>transportation-sector-main.html#fuel-econ-std</v>
      </c>
      <c r="R99" s="397" t="str">
        <f t="shared" si="19"/>
        <v>fuel-economy-standard.html</v>
      </c>
      <c r="S99" s="443" t="s">
        <v>173</v>
      </c>
      <c r="T99" s="54" t="s">
        <v>439</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99.75">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3409</v>
      </c>
      <c r="Q101" s="74"/>
      <c r="R101" s="402" t="s">
        <v>3059</v>
      </c>
      <c r="S101" s="453" t="s">
        <v>2810</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3410</v>
      </c>
      <c r="Q102" s="56"/>
      <c r="R102" s="397" t="str">
        <f t="shared" ref="R102:R104" si="27">R$101</f>
        <v>hydrogen-vehicle-mandate.html</v>
      </c>
      <c r="S102" s="443"/>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3411</v>
      </c>
      <c r="Q103" s="56"/>
      <c r="R103" s="397" t="str">
        <f t="shared" si="27"/>
        <v>hydrogen-vehicle-mandate.html</v>
      </c>
      <c r="S103" s="443"/>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3412</v>
      </c>
      <c r="Q104" s="56"/>
      <c r="R104" s="397" t="str">
        <f t="shared" si="27"/>
        <v>hydrogen-vehicle-mandate.html</v>
      </c>
      <c r="S104" s="443"/>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57">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228">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3605</v>
      </c>
      <c r="Q114" s="54" t="s">
        <v>217</v>
      </c>
      <c r="R114" s="405" t="s">
        <v>218</v>
      </c>
      <c r="S114" s="456" t="s">
        <v>493</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3505</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1.2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3506</v>
      </c>
      <c r="Q116" s="54" t="s">
        <v>219</v>
      </c>
      <c r="R116" s="405" t="s">
        <v>220</v>
      </c>
      <c r="S116" s="398" t="s">
        <v>3507</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3508</v>
      </c>
      <c r="Q119" s="59" t="str">
        <f t="shared" ref="Q119:R121" si="36">Q$116</f>
        <v>buildings-sector-main.html#component-elec</v>
      </c>
      <c r="R119" s="407" t="str">
        <f t="shared" si="36"/>
        <v>building-component-electrification.html</v>
      </c>
      <c r="S119" s="457"/>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3509</v>
      </c>
      <c r="Q120" s="59" t="str">
        <f t="shared" si="36"/>
        <v>buildings-sector-main.html#component-elec</v>
      </c>
      <c r="R120" s="407" t="str">
        <f t="shared" si="36"/>
        <v>building-component-electrification.html</v>
      </c>
      <c r="S120" s="458"/>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3510</v>
      </c>
      <c r="Q121" s="59" t="str">
        <f t="shared" si="36"/>
        <v>buildings-sector-main.html#component-elec</v>
      </c>
      <c r="R121" s="407" t="str">
        <f t="shared" si="36"/>
        <v>building-component-electrification.html</v>
      </c>
      <c r="S121" s="457"/>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3511</v>
      </c>
      <c r="Q124" s="59" t="str">
        <f t="shared" ref="Q124:R126" si="38">Q$116</f>
        <v>buildings-sector-main.html#component-elec</v>
      </c>
      <c r="R124" s="407" t="str">
        <f t="shared" si="38"/>
        <v>building-component-electrification.html</v>
      </c>
      <c r="S124" s="457"/>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3512</v>
      </c>
      <c r="Q125" s="59" t="str">
        <f t="shared" si="38"/>
        <v>buildings-sector-main.html#component-elec</v>
      </c>
      <c r="R125" s="407" t="str">
        <f t="shared" si="38"/>
        <v>building-component-electrification.html</v>
      </c>
      <c r="S125" s="458"/>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3513</v>
      </c>
      <c r="Q126" s="59" t="str">
        <f t="shared" si="38"/>
        <v>buildings-sector-main.html#component-elec</v>
      </c>
      <c r="R126" s="407" t="str">
        <f t="shared" si="38"/>
        <v>building-component-electrification.html</v>
      </c>
      <c r="S126" s="457" t="s">
        <v>3514</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3515</v>
      </c>
      <c r="Q129" s="59" t="str">
        <f t="shared" ref="Q129:R130" si="40">Q$116</f>
        <v>buildings-sector-main.html#component-elec</v>
      </c>
      <c r="R129" s="407" t="str">
        <f t="shared" si="40"/>
        <v>building-component-electrification.html</v>
      </c>
      <c r="S129" s="457" t="s">
        <v>3516</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3517</v>
      </c>
      <c r="Q130" s="59" t="str">
        <f t="shared" si="40"/>
        <v>buildings-sector-main.html#component-elec</v>
      </c>
      <c r="R130" s="407" t="str">
        <f t="shared" si="40"/>
        <v>building-component-electrification.html</v>
      </c>
      <c r="S130" s="457" t="s">
        <v>3518</v>
      </c>
      <c r="T130" s="59"/>
    </row>
    <row r="131" spans="1:20" s="5" customFormat="1" ht="99.75">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3519</v>
      </c>
      <c r="Q131" s="54" t="s">
        <v>221</v>
      </c>
      <c r="R131" s="405" t="s">
        <v>222</v>
      </c>
      <c r="S131" s="443" t="s">
        <v>168</v>
      </c>
      <c r="T131" s="54" t="s">
        <v>480</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3520</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3521</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3522</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3523</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3524</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3525</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3526</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3527</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3528</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3529</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3530</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3531</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3532</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3533</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3534</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3535</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3536</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99.75">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42.75">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2.7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3413</v>
      </c>
      <c r="Q152" s="54" t="s">
        <v>225</v>
      </c>
      <c r="R152" s="405" t="s">
        <v>226</v>
      </c>
      <c r="S152" s="454" t="s">
        <v>80</v>
      </c>
      <c r="T152" s="56"/>
    </row>
    <row r="153" spans="1:20" s="5" customFormat="1" ht="57">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3414</v>
      </c>
      <c r="Q153" s="54" t="s">
        <v>227</v>
      </c>
      <c r="R153" s="405" t="s">
        <v>228</v>
      </c>
      <c r="S153" s="443"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3415</v>
      </c>
      <c r="Q154" s="54" t="s">
        <v>227</v>
      </c>
      <c r="R154" s="405" t="s">
        <v>228</v>
      </c>
      <c r="S154" s="459"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3416</v>
      </c>
      <c r="Q155" s="54" t="s">
        <v>227</v>
      </c>
      <c r="R155" s="405" t="s">
        <v>228</v>
      </c>
      <c r="S155" s="459" t="str">
        <f>S154</f>
        <v>Calculated from model data; see the relevant variable(s) in the InputData folder for source information.</v>
      </c>
      <c r="T155" s="56"/>
    </row>
    <row r="156" spans="1:20" s="5" customFormat="1" ht="42.7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3537</v>
      </c>
      <c r="Q156" s="54" t="s">
        <v>229</v>
      </c>
      <c r="R156" s="405" t="s">
        <v>230</v>
      </c>
      <c r="S156" s="453" t="s">
        <v>3538</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28.5">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3539</v>
      </c>
      <c r="Q162" s="54" t="s">
        <v>377</v>
      </c>
      <c r="R162" s="405" t="s">
        <v>378</v>
      </c>
      <c r="S162" s="453" t="s">
        <v>3540</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28.5">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28.5">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28.5">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28.5">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28.5">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28.5">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28.5">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85.5">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3541</v>
      </c>
      <c r="Q178" s="54" t="s">
        <v>2741</v>
      </c>
      <c r="R178" s="405" t="s">
        <v>2742</v>
      </c>
      <c r="S178" s="454" t="s">
        <v>3542</v>
      </c>
      <c r="T178" s="54"/>
    </row>
    <row r="179" spans="1:20" s="2" customFormat="1" ht="42.7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3543</v>
      </c>
      <c r="Q179" s="54" t="s">
        <v>305</v>
      </c>
      <c r="R179" s="405" t="s">
        <v>307</v>
      </c>
      <c r="S179" s="454" t="s">
        <v>3544</v>
      </c>
      <c r="T179" s="9"/>
    </row>
    <row r="180" spans="1:20" s="2" customFormat="1" ht="42.7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3545</v>
      </c>
      <c r="Q180" s="54" t="s">
        <v>306</v>
      </c>
      <c r="R180" s="405" t="s">
        <v>307</v>
      </c>
      <c r="S180" s="454" t="s">
        <v>3544</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2.7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57">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3546</v>
      </c>
      <c r="Q197" s="54" t="s">
        <v>231</v>
      </c>
      <c r="R197" s="405" t="s">
        <v>232</v>
      </c>
      <c r="S197" s="443" t="s">
        <v>173</v>
      </c>
      <c r="T197" s="54"/>
    </row>
    <row r="198" spans="1:20" ht="114">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3547</v>
      </c>
      <c r="Q198" s="54" t="s">
        <v>233</v>
      </c>
      <c r="R198" s="405" t="s">
        <v>234</v>
      </c>
      <c r="S198" s="443"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3548</v>
      </c>
      <c r="Q199" s="54"/>
      <c r="R199" s="405"/>
      <c r="S199" s="443"/>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3549</v>
      </c>
      <c r="Q200" s="54" t="s">
        <v>233</v>
      </c>
      <c r="R200" s="405" t="s">
        <v>234</v>
      </c>
      <c r="S200" s="443"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3550</v>
      </c>
      <c r="Q205" s="54" t="s">
        <v>233</v>
      </c>
      <c r="R205" s="405" t="s">
        <v>234</v>
      </c>
      <c r="S205" s="443"/>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55"/>
      <c r="I207" s="54" t="s">
        <v>49</v>
      </c>
      <c r="J207" s="75" t="str">
        <f t="shared" si="65"/>
        <v>Early Retirement of Power Plants</v>
      </c>
      <c r="K207" s="67" t="str">
        <f t="shared" si="65"/>
        <v>elec early retirement</v>
      </c>
      <c r="L207" s="71"/>
      <c r="M207" s="71"/>
      <c r="N207" s="71"/>
      <c r="O207" s="54"/>
      <c r="P207" s="443"/>
      <c r="Q207" s="54"/>
      <c r="R207" s="405"/>
      <c r="S207" s="443"/>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v>0</v>
      </c>
      <c r="M208" s="71">
        <v>50000</v>
      </c>
      <c r="N208" s="71">
        <v>250</v>
      </c>
      <c r="O208" s="54" t="s">
        <v>209</v>
      </c>
      <c r="P208" s="461" t="s">
        <v>3551</v>
      </c>
      <c r="Q208" s="54" t="s">
        <v>233</v>
      </c>
      <c r="R208" s="405" t="s">
        <v>234</v>
      </c>
      <c r="S208" s="443"/>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14">
      <c r="A214" s="344" t="s">
        <v>8</v>
      </c>
      <c r="B214" s="344" t="s">
        <v>20</v>
      </c>
      <c r="C214" s="344" t="s">
        <v>3493</v>
      </c>
      <c r="D214" s="54"/>
      <c r="E214" s="54"/>
      <c r="F214" s="54"/>
      <c r="G214" s="54"/>
      <c r="H214" s="55">
        <v>33</v>
      </c>
      <c r="I214" s="54" t="s">
        <v>48</v>
      </c>
      <c r="J214" s="77" t="s">
        <v>20</v>
      </c>
      <c r="K214" s="77" t="s">
        <v>2421</v>
      </c>
      <c r="L214" s="60">
        <v>0</v>
      </c>
      <c r="M214" s="60">
        <v>1</v>
      </c>
      <c r="N214" s="69">
        <v>5.0000000000000001E-3</v>
      </c>
      <c r="O214" s="54" t="s">
        <v>3496</v>
      </c>
      <c r="P214" s="447" t="s">
        <v>3603</v>
      </c>
      <c r="Q214" s="54" t="s">
        <v>235</v>
      </c>
      <c r="R214" s="405" t="s">
        <v>236</v>
      </c>
      <c r="S214" s="443" t="s">
        <v>3552</v>
      </c>
      <c r="T214" s="54"/>
    </row>
    <row r="215" spans="1:20" ht="57">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3553</v>
      </c>
      <c r="Q215" s="54" t="s">
        <v>237</v>
      </c>
      <c r="R215" s="405" t="s">
        <v>238</v>
      </c>
      <c r="S215" s="443" t="s">
        <v>170</v>
      </c>
      <c r="T215" s="54" t="s">
        <v>450</v>
      </c>
    </row>
    <row r="216" spans="1:20" s="5" customFormat="1" ht="28.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3554</v>
      </c>
      <c r="Q228" s="462" t="s">
        <v>239</v>
      </c>
      <c r="R228" s="462"/>
      <c r="S228" s="459"/>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28.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85.5">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3219</v>
      </c>
      <c r="Q233" s="54" t="s">
        <v>239</v>
      </c>
      <c r="R233" s="405" t="s">
        <v>2386</v>
      </c>
      <c r="S233" s="454" t="s">
        <v>171</v>
      </c>
      <c r="T233" s="9" t="s">
        <v>171</v>
      </c>
    </row>
    <row r="234" spans="1:20" s="2" customFormat="1" ht="28.5">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28.5">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28.5">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71.2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28.5">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28.5">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28.5">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28.5">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28.5">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28.5">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28.5">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28.5">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28.5">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28.5">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71.2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28.5">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28.5">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71.2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28.5">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28.5">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28.5">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28.5">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28.5">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28.5">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28.5">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28.5">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28.5">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28.5">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28.5">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28.5">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28.5">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28.5">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28.5">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28.5">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28.5">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85.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28.5">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28.5">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28.5">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28.5">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28.5">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28.5">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28.5">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28.5">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28.5">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57">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57">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57">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42.75">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2.75">
      <c r="A283" s="345" t="s">
        <v>8</v>
      </c>
      <c r="B283" s="344" t="s">
        <v>3178</v>
      </c>
      <c r="C283" s="345" t="s">
        <v>3180</v>
      </c>
      <c r="D283" s="54" t="s">
        <v>502</v>
      </c>
      <c r="E283" s="54"/>
      <c r="F283" s="9" t="s">
        <v>501</v>
      </c>
      <c r="G283" s="9"/>
      <c r="H283" s="57"/>
      <c r="I283" s="9" t="s">
        <v>49</v>
      </c>
      <c r="J283" s="344" t="s">
        <v>3178</v>
      </c>
      <c r="K283" s="344" t="s">
        <v>3181</v>
      </c>
      <c r="L283" s="64">
        <v>0</v>
      </c>
      <c r="M283" s="64">
        <v>0.5</v>
      </c>
      <c r="N283" s="64">
        <v>0.01</v>
      </c>
      <c r="O283" s="9" t="s">
        <v>3182</v>
      </c>
      <c r="P283" s="443"/>
      <c r="Q283" s="54" t="s">
        <v>240</v>
      </c>
      <c r="R283" s="405"/>
      <c r="S283" s="454"/>
      <c r="T283" s="9"/>
    </row>
    <row r="284" spans="1:20" s="2" customFormat="1" ht="42.7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42.7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3555</v>
      </c>
      <c r="Q285" s="337" t="str">
        <f t="shared" si="79"/>
        <v>electricity-sector-main.html#subsidies</v>
      </c>
      <c r="R285" s="462"/>
      <c r="S285" s="463" t="s">
        <v>3185</v>
      </c>
      <c r="T285" s="9"/>
    </row>
    <row r="286" spans="1:20" s="2" customFormat="1" ht="42.7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57">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3556</v>
      </c>
      <c r="Q287" s="337" t="str">
        <f t="shared" si="79"/>
        <v>electricity-sector-main.html#subsidies</v>
      </c>
      <c r="R287" s="462"/>
      <c r="S287" s="463" t="s">
        <v>3184</v>
      </c>
      <c r="T287" s="9"/>
    </row>
    <row r="288" spans="1:20" s="2" customFormat="1" ht="57">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3557</v>
      </c>
      <c r="Q288" s="337" t="str">
        <f t="shared" si="79"/>
        <v>electricity-sector-main.html#subsidies</v>
      </c>
      <c r="R288" s="462"/>
      <c r="S288" s="463" t="s">
        <v>3184</v>
      </c>
      <c r="T288" s="9"/>
    </row>
    <row r="289" spans="1:20" s="2" customFormat="1" ht="57">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3558</v>
      </c>
      <c r="Q289" s="337" t="str">
        <f t="shared" si="79"/>
        <v>electricity-sector-main.html#subsidies</v>
      </c>
      <c r="R289" s="462"/>
      <c r="S289" s="463" t="s">
        <v>3184</v>
      </c>
      <c r="T289" s="9"/>
    </row>
    <row r="290" spans="1:20" s="2" customFormat="1" ht="71.2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3559</v>
      </c>
      <c r="Q290" s="337" t="str">
        <f t="shared" si="79"/>
        <v>electricity-sector-main.html#subsidies</v>
      </c>
      <c r="R290" s="462"/>
      <c r="S290" s="463" t="s">
        <v>3183</v>
      </c>
      <c r="T290" s="9"/>
    </row>
    <row r="291" spans="1:20" s="2" customFormat="1" ht="42.7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2.7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3560</v>
      </c>
      <c r="Q292" s="337" t="str">
        <f t="shared" si="79"/>
        <v>electricity-sector-main.html#subsidies</v>
      </c>
      <c r="R292" s="462"/>
      <c r="S292" s="463" t="s">
        <v>3184</v>
      </c>
      <c r="T292" s="9"/>
    </row>
    <row r="293" spans="1:20" s="2" customFormat="1" ht="42.7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2.7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2.7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28.5">
      <c r="A296" s="344" t="s">
        <v>8</v>
      </c>
      <c r="B296" s="344" t="s">
        <v>19</v>
      </c>
      <c r="C296" s="344" t="s">
        <v>141</v>
      </c>
      <c r="D296" s="54" t="s">
        <v>502</v>
      </c>
      <c r="E296" s="54"/>
      <c r="F296" s="9" t="s">
        <v>501</v>
      </c>
      <c r="G296" s="54"/>
      <c r="H296" s="55" t="s">
        <v>211</v>
      </c>
      <c r="I296" s="9" t="s">
        <v>49</v>
      </c>
      <c r="J296" s="77" t="s">
        <v>19</v>
      </c>
      <c r="K296" s="77" t="s">
        <v>3179</v>
      </c>
      <c r="L296" s="66"/>
      <c r="M296" s="66"/>
      <c r="N296" s="66"/>
      <c r="O296" s="54"/>
      <c r="P296" s="443"/>
      <c r="Q296" s="56"/>
      <c r="R296" s="405"/>
      <c r="S296" s="454"/>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3561</v>
      </c>
      <c r="Q298" s="54" t="s">
        <v>240</v>
      </c>
      <c r="R298" s="405" t="s">
        <v>241</v>
      </c>
      <c r="S298" s="443"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28.2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3562</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3563</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3564</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3565</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28.2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3566</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28.5">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28.5">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85.5">
      <c r="A309" s="344" t="s">
        <v>9</v>
      </c>
      <c r="B309" s="344" t="s">
        <v>22</v>
      </c>
      <c r="C309" s="344" t="s">
        <v>3160</v>
      </c>
      <c r="D309" s="54"/>
      <c r="E309" s="54"/>
      <c r="F309" s="54"/>
      <c r="G309" s="54"/>
      <c r="H309" s="55">
        <v>43</v>
      </c>
      <c r="I309" s="54" t="s">
        <v>48</v>
      </c>
      <c r="J309" s="77" t="s">
        <v>22</v>
      </c>
      <c r="K309" s="77" t="s">
        <v>3161</v>
      </c>
      <c r="L309" s="60">
        <v>0</v>
      </c>
      <c r="M309" s="61">
        <v>1</v>
      </c>
      <c r="N309" s="61">
        <v>0.01</v>
      </c>
      <c r="O309" s="54" t="s">
        <v>37</v>
      </c>
      <c r="P309" s="443" t="s">
        <v>2619</v>
      </c>
      <c r="Q309" s="54" t="s">
        <v>242</v>
      </c>
      <c r="R309" s="405" t="s">
        <v>243</v>
      </c>
      <c r="S309" s="443" t="s">
        <v>2620</v>
      </c>
      <c r="T309" s="54"/>
    </row>
    <row r="310" spans="1:20" s="5" customFormat="1" ht="42.7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57">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1.2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1.2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1.2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1.2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1.25">
      <c r="A316" s="75" t="str">
        <f t="shared" si="89"/>
        <v>Industry</v>
      </c>
      <c r="B316" s="75" t="str">
        <f t="shared" si="84"/>
        <v>Industry Energy Efficiency Standards</v>
      </c>
      <c r="C316" s="75" t="str">
        <f t="shared" si="84"/>
        <v>Percentage Improvement in Eqpt Efficiency Standards above BAU</v>
      </c>
      <c r="D316" s="9" t="s">
        <v>2720</v>
      </c>
      <c r="E316" s="54"/>
      <c r="F316" s="9" t="s">
        <v>3153</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1.2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1.2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1.2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2.7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28.5">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14">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3417</v>
      </c>
      <c r="Q322" s="75" t="str">
        <f t="shared" ref="Q322:R396" si="92">Q$321</f>
        <v>industry-ag-main.html#fuel-switching</v>
      </c>
      <c r="R322" s="397" t="str">
        <f t="shared" si="92"/>
        <v>industry-elec-and-hydrogen.html</v>
      </c>
      <c r="S322" s="443"/>
      <c r="T322" s="54"/>
    </row>
    <row r="323" spans="1:20" ht="114">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3418</v>
      </c>
      <c r="Q323" s="75" t="str">
        <f t="shared" si="92"/>
        <v>industry-ag-main.html#fuel-switching</v>
      </c>
      <c r="R323" s="397" t="str">
        <f t="shared" si="92"/>
        <v>industry-elec-and-hydrogen.html</v>
      </c>
      <c r="S323" s="443"/>
      <c r="T323" s="54"/>
    </row>
    <row r="324" spans="1:20" ht="114">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3419</v>
      </c>
      <c r="Q324" s="75" t="str">
        <f t="shared" si="92"/>
        <v>industry-ag-main.html#fuel-switching</v>
      </c>
      <c r="R324" s="397" t="str">
        <f t="shared" si="92"/>
        <v>industry-elec-and-hydrogen.html</v>
      </c>
      <c r="S324" s="443"/>
      <c r="T324" s="54"/>
    </row>
    <row r="325" spans="1:20" ht="114">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3420</v>
      </c>
      <c r="Q325" s="75" t="str">
        <f t="shared" si="92"/>
        <v>industry-ag-main.html#fuel-switching</v>
      </c>
      <c r="R325" s="397" t="str">
        <f t="shared" si="92"/>
        <v>industry-elec-and-hydrogen.html</v>
      </c>
      <c r="S325" s="443"/>
      <c r="T325" s="54"/>
    </row>
    <row r="326" spans="1:20" ht="28.5">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28.5">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14">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3421</v>
      </c>
      <c r="Q328" s="75" t="str">
        <f t="shared" si="92"/>
        <v>industry-ag-main.html#fuel-switching</v>
      </c>
      <c r="R328" s="397" t="str">
        <f t="shared" si="92"/>
        <v>industry-elec-and-hydrogen.html</v>
      </c>
      <c r="S328" s="443"/>
      <c r="T328" s="54"/>
    </row>
    <row r="329" spans="1:20" ht="128.2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3422</v>
      </c>
      <c r="Q329" s="75" t="str">
        <f t="shared" si="92"/>
        <v>industry-ag-main.html#fuel-switching</v>
      </c>
      <c r="R329" s="397" t="str">
        <f t="shared" si="92"/>
        <v>industry-elec-and-hydrogen.html</v>
      </c>
      <c r="S329" s="443"/>
      <c r="T329" s="54"/>
    </row>
    <row r="330" spans="1:20" ht="28.5">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28.5">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14">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3423</v>
      </c>
      <c r="Q332" s="75" t="str">
        <f t="shared" si="92"/>
        <v>industry-ag-main.html#fuel-switching</v>
      </c>
      <c r="R332" s="397" t="str">
        <f t="shared" si="92"/>
        <v>industry-elec-and-hydrogen.html</v>
      </c>
      <c r="S332" s="443"/>
      <c r="T332" s="54"/>
    </row>
    <row r="333" spans="1:20" ht="128.25">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3424</v>
      </c>
      <c r="Q333" s="75" t="str">
        <f t="shared" si="92"/>
        <v>industry-ag-main.html#fuel-switching</v>
      </c>
      <c r="R333" s="397" t="str">
        <f t="shared" si="92"/>
        <v>industry-elec-and-hydrogen.html</v>
      </c>
      <c r="S333" s="443"/>
      <c r="T333" s="54"/>
    </row>
    <row r="334" spans="1:20" ht="128.25">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3425</v>
      </c>
      <c r="Q334" s="75" t="str">
        <f t="shared" si="92"/>
        <v>industry-ag-main.html#fuel-switching</v>
      </c>
      <c r="R334" s="397" t="str">
        <f t="shared" si="92"/>
        <v>industry-elec-and-hydrogen.html</v>
      </c>
      <c r="S334" s="443"/>
      <c r="T334" s="54"/>
    </row>
    <row r="335" spans="1:20" ht="28.5">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28.5">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28.25">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3426</v>
      </c>
      <c r="Q337" s="75" t="str">
        <f t="shared" si="92"/>
        <v>industry-ag-main.html#fuel-switching</v>
      </c>
      <c r="R337" s="397" t="str">
        <f t="shared" si="92"/>
        <v>industry-elec-and-hydrogen.html</v>
      </c>
      <c r="S337" s="443"/>
      <c r="T337" s="54"/>
    </row>
    <row r="338" spans="1:20" ht="28.5">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28.5">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28.5">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28.5">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14">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3427</v>
      </c>
      <c r="Q342" s="75" t="str">
        <f t="shared" si="92"/>
        <v>industry-ag-main.html#fuel-switching</v>
      </c>
      <c r="R342" s="397" t="str">
        <f t="shared" si="92"/>
        <v>industry-elec-and-hydrogen.html</v>
      </c>
      <c r="S342" s="443"/>
      <c r="T342" s="54"/>
    </row>
    <row r="343" spans="1:20" ht="114">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3428</v>
      </c>
      <c r="Q343" s="75" t="str">
        <f t="shared" si="92"/>
        <v>industry-ag-main.html#fuel-switching</v>
      </c>
      <c r="R343" s="397" t="str">
        <f t="shared" si="92"/>
        <v>industry-elec-and-hydrogen.html</v>
      </c>
      <c r="S343" s="443"/>
      <c r="T343" s="54"/>
    </row>
    <row r="344" spans="1:20" ht="28.5">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14">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3429</v>
      </c>
      <c r="Q345" s="75" t="str">
        <f t="shared" si="92"/>
        <v>industry-ag-main.html#fuel-switching</v>
      </c>
      <c r="R345" s="397" t="str">
        <f t="shared" si="92"/>
        <v>industry-elec-and-hydrogen.html</v>
      </c>
      <c r="S345" s="443"/>
      <c r="T345" s="54"/>
    </row>
    <row r="346" spans="1:20" ht="28.5">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28.5">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28.25">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3430</v>
      </c>
      <c r="Q348" s="75" t="str">
        <f t="shared" si="92"/>
        <v>industry-ag-main.html#fuel-switching</v>
      </c>
      <c r="R348" s="397" t="str">
        <f t="shared" si="92"/>
        <v>industry-elec-and-hydrogen.html</v>
      </c>
      <c r="S348" s="443"/>
      <c r="T348" s="54"/>
    </row>
    <row r="349" spans="1:20" ht="128.25">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3431</v>
      </c>
      <c r="Q349" s="75" t="str">
        <f t="shared" si="92"/>
        <v>industry-ag-main.html#fuel-switching</v>
      </c>
      <c r="R349" s="397" t="str">
        <f t="shared" si="92"/>
        <v>industry-elec-and-hydrogen.html</v>
      </c>
      <c r="S349" s="443"/>
      <c r="T349" s="54"/>
    </row>
    <row r="350" spans="1:20" ht="28.5">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28.5">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14">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3432</v>
      </c>
      <c r="Q352" s="75" t="str">
        <f t="shared" si="92"/>
        <v>industry-ag-main.html#fuel-switching</v>
      </c>
      <c r="R352" s="397" t="str">
        <f t="shared" si="92"/>
        <v>industry-elec-and-hydrogen.html</v>
      </c>
      <c r="S352" s="443"/>
      <c r="T352" s="54"/>
    </row>
    <row r="353" spans="1:20" ht="114">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3433</v>
      </c>
      <c r="Q353" s="75" t="str">
        <f t="shared" si="92"/>
        <v>industry-ag-main.html#fuel-switching</v>
      </c>
      <c r="R353" s="397" t="str">
        <f t="shared" si="92"/>
        <v>industry-elec-and-hydrogen.html</v>
      </c>
      <c r="S353" s="443"/>
      <c r="T353" s="54"/>
    </row>
    <row r="354" spans="1:20" ht="28.5">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14">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3434</v>
      </c>
      <c r="Q355" s="75" t="str">
        <f t="shared" si="92"/>
        <v>industry-ag-main.html#fuel-switching</v>
      </c>
      <c r="R355" s="397" t="str">
        <f t="shared" si="92"/>
        <v>industry-elec-and-hydrogen.html</v>
      </c>
      <c r="S355" s="443"/>
      <c r="T355" s="54"/>
    </row>
    <row r="356" spans="1:20" ht="28.5">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28.5">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14">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3435</v>
      </c>
      <c r="Q358" s="75" t="str">
        <f t="shared" si="92"/>
        <v>industry-ag-main.html#fuel-switching</v>
      </c>
      <c r="R358" s="397" t="str">
        <f t="shared" si="92"/>
        <v>industry-elec-and-hydrogen.html</v>
      </c>
      <c r="S358" s="443"/>
      <c r="T358" s="54"/>
    </row>
    <row r="359" spans="1:20" ht="128.25">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3436</v>
      </c>
      <c r="Q359" s="75" t="str">
        <f t="shared" si="92"/>
        <v>industry-ag-main.html#fuel-switching</v>
      </c>
      <c r="R359" s="397" t="str">
        <f t="shared" si="92"/>
        <v>industry-elec-and-hydrogen.html</v>
      </c>
      <c r="S359" s="443"/>
      <c r="T359" s="54"/>
    </row>
    <row r="360" spans="1:20" ht="28.5">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28.5">
      <c r="A361" s="75" t="str">
        <f t="shared" si="96"/>
        <v>Industry</v>
      </c>
      <c r="B361" s="75" t="str">
        <f t="shared" si="96"/>
        <v>Electrification + Hydrogen</v>
      </c>
      <c r="C361" s="75" t="str">
        <f t="shared" si="96"/>
        <v>Fraction of Industrial Fuel Use Shifted to Other Fuels</v>
      </c>
      <c r="D361" s="9" t="s">
        <v>2720</v>
      </c>
      <c r="E361" s="54" t="s">
        <v>2631</v>
      </c>
      <c r="F361" s="54" t="s">
        <v>3153</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14">
      <c r="A362" s="75" t="str">
        <f t="shared" si="96"/>
        <v>Industry</v>
      </c>
      <c r="B362" s="75" t="str">
        <f t="shared" si="96"/>
        <v>Electrification + Hydrogen</v>
      </c>
      <c r="C362" s="75" t="str">
        <f t="shared" si="96"/>
        <v>Fraction of Industrial Fuel Use Shifted to Other Fuels</v>
      </c>
      <c r="D362" s="9" t="s">
        <v>2720</v>
      </c>
      <c r="E362" s="54" t="s">
        <v>2632</v>
      </c>
      <c r="F362" s="54" t="s">
        <v>3153</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3437</v>
      </c>
      <c r="Q362" s="75" t="str">
        <f t="shared" si="92"/>
        <v>industry-ag-main.html#fuel-switching</v>
      </c>
      <c r="R362" s="397" t="str">
        <f t="shared" si="92"/>
        <v>industry-elec-and-hydrogen.html</v>
      </c>
      <c r="S362" s="443"/>
      <c r="T362" s="54"/>
    </row>
    <row r="363" spans="1:20" ht="114">
      <c r="A363" s="75" t="str">
        <f t="shared" si="96"/>
        <v>Industry</v>
      </c>
      <c r="B363" s="75" t="str">
        <f t="shared" si="96"/>
        <v>Electrification + Hydrogen</v>
      </c>
      <c r="C363" s="75" t="str">
        <f t="shared" si="96"/>
        <v>Fraction of Industrial Fuel Use Shifted to Other Fuels</v>
      </c>
      <c r="D363" s="9" t="s">
        <v>2720</v>
      </c>
      <c r="E363" s="54" t="s">
        <v>2633</v>
      </c>
      <c r="F363" s="54" t="s">
        <v>3153</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3438</v>
      </c>
      <c r="Q363" s="75" t="str">
        <f t="shared" si="92"/>
        <v>industry-ag-main.html#fuel-switching</v>
      </c>
      <c r="R363" s="397" t="str">
        <f t="shared" si="92"/>
        <v>industry-elec-and-hydrogen.html</v>
      </c>
      <c r="S363" s="443"/>
      <c r="T363" s="54"/>
    </row>
    <row r="364" spans="1:20" ht="28.5">
      <c r="A364" s="75" t="str">
        <f t="shared" si="96"/>
        <v>Industry</v>
      </c>
      <c r="B364" s="75" t="str">
        <f t="shared" si="96"/>
        <v>Electrification + Hydrogen</v>
      </c>
      <c r="C364" s="75" t="str">
        <f t="shared" si="96"/>
        <v>Fraction of Industrial Fuel Use Shifted to Other Fuels</v>
      </c>
      <c r="D364" s="9" t="s">
        <v>2720</v>
      </c>
      <c r="E364" s="54" t="s">
        <v>2634</v>
      </c>
      <c r="F364" s="54" t="s">
        <v>3153</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14">
      <c r="A365" s="75" t="str">
        <f t="shared" si="96"/>
        <v>Industry</v>
      </c>
      <c r="B365" s="75" t="str">
        <f t="shared" si="96"/>
        <v>Electrification + Hydrogen</v>
      </c>
      <c r="C365" s="75" t="str">
        <f t="shared" si="96"/>
        <v>Fraction of Industrial Fuel Use Shifted to Other Fuels</v>
      </c>
      <c r="D365" s="9" t="s">
        <v>2720</v>
      </c>
      <c r="E365" s="54" t="s">
        <v>2635</v>
      </c>
      <c r="F365" s="54" t="s">
        <v>3153</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3439</v>
      </c>
      <c r="Q365" s="75" t="str">
        <f t="shared" si="92"/>
        <v>industry-ag-main.html#fuel-switching</v>
      </c>
      <c r="R365" s="397" t="str">
        <f t="shared" si="92"/>
        <v>industry-elec-and-hydrogen.html</v>
      </c>
      <c r="S365" s="443"/>
      <c r="T365" s="54"/>
    </row>
    <row r="366" spans="1:20" ht="28.5">
      <c r="A366" s="75" t="str">
        <f t="shared" si="96"/>
        <v>Industry</v>
      </c>
      <c r="B366" s="75" t="str">
        <f t="shared" si="96"/>
        <v>Electrification + Hydrogen</v>
      </c>
      <c r="C366" s="75" t="str">
        <f t="shared" si="96"/>
        <v>Fraction of Industrial Fuel Use Shifted to Other Fuels</v>
      </c>
      <c r="D366" s="9" t="s">
        <v>2720</v>
      </c>
      <c r="E366" s="54" t="s">
        <v>2636</v>
      </c>
      <c r="F366" s="54" t="s">
        <v>3153</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28.5">
      <c r="A367" s="75" t="str">
        <f t="shared" si="96"/>
        <v>Industry</v>
      </c>
      <c r="B367" s="75" t="str">
        <f t="shared" si="96"/>
        <v>Electrification + Hydrogen</v>
      </c>
      <c r="C367" s="75" t="str">
        <f t="shared" si="96"/>
        <v>Fraction of Industrial Fuel Use Shifted to Other Fuels</v>
      </c>
      <c r="D367" s="9" t="s">
        <v>2720</v>
      </c>
      <c r="E367" s="54" t="s">
        <v>3071</v>
      </c>
      <c r="F367" s="54" t="s">
        <v>3153</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14">
      <c r="A368" s="75" t="str">
        <f t="shared" si="96"/>
        <v>Industry</v>
      </c>
      <c r="B368" s="75" t="str">
        <f t="shared" si="96"/>
        <v>Electrification + Hydrogen</v>
      </c>
      <c r="C368" s="75" t="str">
        <f t="shared" si="96"/>
        <v>Fraction of Industrial Fuel Use Shifted to Other Fuels</v>
      </c>
      <c r="D368" s="9" t="s">
        <v>2720</v>
      </c>
      <c r="E368" s="54" t="s">
        <v>3072</v>
      </c>
      <c r="F368" s="54" t="s">
        <v>3153</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3440</v>
      </c>
      <c r="Q368" s="75" t="str">
        <f t="shared" si="92"/>
        <v>industry-ag-main.html#fuel-switching</v>
      </c>
      <c r="R368" s="397" t="str">
        <f t="shared" si="92"/>
        <v>industry-elec-and-hydrogen.html</v>
      </c>
      <c r="S368" s="443"/>
      <c r="T368" s="54"/>
    </row>
    <row r="369" spans="1:20" ht="28.5">
      <c r="A369" s="75" t="str">
        <f t="shared" si="96"/>
        <v>Industry</v>
      </c>
      <c r="B369" s="75" t="str">
        <f t="shared" si="96"/>
        <v>Electrification + Hydrogen</v>
      </c>
      <c r="C369" s="75" t="str">
        <f t="shared" si="96"/>
        <v>Fraction of Industrial Fuel Use Shifted to Other Fuels</v>
      </c>
      <c r="D369" s="9" t="s">
        <v>2720</v>
      </c>
      <c r="E369" s="54" t="s">
        <v>3073</v>
      </c>
      <c r="F369" s="54" t="s">
        <v>3153</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28.5">
      <c r="A370" s="75" t="str">
        <f t="shared" si="96"/>
        <v>Industry</v>
      </c>
      <c r="B370" s="75" t="str">
        <f t="shared" si="96"/>
        <v>Electrification + Hydrogen</v>
      </c>
      <c r="C370" s="75" t="str">
        <f t="shared" si="96"/>
        <v>Fraction of Industrial Fuel Use Shifted to Other Fuels</v>
      </c>
      <c r="D370" s="9" t="s">
        <v>2720</v>
      </c>
      <c r="E370" s="54" t="s">
        <v>3070</v>
      </c>
      <c r="F370" s="54" t="s">
        <v>3153</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28.5">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28.5">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28.5">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28.5">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28.5">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28.5">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28.5">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28.5">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28.5">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28.5">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28.5">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28.5">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14">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3441</v>
      </c>
      <c r="Q383" s="75" t="str">
        <f t="shared" si="92"/>
        <v>industry-ag-main.html#fuel-switching</v>
      </c>
      <c r="R383" s="397" t="str">
        <f t="shared" si="92"/>
        <v>industry-elec-and-hydrogen.html</v>
      </c>
      <c r="S383" s="443"/>
      <c r="T383" s="54"/>
    </row>
    <row r="384" spans="1:20" ht="28.5">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14">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3442</v>
      </c>
      <c r="Q385" s="75" t="str">
        <f t="shared" si="92"/>
        <v>industry-ag-main.html#fuel-switching</v>
      </c>
      <c r="R385" s="397" t="str">
        <f t="shared" si="92"/>
        <v>industry-elec-and-hydrogen.html</v>
      </c>
      <c r="S385" s="443"/>
      <c r="T385" s="54"/>
    </row>
    <row r="386" spans="1:20" ht="28.5">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28.5">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14">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3443</v>
      </c>
      <c r="Q388" s="75" t="str">
        <f t="shared" si="92"/>
        <v>industry-ag-main.html#fuel-switching</v>
      </c>
      <c r="R388" s="397" t="str">
        <f t="shared" si="92"/>
        <v>industry-elec-and-hydrogen.html</v>
      </c>
      <c r="S388" s="443"/>
      <c r="T388" s="54"/>
    </row>
    <row r="389" spans="1:20" ht="114">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3444</v>
      </c>
      <c r="Q389" s="75" t="str">
        <f t="shared" si="92"/>
        <v>industry-ag-main.html#fuel-switching</v>
      </c>
      <c r="R389" s="397" t="str">
        <f t="shared" si="92"/>
        <v>industry-elec-and-hydrogen.html</v>
      </c>
      <c r="S389" s="443"/>
      <c r="T389" s="54"/>
    </row>
    <row r="390" spans="1:20" ht="28.5">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28.5">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14">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3445</v>
      </c>
      <c r="Q392" s="75" t="str">
        <f t="shared" si="92"/>
        <v>industry-ag-main.html#fuel-switching</v>
      </c>
      <c r="R392" s="397" t="str">
        <f t="shared" si="92"/>
        <v>industry-elec-and-hydrogen.html</v>
      </c>
      <c r="S392" s="443"/>
      <c r="T392" s="54"/>
    </row>
    <row r="393" spans="1:20" ht="114">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3446</v>
      </c>
      <c r="Q393" s="75" t="str">
        <f t="shared" si="92"/>
        <v>industry-ag-main.html#fuel-switching</v>
      </c>
      <c r="R393" s="397" t="str">
        <f t="shared" si="92"/>
        <v>industry-elec-and-hydrogen.html</v>
      </c>
      <c r="S393" s="443"/>
      <c r="T393" s="54"/>
    </row>
    <row r="394" spans="1:20" ht="28.5">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14">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3447</v>
      </c>
      <c r="Q395" s="75" t="str">
        <f t="shared" si="92"/>
        <v>industry-ag-main.html#fuel-switching</v>
      </c>
      <c r="R395" s="397" t="str">
        <f t="shared" si="92"/>
        <v>industry-elec-and-hydrogen.html</v>
      </c>
      <c r="S395" s="443"/>
      <c r="T395" s="54"/>
    </row>
    <row r="396" spans="1:20" ht="28.5">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28.5">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28.25">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3448</v>
      </c>
      <c r="Q398" s="75" t="str">
        <f t="shared" si="99"/>
        <v>industry-ag-main.html#fuel-switching</v>
      </c>
      <c r="R398" s="397" t="str">
        <f t="shared" si="99"/>
        <v>industry-elec-and-hydrogen.html</v>
      </c>
      <c r="S398" s="443"/>
      <c r="T398" s="54"/>
    </row>
    <row r="399" spans="1:20" ht="128.25">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3449</v>
      </c>
      <c r="Q399" s="75" t="str">
        <f t="shared" si="99"/>
        <v>industry-ag-main.html#fuel-switching</v>
      </c>
      <c r="R399" s="397" t="str">
        <f t="shared" si="99"/>
        <v>industry-elec-and-hydrogen.html</v>
      </c>
      <c r="S399" s="443"/>
      <c r="T399" s="54"/>
    </row>
    <row r="400" spans="1:20" ht="28.5">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28.5">
      <c r="A401" s="345" t="s">
        <v>9</v>
      </c>
      <c r="B401" s="345" t="s">
        <v>3165</v>
      </c>
      <c r="C401" s="345" t="s">
        <v>3168</v>
      </c>
      <c r="D401" s="9"/>
      <c r="E401" s="9"/>
      <c r="F401" s="9"/>
      <c r="G401" s="9"/>
      <c r="H401" s="57">
        <v>58</v>
      </c>
      <c r="I401" s="9" t="s">
        <v>48</v>
      </c>
      <c r="J401" s="345" t="s">
        <v>3172</v>
      </c>
      <c r="K401" s="345" t="s">
        <v>3173</v>
      </c>
      <c r="L401" s="63">
        <v>0</v>
      </c>
      <c r="M401" s="64">
        <v>1</v>
      </c>
      <c r="N401" s="64">
        <v>0.01</v>
      </c>
      <c r="O401" s="9" t="s">
        <v>37</v>
      </c>
      <c r="P401" s="454" t="s">
        <v>3450</v>
      </c>
      <c r="Q401" s="9" t="s">
        <v>2381</v>
      </c>
      <c r="R401" s="405" t="s">
        <v>2382</v>
      </c>
      <c r="S401" s="454" t="s">
        <v>173</v>
      </c>
      <c r="T401" s="9"/>
    </row>
    <row r="402" spans="1:20" s="2" customFormat="1" ht="42.75">
      <c r="A402" s="345" t="s">
        <v>9</v>
      </c>
      <c r="B402" s="345" t="s">
        <v>3166</v>
      </c>
      <c r="C402" s="345" t="s">
        <v>3169</v>
      </c>
      <c r="D402" s="9"/>
      <c r="E402" s="9"/>
      <c r="F402" s="9"/>
      <c r="G402" s="9"/>
      <c r="H402" s="57">
        <v>510</v>
      </c>
      <c r="I402" s="9" t="s">
        <v>48</v>
      </c>
      <c r="J402" s="345" t="s">
        <v>3172</v>
      </c>
      <c r="K402" s="345" t="s">
        <v>3174</v>
      </c>
      <c r="L402" s="63">
        <v>0</v>
      </c>
      <c r="M402" s="64">
        <v>1</v>
      </c>
      <c r="N402" s="64">
        <v>0.01</v>
      </c>
      <c r="O402" s="9" t="s">
        <v>37</v>
      </c>
      <c r="P402" s="454" t="s">
        <v>3210</v>
      </c>
      <c r="Q402" s="9" t="s">
        <v>2381</v>
      </c>
      <c r="R402" s="405" t="s">
        <v>2382</v>
      </c>
      <c r="S402" s="454"/>
      <c r="T402" s="9"/>
    </row>
    <row r="403" spans="1:20" s="2" customFormat="1" ht="42.75">
      <c r="A403" s="345" t="s">
        <v>9</v>
      </c>
      <c r="B403" s="345" t="s">
        <v>3167</v>
      </c>
      <c r="C403" s="345" t="s">
        <v>3170</v>
      </c>
      <c r="D403" s="9"/>
      <c r="E403" s="9"/>
      <c r="F403" s="9"/>
      <c r="G403" s="9"/>
      <c r="H403" s="57">
        <v>511</v>
      </c>
      <c r="I403" s="9" t="s">
        <v>48</v>
      </c>
      <c r="J403" s="345" t="s">
        <v>3172</v>
      </c>
      <c r="K403" s="345" t="s">
        <v>3175</v>
      </c>
      <c r="L403" s="63">
        <v>0</v>
      </c>
      <c r="M403" s="64">
        <v>1</v>
      </c>
      <c r="N403" s="64">
        <v>0.01</v>
      </c>
      <c r="O403" s="9" t="s">
        <v>37</v>
      </c>
      <c r="P403" s="454" t="s">
        <v>3211</v>
      </c>
      <c r="Q403" s="9" t="s">
        <v>2381</v>
      </c>
      <c r="R403" s="405" t="s">
        <v>2382</v>
      </c>
      <c r="S403" s="454"/>
      <c r="T403" s="9"/>
    </row>
    <row r="404" spans="1:20" s="2" customFormat="1" ht="42.75">
      <c r="A404" s="345" t="s">
        <v>9</v>
      </c>
      <c r="B404" s="345" t="s">
        <v>3177</v>
      </c>
      <c r="C404" s="345" t="s">
        <v>3171</v>
      </c>
      <c r="D404" s="9"/>
      <c r="E404" s="9"/>
      <c r="F404" s="9"/>
      <c r="G404" s="9"/>
      <c r="H404" s="57">
        <v>512</v>
      </c>
      <c r="I404" s="9" t="s">
        <v>48</v>
      </c>
      <c r="J404" s="345" t="s">
        <v>3172</v>
      </c>
      <c r="K404" s="345" t="s">
        <v>3176</v>
      </c>
      <c r="L404" s="63">
        <v>0</v>
      </c>
      <c r="M404" s="64">
        <v>1</v>
      </c>
      <c r="N404" s="64">
        <v>0.01</v>
      </c>
      <c r="O404" s="9" t="s">
        <v>37</v>
      </c>
      <c r="P404" s="454" t="s">
        <v>3212</v>
      </c>
      <c r="Q404" s="9" t="s">
        <v>2381</v>
      </c>
      <c r="R404" s="405" t="s">
        <v>2382</v>
      </c>
      <c r="S404" s="454"/>
      <c r="T404" s="9"/>
    </row>
    <row r="405" spans="1:20" s="5" customFormat="1" ht="85.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1.2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99.7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42.75">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43" t="s">
        <v>3186</v>
      </c>
      <c r="Q408" s="54" t="s">
        <v>253</v>
      </c>
      <c r="R408" s="405" t="s">
        <v>254</v>
      </c>
      <c r="S408" s="443" t="s">
        <v>173</v>
      </c>
      <c r="T408" s="54"/>
    </row>
    <row r="409" spans="1:20" ht="42.75">
      <c r="A409" s="75" t="str">
        <f>A$408</f>
        <v>Industry</v>
      </c>
      <c r="B409" s="75" t="str">
        <f t="shared" ref="B409:C410" si="104">B$408</f>
        <v>Methane Capture</v>
      </c>
      <c r="C409" s="75" t="str">
        <f t="shared" si="104"/>
        <v>Fraction of Methane Capture Opportunities Achieved</v>
      </c>
      <c r="D409" s="54" t="s">
        <v>2720</v>
      </c>
      <c r="E409" s="54"/>
      <c r="F409" s="54" t="s">
        <v>3153</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3187</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42.75">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3188</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42.75">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43" t="s">
        <v>3189</v>
      </c>
      <c r="Q411" s="54" t="s">
        <v>255</v>
      </c>
      <c r="R411" s="405" t="s">
        <v>256</v>
      </c>
      <c r="S411" s="443" t="s">
        <v>173</v>
      </c>
      <c r="T411" s="54"/>
    </row>
    <row r="412" spans="1:20" ht="42.75">
      <c r="A412" s="75" t="str">
        <f>A$411</f>
        <v>Industry</v>
      </c>
      <c r="B412" s="75" t="str">
        <f t="shared" ref="B412:C413" si="107">B$411</f>
        <v>Methane Destruction</v>
      </c>
      <c r="C412" s="75" t="str">
        <f t="shared" si="107"/>
        <v>Fraction of Methane Destruction Opportunities Achieved</v>
      </c>
      <c r="D412" s="54" t="s">
        <v>2720</v>
      </c>
      <c r="E412" s="54"/>
      <c r="F412" s="54" t="s">
        <v>3153</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3190</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42.75">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3191</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57">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3567</v>
      </c>
      <c r="Q414" s="54"/>
      <c r="R414" s="405" t="s">
        <v>3062</v>
      </c>
      <c r="S414" s="443" t="s">
        <v>173</v>
      </c>
      <c r="T414" s="54"/>
    </row>
    <row r="415" spans="1:20" ht="42.75">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3568</v>
      </c>
      <c r="Q415" s="54"/>
      <c r="R415" s="397" t="str">
        <f t="shared" ref="R415:S422" si="113">R$414</f>
        <v>reduce-fuel-exports.html</v>
      </c>
      <c r="S415" s="460" t="str">
        <f t="shared" si="113"/>
        <v>Calculated from model data; see the relevant variable(s) in the InputData folder for source information.</v>
      </c>
      <c r="T415" s="54"/>
    </row>
    <row r="416" spans="1:20" ht="57">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3569</v>
      </c>
      <c r="Q416" s="54"/>
      <c r="R416" s="397" t="str">
        <f t="shared" si="113"/>
        <v>reduce-fuel-exports.html</v>
      </c>
      <c r="S416" s="460" t="str">
        <f t="shared" si="113"/>
        <v>Calculated from model data; see the relevant variable(s) in the InputData folder for source information.</v>
      </c>
      <c r="T416" s="54"/>
    </row>
    <row r="417" spans="1:20" ht="57">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3570</v>
      </c>
      <c r="Q417" s="54"/>
      <c r="R417" s="397" t="str">
        <f t="shared" si="113"/>
        <v>reduce-fuel-exports.html</v>
      </c>
      <c r="S417" s="460" t="str">
        <f t="shared" si="113"/>
        <v>Calculated from model data; see the relevant variable(s) in the InputData folder for source information.</v>
      </c>
      <c r="T417" s="54"/>
    </row>
    <row r="418" spans="1:20" ht="57">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3571</v>
      </c>
      <c r="Q418" s="54"/>
      <c r="R418" s="397" t="str">
        <f t="shared" si="113"/>
        <v>reduce-fuel-exports.html</v>
      </c>
      <c r="S418" s="460" t="str">
        <f t="shared" si="113"/>
        <v>Calculated from model data; see the relevant variable(s) in the InputData folder for source information.</v>
      </c>
      <c r="T418" s="54"/>
    </row>
    <row r="419" spans="1:20" ht="28.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57">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3572</v>
      </c>
      <c r="Q420" s="54"/>
      <c r="R420" s="397" t="str">
        <f t="shared" ref="R420:R422" si="115">R$414</f>
        <v>reduce-fuel-exports.html</v>
      </c>
      <c r="S420" s="460" t="str">
        <f t="shared" si="113"/>
        <v>Calculated from model data; see the relevant variable(s) in the InputData folder for source information.</v>
      </c>
      <c r="T420" s="54"/>
    </row>
    <row r="421" spans="1:20" ht="57">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3573</v>
      </c>
      <c r="Q421" s="54"/>
      <c r="R421" s="397" t="str">
        <f t="shared" si="115"/>
        <v>reduce-fuel-exports.html</v>
      </c>
      <c r="S421" s="460" t="str">
        <f t="shared" si="113"/>
        <v>Calculated from model data; see the relevant variable(s) in the InputData folder for source information.</v>
      </c>
      <c r="T421" s="54"/>
    </row>
    <row r="422" spans="1:20" ht="57">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3574</v>
      </c>
      <c r="Q422" s="54"/>
      <c r="R422" s="397" t="str">
        <f t="shared" si="115"/>
        <v>reduce-fuel-exports.html</v>
      </c>
      <c r="S422" s="460" t="str">
        <f t="shared" si="113"/>
        <v>Calculated from model data; see the relevant variable(s) in the InputData folder for source information.</v>
      </c>
      <c r="T422" s="54"/>
    </row>
    <row r="423" spans="1:20" ht="71.2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3575</v>
      </c>
      <c r="Q423" s="54" t="s">
        <v>257</v>
      </c>
      <c r="R423" s="405" t="s">
        <v>258</v>
      </c>
      <c r="S423" s="443" t="s">
        <v>3576</v>
      </c>
      <c r="T423" s="54" t="s">
        <v>207</v>
      </c>
    </row>
    <row r="424" spans="1:20" ht="28.5">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28.5">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28.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57">
      <c r="A427" s="344" t="s">
        <v>153</v>
      </c>
      <c r="B427" s="344" t="s">
        <v>3162</v>
      </c>
      <c r="C427" s="344" t="s">
        <v>3163</v>
      </c>
      <c r="D427" s="54"/>
      <c r="E427" s="54"/>
      <c r="F427" s="54"/>
      <c r="G427" s="54"/>
      <c r="H427" s="55">
        <v>62</v>
      </c>
      <c r="I427" s="54" t="s">
        <v>48</v>
      </c>
      <c r="J427" s="344" t="s">
        <v>3162</v>
      </c>
      <c r="K427" s="77" t="s">
        <v>3164</v>
      </c>
      <c r="L427" s="60">
        <v>0</v>
      </c>
      <c r="M427" s="61">
        <v>1</v>
      </c>
      <c r="N427" s="61">
        <v>0.01</v>
      </c>
      <c r="O427" s="54" t="s">
        <v>37</v>
      </c>
      <c r="P427" s="443" t="s">
        <v>3192</v>
      </c>
      <c r="Q427" s="54" t="s">
        <v>261</v>
      </c>
      <c r="R427" s="405" t="s">
        <v>262</v>
      </c>
      <c r="S427" s="443" t="s">
        <v>173</v>
      </c>
      <c r="T427" s="54"/>
    </row>
    <row r="428" spans="1:20" ht="42.7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2.75">
      <c r="A429" s="344" t="s">
        <v>153</v>
      </c>
      <c r="B429" s="344" t="s">
        <v>154</v>
      </c>
      <c r="C429" s="344" t="s">
        <v>3213</v>
      </c>
      <c r="D429" s="54"/>
      <c r="E429" s="54"/>
      <c r="F429" s="54"/>
      <c r="G429" s="54"/>
      <c r="H429" s="55">
        <v>64</v>
      </c>
      <c r="I429" s="54" t="s">
        <v>48</v>
      </c>
      <c r="J429" s="77" t="s">
        <v>154</v>
      </c>
      <c r="K429" s="77" t="s">
        <v>2404</v>
      </c>
      <c r="L429" s="60">
        <v>0</v>
      </c>
      <c r="M429" s="61">
        <v>1</v>
      </c>
      <c r="N429" s="61">
        <v>0.01</v>
      </c>
      <c r="O429" s="54" t="s">
        <v>37</v>
      </c>
      <c r="P429" s="443" t="s">
        <v>3193</v>
      </c>
      <c r="Q429" s="54" t="s">
        <v>265</v>
      </c>
      <c r="R429" s="405" t="s">
        <v>266</v>
      </c>
      <c r="S429" s="443" t="s">
        <v>173</v>
      </c>
      <c r="T429" s="54"/>
    </row>
    <row r="430" spans="1:20" ht="28.5">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99.75">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57">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1.2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3577</v>
      </c>
      <c r="Q433" s="9" t="s">
        <v>389</v>
      </c>
      <c r="R433" s="405" t="s">
        <v>3065</v>
      </c>
      <c r="S433" s="443" t="s">
        <v>173</v>
      </c>
      <c r="T433" s="9"/>
    </row>
    <row r="434" spans="1:20" s="2" customFormat="1" ht="57">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85.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3226</v>
      </c>
      <c r="P435" s="443" t="s">
        <v>3227</v>
      </c>
      <c r="Q435" s="54" t="s">
        <v>267</v>
      </c>
      <c r="R435" s="405" t="s">
        <v>268</v>
      </c>
      <c r="S435" s="443"/>
      <c r="T435" s="54"/>
    </row>
    <row r="436" spans="1:20" ht="85.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3228</v>
      </c>
      <c r="Q436" s="56" t="str">
        <f>Q$435</f>
        <v>ccs.html#ccs</v>
      </c>
      <c r="R436" s="406" t="str">
        <f>R$435</f>
        <v>carbon-capture-and-sequestration.html</v>
      </c>
      <c r="S436" s="443"/>
      <c r="T436" s="54"/>
    </row>
    <row r="437" spans="1:20" s="5" customFormat="1" ht="57">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3578</v>
      </c>
      <c r="Q437" s="54" t="s">
        <v>269</v>
      </c>
      <c r="R437" s="405" t="s">
        <v>270</v>
      </c>
      <c r="S437" s="454" t="s">
        <v>2617</v>
      </c>
      <c r="T437" s="9" t="s">
        <v>447</v>
      </c>
    </row>
    <row r="438" spans="1:20" s="5" customFormat="1" ht="71.2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3579</v>
      </c>
      <c r="Q438" s="56" t="str">
        <f t="shared" ref="Q438:R442" si="120">Q$437</f>
        <v>fuels.html#carbon-tax</v>
      </c>
      <c r="R438" s="406" t="str">
        <f t="shared" si="120"/>
        <v>carbon-tax.html</v>
      </c>
      <c r="S438" s="453" t="s">
        <v>3580</v>
      </c>
      <c r="T438" s="56"/>
    </row>
    <row r="439" spans="1:20" s="5" customFormat="1" ht="57">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3581</v>
      </c>
      <c r="Q439" s="56" t="str">
        <f t="shared" si="120"/>
        <v>fuels.html#carbon-tax</v>
      </c>
      <c r="R439" s="406" t="str">
        <f t="shared" si="120"/>
        <v>carbon-tax.html</v>
      </c>
      <c r="S439" s="454"/>
      <c r="T439" s="56"/>
    </row>
    <row r="440" spans="1:20" s="5" customFormat="1" ht="57">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3582</v>
      </c>
      <c r="Q440" s="56" t="str">
        <f t="shared" si="120"/>
        <v>fuels.html#carbon-tax</v>
      </c>
      <c r="R440" s="406" t="str">
        <f t="shared" si="120"/>
        <v>carbon-tax.html</v>
      </c>
      <c r="S440" s="454"/>
      <c r="T440" s="56"/>
    </row>
    <row r="441" spans="1:20" s="5" customFormat="1" ht="85.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3583</v>
      </c>
      <c r="Q441" s="56" t="str">
        <f t="shared" si="120"/>
        <v>fuels.html#carbon-tax</v>
      </c>
      <c r="R441" s="406" t="str">
        <f t="shared" si="120"/>
        <v>carbon-tax.html</v>
      </c>
      <c r="S441" s="454"/>
      <c r="T441" s="56"/>
    </row>
    <row r="442" spans="1:20" s="5" customFormat="1" ht="57">
      <c r="A442" s="75" t="str">
        <f t="shared" si="121"/>
        <v>Cross-Sector</v>
      </c>
      <c r="B442" s="75" t="str">
        <f t="shared" si="121"/>
        <v>Carbon Tax</v>
      </c>
      <c r="C442" s="75" t="str">
        <f t="shared" si="121"/>
        <v>Additional Carbon Tax Rate</v>
      </c>
      <c r="D442" s="54" t="s">
        <v>2811</v>
      </c>
      <c r="E442" s="54"/>
      <c r="F442" s="54" t="s">
        <v>3304</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3584</v>
      </c>
      <c r="Q442" s="56" t="str">
        <f t="shared" si="120"/>
        <v>fuels.html#carbon-tax</v>
      </c>
      <c r="R442" s="406" t="str">
        <f t="shared" si="120"/>
        <v>carbon-tax.html</v>
      </c>
      <c r="S442" s="454"/>
      <c r="T442" s="56"/>
    </row>
    <row r="443" spans="1:20" s="2" customFormat="1" ht="57">
      <c r="A443" s="345" t="s">
        <v>10</v>
      </c>
      <c r="B443" s="345" t="s">
        <v>3145</v>
      </c>
      <c r="C443" s="345" t="s">
        <v>2736</v>
      </c>
      <c r="D443" s="9"/>
      <c r="E443" s="9"/>
      <c r="F443" s="9"/>
      <c r="G443" s="9"/>
      <c r="H443" s="57">
        <v>509</v>
      </c>
      <c r="I443" s="9" t="s">
        <v>48</v>
      </c>
      <c r="J443" s="345" t="s">
        <v>2904</v>
      </c>
      <c r="K443" s="345" t="s">
        <v>2739</v>
      </c>
      <c r="L443" s="66">
        <v>0</v>
      </c>
      <c r="M443" s="66">
        <v>1</v>
      </c>
      <c r="N443" s="66">
        <v>1</v>
      </c>
      <c r="O443" s="54" t="s">
        <v>33</v>
      </c>
      <c r="P443" s="443" t="s">
        <v>3144</v>
      </c>
      <c r="Q443" s="54" t="s">
        <v>269</v>
      </c>
      <c r="R443" s="405" t="s">
        <v>270</v>
      </c>
      <c r="S443" s="454"/>
      <c r="T443" s="9"/>
    </row>
    <row r="444" spans="1:20" s="5" customFormat="1" ht="28.5">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28.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28.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28.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28.5">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28.5">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28.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28.5">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28.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28.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28.5">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42.75">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3585</v>
      </c>
      <c r="Q455" s="56"/>
      <c r="R455" s="405"/>
      <c r="S455" s="453" t="s">
        <v>3586</v>
      </c>
      <c r="T455" s="56"/>
    </row>
    <row r="456" spans="1:20" s="5" customFormat="1" ht="28.5">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28.5">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28.5">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28.5">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28.5">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28.5">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28.5">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28.5">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28.5">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57">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42.75">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42.75">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42.75">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2.7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3354</v>
      </c>
      <c r="R469" s="405"/>
      <c r="S469" s="443"/>
      <c r="T469" s="9"/>
    </row>
    <row r="470" spans="1:20" s="2" customFormat="1" ht="28.5">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28.5">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28.5">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28.5">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28.5">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28.5">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28.5">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28.5">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28.5">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28.5">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28.5">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28.5">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28.5">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28.5">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42.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3587</v>
      </c>
      <c r="Q484" s="9" t="s">
        <v>275</v>
      </c>
      <c r="R484" s="405" t="s">
        <v>276</v>
      </c>
      <c r="S484" s="454" t="s">
        <v>3588</v>
      </c>
      <c r="T484" s="56"/>
    </row>
    <row r="485" spans="1:20" s="5" customFormat="1" ht="142.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3589</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42.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3590</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42.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3591</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42.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3592</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28.5">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28.5">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85.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85.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85.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85.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85.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99.7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99.7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85.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85.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85.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85.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85.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85.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85.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85.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85.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85.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85.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85.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99.7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99.7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99.7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85.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99.7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99.7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85.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85.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85.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99.7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99.7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85.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85.5">
      <c r="A532" s="75" t="str">
        <f t="shared" si="148"/>
        <v>Research and Development</v>
      </c>
      <c r="B532" s="75" t="str">
        <f t="shared" si="149"/>
        <v>Capital Cost Reduction</v>
      </c>
      <c r="C532" s="75" t="str">
        <f t="shared" si="149"/>
        <v>RnD Transportation Capital Cost Perc Reduction</v>
      </c>
      <c r="D532" s="54" t="s">
        <v>2847</v>
      </c>
      <c r="E532" s="54"/>
      <c r="F532" s="54" t="s">
        <v>3194</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3196</v>
      </c>
      <c r="Q532" s="54" t="s">
        <v>277</v>
      </c>
      <c r="R532" s="405" t="s">
        <v>278</v>
      </c>
      <c r="S532" s="443" t="s">
        <v>80</v>
      </c>
      <c r="T532" s="54"/>
    </row>
    <row r="533" spans="1:20" ht="85.5">
      <c r="A533" s="75" t="str">
        <f t="shared" si="148"/>
        <v>Research and Development</v>
      </c>
      <c r="B533" s="75" t="str">
        <f t="shared" si="149"/>
        <v>Capital Cost Reduction</v>
      </c>
      <c r="C533" s="75" t="str">
        <f t="shared" si="149"/>
        <v>RnD Transportation Capital Cost Perc Reduction</v>
      </c>
      <c r="D533" s="54" t="s">
        <v>2846</v>
      </c>
      <c r="E533" s="54"/>
      <c r="F533" s="54" t="s">
        <v>3195</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3197</v>
      </c>
      <c r="Q533" s="54" t="s">
        <v>277</v>
      </c>
      <c r="R533" s="405" t="s">
        <v>278</v>
      </c>
      <c r="S533" s="443" t="s">
        <v>80</v>
      </c>
      <c r="T533" s="54"/>
    </row>
    <row r="534" spans="1:20" s="2" customFormat="1" ht="114">
      <c r="A534" s="345" t="s">
        <v>3020</v>
      </c>
      <c r="B534" s="345" t="s">
        <v>3208</v>
      </c>
      <c r="C534" s="345" t="s">
        <v>3209</v>
      </c>
      <c r="D534" s="9"/>
      <c r="E534" s="9"/>
      <c r="F534" s="9"/>
      <c r="G534" s="9"/>
      <c r="H534" s="57">
        <v>525</v>
      </c>
      <c r="I534" s="9" t="s">
        <v>48</v>
      </c>
      <c r="J534" s="345" t="s">
        <v>3208</v>
      </c>
      <c r="K534" s="63" t="s">
        <v>3214</v>
      </c>
      <c r="L534" s="61">
        <v>0</v>
      </c>
      <c r="M534" s="61">
        <v>1</v>
      </c>
      <c r="N534" s="60">
        <v>0.01</v>
      </c>
      <c r="O534" s="54" t="s">
        <v>37</v>
      </c>
      <c r="P534" s="443" t="s">
        <v>3216</v>
      </c>
      <c r="Q534" s="9" t="s">
        <v>3218</v>
      </c>
      <c r="R534" s="9" t="s">
        <v>3217</v>
      </c>
      <c r="S534" s="454" t="s">
        <v>3215</v>
      </c>
      <c r="T534" s="9"/>
    </row>
    <row r="535" spans="1:20" ht="85.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85.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28.5">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85.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85.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85.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99.7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85.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85.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85.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28.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28.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28.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28.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85.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85.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85.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28.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99.7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99.7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99.7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99.7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99.7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99.7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99.7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99.7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85.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85.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99.7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99.7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85.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85.5">
      <c r="A566" s="75" t="str">
        <f t="shared" si="161"/>
        <v>Research and Development</v>
      </c>
      <c r="B566" s="75" t="str">
        <f t="shared" si="162"/>
        <v>Fuel Use Reduction</v>
      </c>
      <c r="C566" s="75" t="str">
        <f t="shared" si="162"/>
        <v>RnD Transportation Fuel Use Perc Reduction</v>
      </c>
      <c r="D566" s="54" t="s">
        <v>2847</v>
      </c>
      <c r="E566" s="54"/>
      <c r="F566" s="54" t="s">
        <v>3194</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3198</v>
      </c>
      <c r="Q566" s="54" t="s">
        <v>277</v>
      </c>
      <c r="R566" s="405" t="s">
        <v>278</v>
      </c>
      <c r="S566" s="443" t="s">
        <v>80</v>
      </c>
      <c r="T566" s="54"/>
    </row>
    <row r="567" spans="1:20" ht="85.5">
      <c r="A567" s="75" t="str">
        <f t="shared" si="161"/>
        <v>Research and Development</v>
      </c>
      <c r="B567" s="75" t="str">
        <f t="shared" si="162"/>
        <v>Fuel Use Reduction</v>
      </c>
      <c r="C567" s="75" t="str">
        <f t="shared" si="162"/>
        <v>RnD Transportation Fuel Use Perc Reduction</v>
      </c>
      <c r="D567" s="54" t="s">
        <v>2846</v>
      </c>
      <c r="E567" s="54"/>
      <c r="F567" s="54" t="s">
        <v>3195</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3199</v>
      </c>
      <c r="Q567" s="54" t="s">
        <v>277</v>
      </c>
      <c r="R567" s="405" t="s">
        <v>278</v>
      </c>
      <c r="S567" s="443" t="s">
        <v>80</v>
      </c>
      <c r="T567" s="54"/>
    </row>
    <row r="568" spans="1:20" ht="71.25">
      <c r="A568" s="4" t="s">
        <v>3237</v>
      </c>
      <c r="B568" s="4" t="s">
        <v>3238</v>
      </c>
      <c r="C568" s="4" t="s">
        <v>3242</v>
      </c>
      <c r="H568" s="423">
        <v>543</v>
      </c>
      <c r="I568" s="4" t="s">
        <v>48</v>
      </c>
      <c r="J568" s="336"/>
      <c r="K568" s="4" t="s">
        <v>3239</v>
      </c>
      <c r="L568" s="422">
        <v>-0.1</v>
      </c>
      <c r="M568" s="422">
        <v>0.02</v>
      </c>
      <c r="N568" s="425">
        <v>1E-3</v>
      </c>
      <c r="O568" s="4" t="s">
        <v>3246</v>
      </c>
      <c r="P568" s="448" t="s">
        <v>3353</v>
      </c>
      <c r="R568" s="409"/>
      <c r="S568" s="464" t="s">
        <v>3240</v>
      </c>
      <c r="T568" s="4"/>
    </row>
    <row r="569" spans="1:20" ht="85.5">
      <c r="A569" s="4" t="s">
        <v>3452</v>
      </c>
      <c r="B569" s="4" t="s">
        <v>3453</v>
      </c>
      <c r="C569" s="4" t="s">
        <v>3460</v>
      </c>
      <c r="D569" s="4" t="s">
        <v>3469</v>
      </c>
      <c r="F569" s="4" t="s">
        <v>3474</v>
      </c>
      <c r="H569" s="432">
        <v>545</v>
      </c>
      <c r="I569" s="4" t="s">
        <v>48</v>
      </c>
      <c r="J569" s="336"/>
      <c r="K569" s="336"/>
      <c r="L569" s="79">
        <v>0</v>
      </c>
      <c r="M569" s="4">
        <v>10</v>
      </c>
      <c r="N569" s="4">
        <v>1</v>
      </c>
      <c r="O569" s="4" t="s">
        <v>3367</v>
      </c>
      <c r="P569" s="4" t="s">
        <v>3479</v>
      </c>
      <c r="Q569" s="4" t="s">
        <v>3368</v>
      </c>
      <c r="R569" s="409"/>
      <c r="T569" s="4"/>
    </row>
    <row r="570" spans="1:20" ht="85.5">
      <c r="A570" s="5" t="str">
        <f>A$569</f>
        <v>Government Revenue Accounting</v>
      </c>
      <c r="B570" s="5" t="str">
        <f t="shared" ref="B570:C570" si="164">B$569</f>
        <v>Carbon Tax Revenue</v>
      </c>
      <c r="C570" s="5" t="str">
        <f t="shared" si="164"/>
        <v>GRA for Carbon Tax Revenue</v>
      </c>
      <c r="D570" s="4" t="s">
        <v>3470</v>
      </c>
      <c r="F570" s="4" t="s">
        <v>3475</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3369</v>
      </c>
      <c r="Q570" s="5" t="str">
        <f t="shared" ref="Q570:Q573" si="167">Q$569</f>
        <v>io-model.html</v>
      </c>
      <c r="R570" s="409"/>
      <c r="T570" s="4"/>
    </row>
    <row r="571" spans="1:20" ht="85.5">
      <c r="A571" s="5" t="str">
        <f t="shared" ref="A571:C573" si="168">A$569</f>
        <v>Government Revenue Accounting</v>
      </c>
      <c r="B571" s="5" t="str">
        <f t="shared" si="168"/>
        <v>Carbon Tax Revenue</v>
      </c>
      <c r="C571" s="5" t="str">
        <f t="shared" si="168"/>
        <v>GRA for Carbon Tax Revenue</v>
      </c>
      <c r="D571" s="4" t="s">
        <v>3471</v>
      </c>
      <c r="F571" s="4" t="s">
        <v>3476</v>
      </c>
      <c r="H571" s="435">
        <v>547</v>
      </c>
      <c r="I571" s="5" t="str">
        <f t="shared" si="165"/>
        <v>Yes</v>
      </c>
      <c r="J571" s="336"/>
      <c r="K571" s="336"/>
      <c r="L571" s="5">
        <f t="shared" si="166"/>
        <v>0</v>
      </c>
      <c r="M571" s="5">
        <f t="shared" si="166"/>
        <v>10</v>
      </c>
      <c r="N571" s="5">
        <f t="shared" si="166"/>
        <v>1</v>
      </c>
      <c r="O571" s="5" t="str">
        <f t="shared" si="166"/>
        <v>weight</v>
      </c>
      <c r="P571" s="4" t="s">
        <v>3370</v>
      </c>
      <c r="Q571" s="5" t="str">
        <f t="shared" si="167"/>
        <v>io-model.html</v>
      </c>
      <c r="R571" s="409"/>
      <c r="T571" s="4"/>
    </row>
    <row r="572" spans="1:20" ht="85.5">
      <c r="A572" s="5" t="str">
        <f t="shared" si="168"/>
        <v>Government Revenue Accounting</v>
      </c>
      <c r="B572" s="5" t="str">
        <f t="shared" si="168"/>
        <v>Carbon Tax Revenue</v>
      </c>
      <c r="C572" s="5" t="str">
        <f t="shared" si="168"/>
        <v>GRA for Carbon Tax Revenue</v>
      </c>
      <c r="D572" s="4" t="s">
        <v>3472</v>
      </c>
      <c r="F572" s="4" t="s">
        <v>3477</v>
      </c>
      <c r="H572" s="435">
        <v>548</v>
      </c>
      <c r="I572" s="5" t="str">
        <f t="shared" si="165"/>
        <v>Yes</v>
      </c>
      <c r="J572" s="336"/>
      <c r="K572" s="336"/>
      <c r="L572" s="5">
        <f t="shared" si="166"/>
        <v>0</v>
      </c>
      <c r="M572" s="5">
        <f t="shared" si="166"/>
        <v>10</v>
      </c>
      <c r="N572" s="5">
        <f t="shared" si="166"/>
        <v>1</v>
      </c>
      <c r="O572" s="5" t="str">
        <f t="shared" si="166"/>
        <v>weight</v>
      </c>
      <c r="P572" s="4" t="s">
        <v>3371</v>
      </c>
      <c r="Q572" s="5" t="str">
        <f t="shared" si="167"/>
        <v>io-model.html</v>
      </c>
      <c r="R572" s="409"/>
      <c r="T572" s="4"/>
    </row>
    <row r="573" spans="1:20" ht="85.5">
      <c r="A573" s="5" t="str">
        <f t="shared" si="168"/>
        <v>Government Revenue Accounting</v>
      </c>
      <c r="B573" s="5" t="str">
        <f t="shared" si="168"/>
        <v>Carbon Tax Revenue</v>
      </c>
      <c r="C573" s="5" t="str">
        <f t="shared" si="168"/>
        <v>GRA for Carbon Tax Revenue</v>
      </c>
      <c r="D573" s="4" t="s">
        <v>3473</v>
      </c>
      <c r="F573" s="4" t="s">
        <v>3478</v>
      </c>
      <c r="H573" s="435">
        <v>549</v>
      </c>
      <c r="I573" s="5" t="str">
        <f t="shared" si="165"/>
        <v>Yes</v>
      </c>
      <c r="J573" s="336"/>
      <c r="K573" s="336"/>
      <c r="L573" s="5">
        <f t="shared" si="166"/>
        <v>0</v>
      </c>
      <c r="M573" s="5">
        <f t="shared" si="166"/>
        <v>10</v>
      </c>
      <c r="N573" s="5">
        <f t="shared" si="166"/>
        <v>1</v>
      </c>
      <c r="O573" s="5" t="str">
        <f t="shared" si="166"/>
        <v>weight</v>
      </c>
      <c r="P573" s="4" t="s">
        <v>3372</v>
      </c>
      <c r="Q573" s="5" t="str">
        <f t="shared" si="167"/>
        <v>io-model.html</v>
      </c>
      <c r="R573" s="409"/>
      <c r="T573" s="4"/>
    </row>
    <row r="574" spans="1:20" ht="85.5">
      <c r="A574" s="4" t="s">
        <v>3452</v>
      </c>
      <c r="B574" s="4" t="s">
        <v>3454</v>
      </c>
      <c r="C574" s="4" t="s">
        <v>3461</v>
      </c>
      <c r="D574" s="4" t="s">
        <v>3469</v>
      </c>
      <c r="F574" s="4" t="s">
        <v>3474</v>
      </c>
      <c r="H574" s="435">
        <v>550</v>
      </c>
      <c r="I574" s="4" t="s">
        <v>48</v>
      </c>
      <c r="J574" s="336"/>
      <c r="K574" s="336"/>
      <c r="L574" s="79">
        <v>0</v>
      </c>
      <c r="M574" s="4">
        <v>10</v>
      </c>
      <c r="N574" s="4">
        <v>1</v>
      </c>
      <c r="O574" s="4" t="s">
        <v>3367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3368</v>
      </c>
      <c r="R574" s="409"/>
      <c r="T574" s="4"/>
    </row>
    <row r="575" spans="1:20" ht="85.5">
      <c r="A575" s="5" t="str">
        <f>A$574</f>
        <v>Government Revenue Accounting</v>
      </c>
      <c r="B575" s="5" t="str">
        <f t="shared" ref="B575:C578" si="169">B$574</f>
        <v>Fuel Tax Revenue</v>
      </c>
      <c r="C575" s="5" t="str">
        <f t="shared" si="169"/>
        <v>GRA for Fuel Tax Revenue</v>
      </c>
      <c r="D575" s="4" t="s">
        <v>3470</v>
      </c>
      <c r="F575" s="4" t="s">
        <v>3475</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85.5">
      <c r="A576" s="5" t="str">
        <f t="shared" ref="A576:A578" si="173">A$574</f>
        <v>Government Revenue Accounting</v>
      </c>
      <c r="B576" s="5" t="str">
        <f t="shared" si="169"/>
        <v>Fuel Tax Revenue</v>
      </c>
      <c r="C576" s="5" t="str">
        <f t="shared" si="169"/>
        <v>GRA for Fuel Tax Revenue</v>
      </c>
      <c r="D576" s="4" t="s">
        <v>3471</v>
      </c>
      <c r="F576" s="4" t="s">
        <v>3476</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85.5">
      <c r="A577" s="5" t="str">
        <f t="shared" si="173"/>
        <v>Government Revenue Accounting</v>
      </c>
      <c r="B577" s="5" t="str">
        <f t="shared" si="169"/>
        <v>Fuel Tax Revenue</v>
      </c>
      <c r="C577" s="5" t="str">
        <f t="shared" si="169"/>
        <v>GRA for Fuel Tax Revenue</v>
      </c>
      <c r="D577" s="4" t="s">
        <v>3472</v>
      </c>
      <c r="F577" s="4" t="s">
        <v>3477</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85.5">
      <c r="A578" s="5" t="str">
        <f t="shared" si="173"/>
        <v>Government Revenue Accounting</v>
      </c>
      <c r="B578" s="5" t="str">
        <f t="shared" si="169"/>
        <v>Fuel Tax Revenue</v>
      </c>
      <c r="C578" s="5" t="str">
        <f t="shared" si="169"/>
        <v>GRA for Fuel Tax Revenue</v>
      </c>
      <c r="D578" s="4" t="s">
        <v>3473</v>
      </c>
      <c r="F578" s="4" t="s">
        <v>3478</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85.5">
      <c r="A579" s="4" t="s">
        <v>3452</v>
      </c>
      <c r="B579" s="4" t="s">
        <v>513</v>
      </c>
      <c r="C579" s="4" t="s">
        <v>3462</v>
      </c>
      <c r="D579" s="4" t="s">
        <v>3469</v>
      </c>
      <c r="F579" s="4" t="s">
        <v>3474</v>
      </c>
      <c r="H579" s="435">
        <v>555</v>
      </c>
      <c r="I579" s="4" t="s">
        <v>48</v>
      </c>
      <c r="J579" s="336"/>
      <c r="K579" s="336"/>
      <c r="L579" s="79">
        <v>0</v>
      </c>
      <c r="M579" s="4">
        <v>10</v>
      </c>
      <c r="N579" s="4">
        <v>1</v>
      </c>
      <c r="O579" s="4" t="s">
        <v>3367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3368</v>
      </c>
      <c r="R579" s="409"/>
      <c r="T579" s="4"/>
    </row>
    <row r="580" spans="1:20" ht="85.5">
      <c r="A580" s="5" t="str">
        <f>A$579</f>
        <v>Government Revenue Accounting</v>
      </c>
      <c r="B580" s="5" t="str">
        <f t="shared" ref="B580:C583" si="174">B$579</f>
        <v>EV Subsidy</v>
      </c>
      <c r="C580" s="5" t="str">
        <f t="shared" si="174"/>
        <v>GRA for EV Subsidy</v>
      </c>
      <c r="D580" s="4" t="s">
        <v>3470</v>
      </c>
      <c r="F580" s="4" t="s">
        <v>3475</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85.5">
      <c r="A581" s="5" t="str">
        <f t="shared" ref="A581:A583" si="178">A$579</f>
        <v>Government Revenue Accounting</v>
      </c>
      <c r="B581" s="5" t="str">
        <f t="shared" si="174"/>
        <v>EV Subsidy</v>
      </c>
      <c r="C581" s="5" t="str">
        <f t="shared" si="174"/>
        <v>GRA for EV Subsidy</v>
      </c>
      <c r="D581" s="4" t="s">
        <v>3471</v>
      </c>
      <c r="F581" s="4" t="s">
        <v>3476</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85.5">
      <c r="A582" s="5" t="str">
        <f t="shared" si="178"/>
        <v>Government Revenue Accounting</v>
      </c>
      <c r="B582" s="5" t="str">
        <f t="shared" si="174"/>
        <v>EV Subsidy</v>
      </c>
      <c r="C582" s="5" t="str">
        <f t="shared" si="174"/>
        <v>GRA for EV Subsidy</v>
      </c>
      <c r="D582" s="4" t="s">
        <v>3472</v>
      </c>
      <c r="F582" s="4" t="s">
        <v>3477</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85.5">
      <c r="A583" s="5" t="str">
        <f t="shared" si="178"/>
        <v>Government Revenue Accounting</v>
      </c>
      <c r="B583" s="5" t="str">
        <f t="shared" si="174"/>
        <v>EV Subsidy</v>
      </c>
      <c r="C583" s="5" t="str">
        <f t="shared" si="174"/>
        <v>GRA for EV Subsidy</v>
      </c>
      <c r="D583" s="4" t="s">
        <v>3473</v>
      </c>
      <c r="F583" s="4" t="s">
        <v>3478</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85.5">
      <c r="A584" s="4" t="s">
        <v>3452</v>
      </c>
      <c r="B584" s="4" t="s">
        <v>3455</v>
      </c>
      <c r="C584" s="4" t="s">
        <v>3463</v>
      </c>
      <c r="D584" s="4" t="s">
        <v>3469</v>
      </c>
      <c r="F584" s="4" t="s">
        <v>3474</v>
      </c>
      <c r="H584" s="435">
        <v>560</v>
      </c>
      <c r="I584" s="4" t="s">
        <v>48</v>
      </c>
      <c r="J584" s="336"/>
      <c r="K584" s="336"/>
      <c r="L584" s="79">
        <v>0</v>
      </c>
      <c r="M584" s="4">
        <v>10</v>
      </c>
      <c r="N584" s="4">
        <v>1</v>
      </c>
      <c r="O584" s="4" t="s">
        <v>3367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3368</v>
      </c>
      <c r="R584" s="409"/>
      <c r="T584" s="4"/>
    </row>
    <row r="585" spans="1:20" ht="85.5">
      <c r="A585" s="5" t="str">
        <f>A$584</f>
        <v>Government Revenue Accounting</v>
      </c>
      <c r="B585" s="5" t="str">
        <f t="shared" ref="B585:C588" si="179">B$584</f>
        <v>Electricity Generation Subsidy</v>
      </c>
      <c r="C585" s="5" t="str">
        <f t="shared" si="179"/>
        <v>GRA for Electricity Generation Subsidies</v>
      </c>
      <c r="D585" s="4" t="s">
        <v>3470</v>
      </c>
      <c r="F585" s="4" t="s">
        <v>3475</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85.5">
      <c r="A586" s="5" t="str">
        <f t="shared" ref="A586:A588" si="183">A$584</f>
        <v>Government Revenue Accounting</v>
      </c>
      <c r="B586" s="5" t="str">
        <f t="shared" si="179"/>
        <v>Electricity Generation Subsidy</v>
      </c>
      <c r="C586" s="5" t="str">
        <f t="shared" si="179"/>
        <v>GRA for Electricity Generation Subsidies</v>
      </c>
      <c r="D586" s="4" t="s">
        <v>3471</v>
      </c>
      <c r="F586" s="4" t="s">
        <v>3476</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85.5">
      <c r="A587" s="5" t="str">
        <f t="shared" si="183"/>
        <v>Government Revenue Accounting</v>
      </c>
      <c r="B587" s="5" t="str">
        <f t="shared" si="179"/>
        <v>Electricity Generation Subsidy</v>
      </c>
      <c r="C587" s="5" t="str">
        <f t="shared" si="179"/>
        <v>GRA for Electricity Generation Subsidies</v>
      </c>
      <c r="D587" s="4" t="s">
        <v>3472</v>
      </c>
      <c r="F587" s="4" t="s">
        <v>3477</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85.5">
      <c r="A588" s="5" t="str">
        <f t="shared" si="183"/>
        <v>Government Revenue Accounting</v>
      </c>
      <c r="B588" s="5" t="str">
        <f t="shared" si="179"/>
        <v>Electricity Generation Subsidy</v>
      </c>
      <c r="C588" s="5" t="str">
        <f t="shared" si="179"/>
        <v>GRA for Electricity Generation Subsidies</v>
      </c>
      <c r="D588" s="4" t="s">
        <v>3473</v>
      </c>
      <c r="F588" s="4" t="s">
        <v>3478</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85.5">
      <c r="A589" s="4" t="s">
        <v>3452</v>
      </c>
      <c r="B589" s="4" t="s">
        <v>3456</v>
      </c>
      <c r="C589" s="4" t="s">
        <v>3464</v>
      </c>
      <c r="D589" s="4" t="s">
        <v>3469</v>
      </c>
      <c r="F589" s="4" t="s">
        <v>3474</v>
      </c>
      <c r="H589" s="435">
        <v>565</v>
      </c>
      <c r="I589" s="4" t="s">
        <v>48</v>
      </c>
      <c r="J589" s="336"/>
      <c r="K589" s="336"/>
      <c r="L589" s="79">
        <v>0</v>
      </c>
      <c r="M589" s="4">
        <v>10</v>
      </c>
      <c r="N589" s="4">
        <v>1</v>
      </c>
      <c r="O589" s="4" t="s">
        <v>3367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3368</v>
      </c>
      <c r="R589" s="409"/>
      <c r="T589" s="4"/>
    </row>
    <row r="590" spans="1:20" ht="85.5">
      <c r="A590" s="5" t="str">
        <f>A$589</f>
        <v>Government Revenue Accounting</v>
      </c>
      <c r="B590" s="5" t="str">
        <f t="shared" ref="B590:C593" si="184">B$589</f>
        <v>Electricity Capacity Construction Subsidy</v>
      </c>
      <c r="C590" s="5" t="str">
        <f t="shared" si="184"/>
        <v>GRA for Electricity Capacity Construction Subsidies</v>
      </c>
      <c r="D590" s="4" t="s">
        <v>3470</v>
      </c>
      <c r="F590" s="4" t="s">
        <v>3475</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85.5">
      <c r="A591" s="5" t="str">
        <f t="shared" ref="A591:A593" si="188">A$589</f>
        <v>Government Revenue Accounting</v>
      </c>
      <c r="B591" s="5" t="str">
        <f t="shared" si="184"/>
        <v>Electricity Capacity Construction Subsidy</v>
      </c>
      <c r="C591" s="5" t="str">
        <f t="shared" si="184"/>
        <v>GRA for Electricity Capacity Construction Subsidies</v>
      </c>
      <c r="D591" s="4" t="s">
        <v>3471</v>
      </c>
      <c r="F591" s="4" t="s">
        <v>3476</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85.5">
      <c r="A592" s="5" t="str">
        <f t="shared" si="188"/>
        <v>Government Revenue Accounting</v>
      </c>
      <c r="B592" s="5" t="str">
        <f t="shared" si="184"/>
        <v>Electricity Capacity Construction Subsidy</v>
      </c>
      <c r="C592" s="5" t="str">
        <f t="shared" si="184"/>
        <v>GRA for Electricity Capacity Construction Subsidies</v>
      </c>
      <c r="D592" s="4" t="s">
        <v>3472</v>
      </c>
      <c r="F592" s="4" t="s">
        <v>3477</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85.5">
      <c r="A593" s="5" t="str">
        <f t="shared" si="188"/>
        <v>Government Revenue Accounting</v>
      </c>
      <c r="B593" s="5" t="str">
        <f t="shared" si="184"/>
        <v>Electricity Capacity Construction Subsidy</v>
      </c>
      <c r="C593" s="5" t="str">
        <f t="shared" si="184"/>
        <v>GRA for Electricity Capacity Construction Subsidies</v>
      </c>
      <c r="D593" s="4" t="s">
        <v>3473</v>
      </c>
      <c r="F593" s="4" t="s">
        <v>3478</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85.5">
      <c r="A594" s="4" t="s">
        <v>3452</v>
      </c>
      <c r="B594" s="4" t="s">
        <v>294</v>
      </c>
      <c r="C594" s="4" t="s">
        <v>3465</v>
      </c>
      <c r="D594" s="4" t="s">
        <v>3469</v>
      </c>
      <c r="F594" s="4" t="s">
        <v>3474</v>
      </c>
      <c r="H594" s="435">
        <v>570</v>
      </c>
      <c r="I594" s="4" t="s">
        <v>48</v>
      </c>
      <c r="J594" s="336"/>
      <c r="K594" s="336"/>
      <c r="L594" s="79">
        <v>0</v>
      </c>
      <c r="M594" s="4">
        <v>10</v>
      </c>
      <c r="N594" s="4">
        <v>1</v>
      </c>
      <c r="O594" s="4" t="s">
        <v>3367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3368</v>
      </c>
      <c r="R594" s="409"/>
      <c r="T594" s="4"/>
    </row>
    <row r="595" spans="1:20" ht="85.5">
      <c r="A595" s="5" t="str">
        <f>A$594</f>
        <v>Government Revenue Accounting</v>
      </c>
      <c r="B595" s="5" t="str">
        <f t="shared" ref="B595:C598" si="189">B$594</f>
        <v>Distributed Solar Subsidy</v>
      </c>
      <c r="C595" s="5" t="str">
        <f t="shared" si="189"/>
        <v>GRA for Distributed Solar Subsidy</v>
      </c>
      <c r="D595" s="4" t="s">
        <v>3470</v>
      </c>
      <c r="F595" s="4" t="s">
        <v>3475</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85.5">
      <c r="A596" s="5" t="str">
        <f t="shared" ref="A596:A598" si="193">A$594</f>
        <v>Government Revenue Accounting</v>
      </c>
      <c r="B596" s="5" t="str">
        <f t="shared" si="189"/>
        <v>Distributed Solar Subsidy</v>
      </c>
      <c r="C596" s="5" t="str">
        <f t="shared" si="189"/>
        <v>GRA for Distributed Solar Subsidy</v>
      </c>
      <c r="D596" s="4" t="s">
        <v>3471</v>
      </c>
      <c r="F596" s="4" t="s">
        <v>3476</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85.5">
      <c r="A597" s="5" t="str">
        <f t="shared" si="193"/>
        <v>Government Revenue Accounting</v>
      </c>
      <c r="B597" s="5" t="str">
        <f t="shared" si="189"/>
        <v>Distributed Solar Subsidy</v>
      </c>
      <c r="C597" s="5" t="str">
        <f t="shared" si="189"/>
        <v>GRA for Distributed Solar Subsidy</v>
      </c>
      <c r="D597" s="4" t="s">
        <v>3472</v>
      </c>
      <c r="F597" s="4" t="s">
        <v>3477</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85.5">
      <c r="A598" s="5" t="str">
        <f t="shared" si="193"/>
        <v>Government Revenue Accounting</v>
      </c>
      <c r="B598" s="5" t="str">
        <f t="shared" si="189"/>
        <v>Distributed Solar Subsidy</v>
      </c>
      <c r="C598" s="5" t="str">
        <f t="shared" si="189"/>
        <v>GRA for Distributed Solar Subsidy</v>
      </c>
      <c r="D598" s="4" t="s">
        <v>3473</v>
      </c>
      <c r="F598" s="4" t="s">
        <v>3478</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85.5">
      <c r="A599" s="4" t="s">
        <v>3452</v>
      </c>
      <c r="B599" s="4" t="s">
        <v>3457</v>
      </c>
      <c r="C599" s="4" t="s">
        <v>3466</v>
      </c>
      <c r="D599" s="4" t="s">
        <v>3469</v>
      </c>
      <c r="F599" s="4" t="s">
        <v>3474</v>
      </c>
      <c r="H599" s="435">
        <v>575</v>
      </c>
      <c r="I599" s="4" t="s">
        <v>48</v>
      </c>
      <c r="J599" s="336"/>
      <c r="K599" s="336"/>
      <c r="L599" s="79">
        <v>0</v>
      </c>
      <c r="M599" s="4">
        <v>10</v>
      </c>
      <c r="N599" s="4">
        <v>1</v>
      </c>
      <c r="O599" s="4" t="s">
        <v>3367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3368</v>
      </c>
      <c r="R599" s="409"/>
      <c r="T599" s="4"/>
    </row>
    <row r="600" spans="1:20" ht="85.5">
      <c r="A600" s="5" t="str">
        <f>A$599</f>
        <v>Government Revenue Accounting</v>
      </c>
      <c r="B600" s="5" t="str">
        <f t="shared" ref="B600:C603" si="194">B$599</f>
        <v>Fuel Subsidy</v>
      </c>
      <c r="C600" s="5" t="str">
        <f t="shared" si="194"/>
        <v>GRA for Fuel Subsidies</v>
      </c>
      <c r="D600" s="4" t="s">
        <v>3470</v>
      </c>
      <c r="F600" s="4" t="s">
        <v>3475</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85.5">
      <c r="A601" s="5" t="str">
        <f t="shared" ref="A601:A603" si="198">A$599</f>
        <v>Government Revenue Accounting</v>
      </c>
      <c r="B601" s="5" t="str">
        <f t="shared" si="194"/>
        <v>Fuel Subsidy</v>
      </c>
      <c r="C601" s="5" t="str">
        <f t="shared" si="194"/>
        <v>GRA for Fuel Subsidies</v>
      </c>
      <c r="D601" s="4" t="s">
        <v>3471</v>
      </c>
      <c r="F601" s="4" t="s">
        <v>3476</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85.5">
      <c r="A602" s="5" t="str">
        <f t="shared" si="198"/>
        <v>Government Revenue Accounting</v>
      </c>
      <c r="B602" s="5" t="str">
        <f t="shared" si="194"/>
        <v>Fuel Subsidy</v>
      </c>
      <c r="C602" s="5" t="str">
        <f t="shared" si="194"/>
        <v>GRA for Fuel Subsidies</v>
      </c>
      <c r="D602" s="4" t="s">
        <v>3472</v>
      </c>
      <c r="F602" s="4" t="s">
        <v>3477</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85.5">
      <c r="A603" s="5" t="str">
        <f t="shared" si="198"/>
        <v>Government Revenue Accounting</v>
      </c>
      <c r="B603" s="5" t="str">
        <f t="shared" si="194"/>
        <v>Fuel Subsidy</v>
      </c>
      <c r="C603" s="5" t="str">
        <f t="shared" si="194"/>
        <v>GRA for Fuel Subsidies</v>
      </c>
      <c r="D603" s="4" t="s">
        <v>3473</v>
      </c>
      <c r="F603" s="4" t="s">
        <v>3478</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85.5">
      <c r="A604" s="4" t="s">
        <v>3452</v>
      </c>
      <c r="B604" s="4" t="s">
        <v>3458</v>
      </c>
      <c r="C604" s="4" t="s">
        <v>3467</v>
      </c>
      <c r="D604" s="4" t="s">
        <v>3469</v>
      </c>
      <c r="F604" s="4" t="s">
        <v>3474</v>
      </c>
      <c r="H604" s="435">
        <v>580</v>
      </c>
      <c r="I604" s="4" t="s">
        <v>48</v>
      </c>
      <c r="J604" s="336"/>
      <c r="K604" s="336"/>
      <c r="L604" s="79">
        <v>0</v>
      </c>
      <c r="M604" s="4">
        <v>10</v>
      </c>
      <c r="N604" s="4">
        <v>1</v>
      </c>
      <c r="O604" s="4" t="s">
        <v>3367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3368</v>
      </c>
      <c r="R604" s="409"/>
      <c r="T604" s="4"/>
    </row>
    <row r="605" spans="1:20" ht="85.5">
      <c r="A605" s="5" t="str">
        <f>A$604</f>
        <v>Government Revenue Accounting</v>
      </c>
      <c r="B605" s="5" t="str">
        <f t="shared" ref="B605:C608" si="199">B$604</f>
        <v>National Debt Interest</v>
      </c>
      <c r="C605" s="5" t="str">
        <f t="shared" si="199"/>
        <v>GRA for National Debt Interest</v>
      </c>
      <c r="D605" s="4" t="s">
        <v>3470</v>
      </c>
      <c r="F605" s="4" t="s">
        <v>3475</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85.5">
      <c r="A606" s="5" t="str">
        <f t="shared" ref="A606:A608" si="203">A$604</f>
        <v>Government Revenue Accounting</v>
      </c>
      <c r="B606" s="5" t="str">
        <f t="shared" si="199"/>
        <v>National Debt Interest</v>
      </c>
      <c r="C606" s="5" t="str">
        <f t="shared" si="199"/>
        <v>GRA for National Debt Interest</v>
      </c>
      <c r="D606" s="4" t="s">
        <v>3471</v>
      </c>
      <c r="F606" s="4" t="s">
        <v>3476</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85.5">
      <c r="A607" s="5" t="str">
        <f t="shared" si="203"/>
        <v>Government Revenue Accounting</v>
      </c>
      <c r="B607" s="5" t="str">
        <f t="shared" si="199"/>
        <v>National Debt Interest</v>
      </c>
      <c r="C607" s="5" t="str">
        <f t="shared" si="199"/>
        <v>GRA for National Debt Interest</v>
      </c>
      <c r="D607" s="4" t="s">
        <v>3472</v>
      </c>
      <c r="F607" s="4" t="s">
        <v>3477</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85.5">
      <c r="A608" s="5" t="str">
        <f t="shared" si="203"/>
        <v>Government Revenue Accounting</v>
      </c>
      <c r="B608" s="5" t="str">
        <f t="shared" si="199"/>
        <v>National Debt Interest</v>
      </c>
      <c r="C608" s="5" t="str">
        <f t="shared" si="199"/>
        <v>GRA for National Debt Interest</v>
      </c>
      <c r="D608" s="4" t="s">
        <v>3473</v>
      </c>
      <c r="F608" s="4" t="s">
        <v>3478</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85.5">
      <c r="A609" s="4" t="s">
        <v>3452</v>
      </c>
      <c r="B609" s="4" t="s">
        <v>3459</v>
      </c>
      <c r="C609" s="4" t="s">
        <v>3468</v>
      </c>
      <c r="D609" s="4" t="s">
        <v>3469</v>
      </c>
      <c r="F609" s="4" t="s">
        <v>3474</v>
      </c>
      <c r="H609" s="435">
        <v>585</v>
      </c>
      <c r="I609" s="4" t="s">
        <v>48</v>
      </c>
      <c r="J609" s="336"/>
      <c r="K609" s="336"/>
      <c r="L609" s="79">
        <v>0</v>
      </c>
      <c r="M609" s="4">
        <v>10</v>
      </c>
      <c r="N609" s="4">
        <v>1</v>
      </c>
      <c r="O609" s="4" t="s">
        <v>3367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3368</v>
      </c>
      <c r="R609" s="409"/>
      <c r="T609" s="4"/>
    </row>
    <row r="610" spans="1:20" ht="85.5">
      <c r="A610" s="5" t="str">
        <f>A$609</f>
        <v>Government Revenue Accounting</v>
      </c>
      <c r="B610" s="5" t="str">
        <f t="shared" ref="B610:C610" si="204">B$609</f>
        <v>Remaining Government Cash Flows</v>
      </c>
      <c r="C610" s="5" t="str">
        <f t="shared" si="204"/>
        <v>GRA for Remaining Government Cash Flow Changes</v>
      </c>
      <c r="D610" s="4" t="s">
        <v>3470</v>
      </c>
      <c r="F610" s="4" t="s">
        <v>3475</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85.5">
      <c r="A611" s="5" t="str">
        <f t="shared" ref="A611:C613" si="208">A$609</f>
        <v>Government Revenue Accounting</v>
      </c>
      <c r="B611" s="5" t="str">
        <f t="shared" si="208"/>
        <v>Remaining Government Cash Flows</v>
      </c>
      <c r="C611" s="5" t="str">
        <f t="shared" si="208"/>
        <v>GRA for Remaining Government Cash Flow Changes</v>
      </c>
      <c r="D611" s="4" t="s">
        <v>3471</v>
      </c>
      <c r="F611" s="4" t="s">
        <v>3476</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85.5">
      <c r="A612" s="5" t="str">
        <f t="shared" si="208"/>
        <v>Government Revenue Accounting</v>
      </c>
      <c r="B612" s="5" t="str">
        <f t="shared" si="208"/>
        <v>Remaining Government Cash Flows</v>
      </c>
      <c r="C612" s="5" t="str">
        <f t="shared" si="208"/>
        <v>GRA for Remaining Government Cash Flow Changes</v>
      </c>
      <c r="D612" s="4" t="s">
        <v>3472</v>
      </c>
      <c r="F612" s="4" t="s">
        <v>3477</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85.5">
      <c r="A613" s="5" t="str">
        <f t="shared" si="208"/>
        <v>Government Revenue Accounting</v>
      </c>
      <c r="B613" s="5" t="str">
        <f t="shared" si="208"/>
        <v>Remaining Government Cash Flows</v>
      </c>
      <c r="C613" s="5" t="str">
        <f t="shared" si="208"/>
        <v>GRA for Remaining Government Cash Flow Changes</v>
      </c>
      <c r="D613" s="4" t="s">
        <v>3473</v>
      </c>
      <c r="F613" s="4" t="s">
        <v>3478</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66" t="s">
        <v>3229</v>
      </c>
      <c r="B1" s="466"/>
    </row>
    <row r="2" spans="1:2">
      <c r="A2" s="413" t="s">
        <v>3230</v>
      </c>
      <c r="B2" s="413" t="s">
        <v>3231</v>
      </c>
    </row>
    <row r="3" spans="1:2">
      <c r="A3" s="414" t="s">
        <v>399</v>
      </c>
      <c r="B3" s="343" t="str">
        <f>A3</f>
        <v>million metric tons / year</v>
      </c>
    </row>
    <row r="4" spans="1:2">
      <c r="A4" s="414" t="s">
        <v>3337</v>
      </c>
      <c r="B4" s="343" t="str">
        <f>A4</f>
        <v>g CO2e / 2019 dollar</v>
      </c>
    </row>
    <row r="5" spans="1:2">
      <c r="A5" s="415" t="s">
        <v>2528</v>
      </c>
      <c r="B5" s="343" t="str">
        <f t="shared" ref="B5:B40" si="0">A5</f>
        <v>thousand metric tons / year</v>
      </c>
    </row>
    <row r="6" spans="1:2">
      <c r="A6" s="415" t="s">
        <v>3338</v>
      </c>
      <c r="B6" s="343" t="str">
        <f>A6</f>
        <v>g CO2 / 2019 dollar</v>
      </c>
    </row>
    <row r="7" spans="1:2">
      <c r="A7" s="415" t="s">
        <v>3339</v>
      </c>
      <c r="B7" s="343" t="str">
        <f t="shared" si="0"/>
        <v>2019 dollars / ton CO2e abated, Annual average abatement potential (MtCO2e)</v>
      </c>
    </row>
    <row r="8" spans="1:2">
      <c r="A8" s="415" t="s">
        <v>3340</v>
      </c>
      <c r="B8" s="343" t="str">
        <f t="shared" si="0"/>
        <v>billion 2019 dollars / year</v>
      </c>
    </row>
    <row r="9" spans="1:2">
      <c r="A9" s="415" t="s">
        <v>3386</v>
      </c>
      <c r="B9" s="343" t="str">
        <f t="shared" si="0"/>
        <v>billion 2019 dollars</v>
      </c>
    </row>
    <row r="10" spans="1:2">
      <c r="A10" s="415" t="s">
        <v>3280</v>
      </c>
      <c r="B10" s="343" t="str">
        <f t="shared" si="0"/>
        <v>jobs</v>
      </c>
    </row>
    <row r="11" spans="1:2">
      <c r="A11" s="415" t="s">
        <v>3327</v>
      </c>
      <c r="B11" s="343" t="str">
        <f t="shared" si="0"/>
        <v>incidents / year</v>
      </c>
    </row>
    <row r="12" spans="1:2">
      <c r="A12" s="415" t="s">
        <v>3302</v>
      </c>
      <c r="B12" s="343" t="str">
        <f t="shared" si="0"/>
        <v>% change</v>
      </c>
    </row>
    <row r="13" spans="1:2">
      <c r="A13" s="415" t="s">
        <v>3341</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3342</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3343</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3344</v>
      </c>
      <c r="B32" s="343" t="str">
        <f t="shared" si="0"/>
        <v>2019 dollars / short ton</v>
      </c>
    </row>
    <row r="33" spans="1:2">
      <c r="A33" s="415" t="s">
        <v>3345</v>
      </c>
      <c r="B33" s="343" t="str">
        <f t="shared" si="0"/>
        <v>2019 dollars / thousand cubic feet</v>
      </c>
    </row>
    <row r="34" spans="1:2">
      <c r="A34" s="415" t="s">
        <v>3346</v>
      </c>
      <c r="B34" s="343" t="str">
        <f t="shared" si="0"/>
        <v>2019 dollars / gallon</v>
      </c>
    </row>
    <row r="35" spans="1:2">
      <c r="A35" s="415" t="s">
        <v>3347</v>
      </c>
      <c r="B35" s="343" t="str">
        <f t="shared" si="0"/>
        <v>2019 dollars / barrel</v>
      </c>
    </row>
    <row r="36" spans="1:2">
      <c r="A36" s="415" t="s">
        <v>3348</v>
      </c>
      <c r="B36" s="343" t="str">
        <f t="shared" si="0"/>
        <v>2019 dollars / kg</v>
      </c>
    </row>
    <row r="37" spans="1:2">
      <c r="A37" s="415" t="s">
        <v>3349</v>
      </c>
      <c r="B37" s="343" t="str">
        <f t="shared" si="0"/>
        <v>2019 dollars / kilowatt-hour (kWh)</v>
      </c>
    </row>
    <row r="38" spans="1:2">
      <c r="A38" s="415" t="s">
        <v>3350</v>
      </c>
      <c r="B38" s="343" t="str">
        <f t="shared" si="0"/>
        <v>cost of eqpt. to capture 1 metric ton CO2e/yr (2019 dollars)</v>
      </c>
    </row>
    <row r="39" spans="1:2">
      <c r="A39" s="415" t="s">
        <v>3351</v>
      </c>
      <c r="B39" s="343" t="str">
        <f t="shared" si="0"/>
        <v>million 2019 dollars / megawatt (MW)</v>
      </c>
    </row>
    <row r="40" spans="1:2">
      <c r="A40" s="415" t="s">
        <v>3352</v>
      </c>
      <c r="B40" s="343" t="str">
        <f t="shared" si="0"/>
        <v>cost of eqpt. to produce 1 kg H2/yr (2019 dollars)</v>
      </c>
    </row>
    <row r="42" spans="1:2">
      <c r="A42" s="466" t="s">
        <v>3233</v>
      </c>
      <c r="B42" s="466"/>
    </row>
    <row r="43" spans="1:2">
      <c r="A43" s="413" t="s">
        <v>3230</v>
      </c>
      <c r="B43" s="413" t="s">
        <v>3231</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F1" zoomScale="70" zoomScaleNormal="70" workbookViewId="0">
      <pane ySplit="1" topLeftCell="A20" activePane="bottomLeft" state="frozen"/>
      <selection pane="bottomLeft" activeCell="J32" sqref="J32:N3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2518</v>
      </c>
      <c r="B1" s="339" t="s">
        <v>2519</v>
      </c>
      <c r="C1" s="417" t="s">
        <v>3232</v>
      </c>
      <c r="D1" s="339" t="s">
        <v>66</v>
      </c>
      <c r="E1" s="339" t="s">
        <v>68</v>
      </c>
      <c r="F1" s="416" t="s">
        <v>494</v>
      </c>
      <c r="G1" s="339" t="s">
        <v>67</v>
      </c>
      <c r="H1" s="339" t="s">
        <v>2541</v>
      </c>
      <c r="I1" s="340" t="s">
        <v>338</v>
      </c>
      <c r="J1" s="436" t="s">
        <v>3480</v>
      </c>
      <c r="K1" s="436" t="s">
        <v>3481</v>
      </c>
      <c r="L1" s="436" t="s">
        <v>3482</v>
      </c>
      <c r="M1" s="436" t="s">
        <v>3483</v>
      </c>
      <c r="N1" s="436" t="s">
        <v>3484</v>
      </c>
      <c r="O1" s="436" t="s">
        <v>3485</v>
      </c>
      <c r="P1" s="436" t="s">
        <v>3486</v>
      </c>
      <c r="Q1" s="436" t="s">
        <v>3487</v>
      </c>
      <c r="R1" s="436" t="s">
        <v>3488</v>
      </c>
      <c r="S1" s="436" t="s">
        <v>3489</v>
      </c>
    </row>
    <row r="2" spans="1:19" ht="57">
      <c r="A2" s="346" t="s">
        <v>2549</v>
      </c>
      <c r="B2" s="344" t="s">
        <v>2550</v>
      </c>
      <c r="C2" s="411">
        <v>1</v>
      </c>
      <c r="D2" s="344" t="s">
        <v>69</v>
      </c>
      <c r="E2" s="344" t="s">
        <v>70</v>
      </c>
      <c r="F2" s="4" t="str">
        <f>UnitControlCenter!$B$3</f>
        <v>million metric tons / year</v>
      </c>
      <c r="G2" s="344" t="s">
        <v>197</v>
      </c>
      <c r="J2" s="79" t="s">
        <v>3593</v>
      </c>
      <c r="K2" s="79">
        <v>2030</v>
      </c>
      <c r="L2" s="79">
        <v>42.9</v>
      </c>
      <c r="M2" s="79">
        <v>42.9</v>
      </c>
      <c r="N2" s="79" t="s">
        <v>3594</v>
      </c>
    </row>
    <row r="3" spans="1:19" ht="57">
      <c r="A3" s="346" t="s">
        <v>2549</v>
      </c>
      <c r="B3" s="344" t="s">
        <v>2551</v>
      </c>
      <c r="C3" s="348">
        <v>1</v>
      </c>
      <c r="D3" s="345" t="s">
        <v>69</v>
      </c>
      <c r="E3" s="345" t="s">
        <v>70</v>
      </c>
      <c r="F3" s="4" t="str">
        <f>UnitControlCenter!$B$3</f>
        <v>million metric tons / year</v>
      </c>
      <c r="G3" s="344" t="s">
        <v>2517</v>
      </c>
      <c r="I3" s="344"/>
      <c r="J3" s="79" t="s">
        <v>3593</v>
      </c>
      <c r="K3" s="79">
        <v>2030</v>
      </c>
      <c r="L3" s="79">
        <v>67.37</v>
      </c>
      <c r="M3" s="79">
        <v>67.37</v>
      </c>
      <c r="N3" s="79" t="s">
        <v>3595</v>
      </c>
    </row>
    <row r="4" spans="1:19" ht="71.25">
      <c r="A4" s="346" t="s">
        <v>2549</v>
      </c>
      <c r="B4" s="345" t="s">
        <v>2552</v>
      </c>
      <c r="C4" s="411">
        <v>1</v>
      </c>
      <c r="D4" s="344" t="s">
        <v>71</v>
      </c>
      <c r="E4" s="344" t="s">
        <v>72</v>
      </c>
      <c r="F4" s="4" t="str">
        <f>UnitControlCenter!$B$3</f>
        <v>million metric tons / year</v>
      </c>
      <c r="G4" s="344" t="s">
        <v>3202</v>
      </c>
      <c r="H4" s="344" t="s">
        <v>3203</v>
      </c>
      <c r="I4" s="344" t="s">
        <v>3204</v>
      </c>
    </row>
    <row r="5" spans="1:19" ht="28.5">
      <c r="A5" s="346" t="s">
        <v>2549</v>
      </c>
      <c r="B5" s="345" t="s">
        <v>2553</v>
      </c>
      <c r="C5" s="411">
        <v>1</v>
      </c>
      <c r="D5" s="344" t="s">
        <v>71</v>
      </c>
      <c r="E5" s="344" t="s">
        <v>72</v>
      </c>
      <c r="F5" s="4" t="str">
        <f>UnitControlCenter!$B$3</f>
        <v>million metric tons / year</v>
      </c>
      <c r="G5" s="344" t="s">
        <v>3205</v>
      </c>
      <c r="H5" s="344" t="s">
        <v>3206</v>
      </c>
      <c r="I5" s="344" t="s">
        <v>3207</v>
      </c>
    </row>
    <row r="6" spans="1:19" ht="28.5">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3290</v>
      </c>
      <c r="C7" s="412">
        <v>0</v>
      </c>
      <c r="D7" s="344" t="s">
        <v>69</v>
      </c>
      <c r="E7" s="344" t="s">
        <v>70</v>
      </c>
      <c r="F7" s="1" t="str">
        <f>UnitControlCenter!$B$4</f>
        <v>g CO2e / 2019 dollar</v>
      </c>
      <c r="G7" s="344" t="s">
        <v>3235</v>
      </c>
      <c r="I7" s="344"/>
    </row>
    <row r="8" spans="1:19">
      <c r="A8" s="346" t="s">
        <v>2549</v>
      </c>
      <c r="B8" s="345" t="s">
        <v>151</v>
      </c>
      <c r="C8" s="411">
        <v>1</v>
      </c>
      <c r="D8" s="344" t="s">
        <v>69</v>
      </c>
      <c r="E8" s="344" t="s">
        <v>70</v>
      </c>
      <c r="F8" s="4" t="str">
        <f>UnitControlCenter!$B$3</f>
        <v>million metric tons / year</v>
      </c>
      <c r="G8" s="344" t="s">
        <v>2711</v>
      </c>
      <c r="I8" s="344"/>
    </row>
    <row r="9" spans="1:19" ht="42.75">
      <c r="A9" s="346" t="s">
        <v>2549</v>
      </c>
      <c r="B9" s="345" t="s">
        <v>2709</v>
      </c>
      <c r="C9" s="411">
        <v>1</v>
      </c>
      <c r="D9" s="344" t="s">
        <v>69</v>
      </c>
      <c r="E9" s="344" t="s">
        <v>70</v>
      </c>
      <c r="F9" s="4" t="str">
        <f>UnitControlCenter!$B$3</f>
        <v>million metric tons / year</v>
      </c>
      <c r="G9" s="344" t="s">
        <v>2712</v>
      </c>
      <c r="J9" s="79" t="s">
        <v>3593</v>
      </c>
      <c r="K9" s="79">
        <v>2030</v>
      </c>
      <c r="L9" s="79">
        <v>7.14</v>
      </c>
      <c r="M9" s="79">
        <v>7.14</v>
      </c>
      <c r="N9" s="79" t="s">
        <v>3596</v>
      </c>
    </row>
    <row r="10" spans="1:19">
      <c r="A10" s="346" t="s">
        <v>2549</v>
      </c>
      <c r="B10" s="345" t="s">
        <v>2799</v>
      </c>
      <c r="C10" s="411">
        <v>1</v>
      </c>
      <c r="D10" s="344" t="s">
        <v>69</v>
      </c>
      <c r="E10" s="344" t="s">
        <v>70</v>
      </c>
      <c r="F10" s="4" t="str">
        <f>UnitControlCenter!$B$3</f>
        <v>million metric tons / year</v>
      </c>
      <c r="G10" s="344" t="s">
        <v>2812</v>
      </c>
    </row>
    <row r="11" spans="1:19" ht="42.75">
      <c r="A11" s="346" t="s">
        <v>2549</v>
      </c>
      <c r="B11" s="345" t="s">
        <v>102</v>
      </c>
      <c r="C11" s="411">
        <v>1</v>
      </c>
      <c r="D11" s="344" t="s">
        <v>69</v>
      </c>
      <c r="E11" s="344" t="s">
        <v>70</v>
      </c>
      <c r="F11" s="4" t="str">
        <f>UnitControlCenter!$B$3</f>
        <v>million metric tons / year</v>
      </c>
      <c r="G11" s="344" t="s">
        <v>2713</v>
      </c>
      <c r="J11" s="79" t="s">
        <v>3593</v>
      </c>
      <c r="K11" s="79">
        <v>2030</v>
      </c>
      <c r="L11" s="79">
        <v>4.5199999999999996</v>
      </c>
      <c r="M11" s="79">
        <v>4.5199999999999996</v>
      </c>
      <c r="N11" s="79" t="s">
        <v>3597</v>
      </c>
    </row>
    <row r="12" spans="1:19" ht="42.75">
      <c r="A12" s="346" t="s">
        <v>2549</v>
      </c>
      <c r="B12" s="345" t="s">
        <v>9</v>
      </c>
      <c r="C12" s="411">
        <v>1</v>
      </c>
      <c r="D12" s="344" t="s">
        <v>69</v>
      </c>
      <c r="E12" s="344" t="s">
        <v>70</v>
      </c>
      <c r="F12" s="4" t="str">
        <f>UnitControlCenter!$B$3</f>
        <v>million metric tons / year</v>
      </c>
      <c r="G12" s="344" t="s">
        <v>2755</v>
      </c>
      <c r="J12" s="79" t="s">
        <v>3593</v>
      </c>
      <c r="K12" s="79">
        <v>2030</v>
      </c>
      <c r="L12" s="79">
        <v>21.76</v>
      </c>
      <c r="M12" s="79">
        <v>21.76</v>
      </c>
      <c r="N12" s="79" t="s">
        <v>3598</v>
      </c>
    </row>
    <row r="13" spans="1:19">
      <c r="A13" s="346" t="s">
        <v>2549</v>
      </c>
      <c r="B13" s="345" t="s">
        <v>2710</v>
      </c>
      <c r="C13" s="411">
        <v>1</v>
      </c>
      <c r="D13" s="344" t="s">
        <v>69</v>
      </c>
      <c r="E13" s="344" t="s">
        <v>70</v>
      </c>
      <c r="F13" s="4" t="str">
        <f>UnitControlCenter!$B$3</f>
        <v>million metric tons / year</v>
      </c>
      <c r="G13" s="344" t="s">
        <v>2714</v>
      </c>
    </row>
    <row r="14" spans="1:19" ht="57">
      <c r="A14" s="346" t="s">
        <v>2549</v>
      </c>
      <c r="B14" s="345" t="s">
        <v>4</v>
      </c>
      <c r="C14" s="411">
        <v>1</v>
      </c>
      <c r="D14" s="344" t="s">
        <v>69</v>
      </c>
      <c r="E14" s="344" t="s">
        <v>70</v>
      </c>
      <c r="F14" s="4" t="str">
        <f>UnitControlCenter!$B$3</f>
        <v>million metric tons / year</v>
      </c>
      <c r="G14" s="344" t="s">
        <v>2715</v>
      </c>
      <c r="J14" s="79" t="s">
        <v>3593</v>
      </c>
      <c r="K14" s="79">
        <v>2030</v>
      </c>
      <c r="L14" s="79">
        <v>33.94</v>
      </c>
      <c r="M14" s="79">
        <v>33.94</v>
      </c>
      <c r="N14" s="79" t="s">
        <v>3599</v>
      </c>
    </row>
    <row r="15" spans="1:19" ht="14.6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4.6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1.25">
      <c r="A28" s="345" t="s">
        <v>2556</v>
      </c>
      <c r="B28" s="345" t="s">
        <v>2552</v>
      </c>
      <c r="C28" s="411">
        <v>1</v>
      </c>
      <c r="D28" s="344" t="s">
        <v>71</v>
      </c>
      <c r="E28" s="344" t="s">
        <v>72</v>
      </c>
      <c r="F28" s="4" t="str">
        <f>UnitControlCenter!$B$3</f>
        <v>million metric tons / year</v>
      </c>
      <c r="G28" s="344" t="s">
        <v>3305</v>
      </c>
      <c r="H28" s="79" t="s">
        <v>3306</v>
      </c>
      <c r="I28" s="344" t="s">
        <v>3307</v>
      </c>
    </row>
    <row r="29" spans="1:19" ht="85.5">
      <c r="A29" s="345" t="s">
        <v>2556</v>
      </c>
      <c r="B29" s="345" t="s">
        <v>2813</v>
      </c>
      <c r="C29" s="411">
        <v>1</v>
      </c>
      <c r="D29" s="344" t="s">
        <v>71</v>
      </c>
      <c r="E29" s="344" t="s">
        <v>72</v>
      </c>
      <c r="F29" s="4" t="str">
        <f>UnitControlCenter!$B$3</f>
        <v>million metric tons / year</v>
      </c>
      <c r="G29" s="344" t="s">
        <v>3308</v>
      </c>
      <c r="H29" s="79" t="s">
        <v>3309</v>
      </c>
      <c r="I29" s="344" t="s">
        <v>3310</v>
      </c>
    </row>
    <row r="30" spans="1:19" ht="57">
      <c r="A30" s="345" t="s">
        <v>2556</v>
      </c>
      <c r="B30" s="345" t="s">
        <v>2557</v>
      </c>
      <c r="C30" s="419">
        <v>1</v>
      </c>
      <c r="D30" s="344" t="s">
        <v>71</v>
      </c>
      <c r="E30" s="344" t="s">
        <v>72</v>
      </c>
      <c r="F30" s="7" t="str">
        <f>UnitControlCenter!$B$3</f>
        <v>million metric tons / year</v>
      </c>
      <c r="G30" s="410" t="s">
        <v>3311</v>
      </c>
      <c r="H30" s="410" t="s">
        <v>3312</v>
      </c>
      <c r="I30" s="344" t="s">
        <v>3313</v>
      </c>
    </row>
    <row r="31" spans="1:19" ht="14.65" thickBot="1">
      <c r="A31" s="390" t="s">
        <v>2556</v>
      </c>
      <c r="B31" s="390" t="s">
        <v>3290</v>
      </c>
      <c r="C31" s="418">
        <v>0</v>
      </c>
      <c r="D31" s="391" t="s">
        <v>69</v>
      </c>
      <c r="E31" s="391" t="s">
        <v>70</v>
      </c>
      <c r="F31" s="421" t="str">
        <f>UnitControlCenter!$B$6</f>
        <v>g CO2 / 2019 dollar</v>
      </c>
      <c r="G31" s="392" t="s">
        <v>3234</v>
      </c>
      <c r="H31" s="392"/>
      <c r="I31" s="391"/>
      <c r="J31" s="392"/>
      <c r="K31" s="392"/>
      <c r="L31" s="392"/>
      <c r="M31" s="392"/>
      <c r="N31" s="392"/>
      <c r="O31" s="392"/>
      <c r="P31" s="392"/>
      <c r="Q31" s="392"/>
      <c r="R31" s="392"/>
      <c r="S31" s="392"/>
    </row>
    <row r="32" spans="1:19" ht="57">
      <c r="A32" s="345" t="s">
        <v>3100</v>
      </c>
      <c r="B32" s="345" t="s">
        <v>2906</v>
      </c>
      <c r="C32" s="411">
        <v>1</v>
      </c>
      <c r="D32" s="344" t="s">
        <v>69</v>
      </c>
      <c r="E32" s="344" t="s">
        <v>3494</v>
      </c>
      <c r="F32" s="4" t="str">
        <f>UnitControlCenter!$B$3</f>
        <v>million metric tons / year</v>
      </c>
      <c r="G32" s="79" t="s">
        <v>197</v>
      </c>
      <c r="I32" s="344"/>
      <c r="J32" s="79" t="s">
        <v>3593</v>
      </c>
      <c r="K32" s="79">
        <v>2030</v>
      </c>
      <c r="L32" s="79">
        <v>42.9</v>
      </c>
      <c r="M32" s="79">
        <v>42.9</v>
      </c>
      <c r="N32" s="79" t="s">
        <v>3594</v>
      </c>
    </row>
    <row r="33" spans="1:19">
      <c r="A33" s="345" t="s">
        <v>3100</v>
      </c>
      <c r="B33" s="345" t="s">
        <v>151</v>
      </c>
      <c r="C33" s="411">
        <v>1</v>
      </c>
      <c r="D33" s="344" t="s">
        <v>69</v>
      </c>
      <c r="E33" s="344" t="s">
        <v>3494</v>
      </c>
      <c r="F33" s="4" t="str">
        <f>UnitControlCenter!$B$3</f>
        <v>million metric tons / year</v>
      </c>
      <c r="G33" s="344" t="s">
        <v>2711</v>
      </c>
      <c r="I33" s="344"/>
    </row>
    <row r="34" spans="1:19" ht="42.75">
      <c r="A34" s="345" t="s">
        <v>3100</v>
      </c>
      <c r="B34" s="345" t="s">
        <v>2709</v>
      </c>
      <c r="C34" s="411">
        <v>1</v>
      </c>
      <c r="D34" s="344" t="s">
        <v>69</v>
      </c>
      <c r="E34" s="344" t="s">
        <v>3494</v>
      </c>
      <c r="F34" s="4" t="str">
        <f>UnitControlCenter!$B$3</f>
        <v>million metric tons / year</v>
      </c>
      <c r="G34" s="344" t="s">
        <v>2712</v>
      </c>
      <c r="I34" s="344"/>
      <c r="J34" s="79" t="s">
        <v>3593</v>
      </c>
      <c r="K34" s="79">
        <v>2030</v>
      </c>
      <c r="L34" s="79">
        <v>7.14</v>
      </c>
      <c r="M34" s="79">
        <v>7.14</v>
      </c>
      <c r="N34" s="79" t="s">
        <v>3596</v>
      </c>
    </row>
    <row r="35" spans="1:19">
      <c r="A35" s="345" t="s">
        <v>3100</v>
      </c>
      <c r="B35" s="345" t="s">
        <v>2799</v>
      </c>
      <c r="C35" s="411">
        <v>1</v>
      </c>
      <c r="D35" s="344" t="s">
        <v>69</v>
      </c>
      <c r="E35" s="344" t="s">
        <v>3494</v>
      </c>
      <c r="F35" s="4" t="str">
        <f>UnitControlCenter!$B$3</f>
        <v>million metric tons / year</v>
      </c>
      <c r="G35" s="344" t="s">
        <v>2812</v>
      </c>
      <c r="I35" s="344"/>
    </row>
    <row r="36" spans="1:19" ht="42.75">
      <c r="A36" s="345" t="s">
        <v>3100</v>
      </c>
      <c r="B36" s="345" t="s">
        <v>102</v>
      </c>
      <c r="C36" s="411">
        <v>1</v>
      </c>
      <c r="D36" s="344" t="s">
        <v>69</v>
      </c>
      <c r="E36" s="344" t="s">
        <v>3494</v>
      </c>
      <c r="F36" s="4" t="str">
        <f>UnitControlCenter!$B$3</f>
        <v>million metric tons / year</v>
      </c>
      <c r="G36" s="344" t="s">
        <v>2713</v>
      </c>
      <c r="I36" s="344"/>
      <c r="J36" s="79" t="s">
        <v>3593</v>
      </c>
      <c r="K36" s="79">
        <v>2030</v>
      </c>
      <c r="L36" s="79">
        <v>4.5199999999999996</v>
      </c>
      <c r="M36" s="79">
        <v>4.5199999999999996</v>
      </c>
      <c r="N36" s="79" t="s">
        <v>3597</v>
      </c>
    </row>
    <row r="37" spans="1:19" ht="42.75">
      <c r="A37" s="345" t="s">
        <v>3100</v>
      </c>
      <c r="B37" s="345" t="s">
        <v>9</v>
      </c>
      <c r="C37" s="411">
        <v>1</v>
      </c>
      <c r="D37" s="344" t="s">
        <v>69</v>
      </c>
      <c r="E37" s="344" t="s">
        <v>3494</v>
      </c>
      <c r="F37" s="4" t="str">
        <f>UnitControlCenter!$B$3</f>
        <v>million metric tons / year</v>
      </c>
      <c r="G37" s="344" t="s">
        <v>2755</v>
      </c>
      <c r="I37" s="344"/>
      <c r="J37" s="79" t="s">
        <v>3593</v>
      </c>
      <c r="K37" s="79">
        <v>2030</v>
      </c>
      <c r="L37" s="79">
        <v>21.76</v>
      </c>
      <c r="M37" s="79">
        <v>21.76</v>
      </c>
      <c r="N37" s="79" t="s">
        <v>3598</v>
      </c>
    </row>
    <row r="38" spans="1:19" ht="57.4" thickBot="1">
      <c r="A38" s="390" t="s">
        <v>3100</v>
      </c>
      <c r="B38" s="390" t="s">
        <v>4</v>
      </c>
      <c r="C38" s="418">
        <v>1</v>
      </c>
      <c r="D38" s="391" t="s">
        <v>69</v>
      </c>
      <c r="E38" s="391" t="s">
        <v>3494</v>
      </c>
      <c r="F38" s="394" t="str">
        <f>UnitControlCenter!$B$3</f>
        <v>million metric tons / year</v>
      </c>
      <c r="G38" s="391" t="s">
        <v>2715</v>
      </c>
      <c r="H38" s="392"/>
      <c r="I38" s="391"/>
      <c r="J38" s="79" t="s">
        <v>3593</v>
      </c>
      <c r="K38" s="79">
        <v>2030</v>
      </c>
      <c r="L38" s="79">
        <v>33.94</v>
      </c>
      <c r="M38" s="79">
        <v>33.94</v>
      </c>
      <c r="N38" s="79" t="s">
        <v>3599</v>
      </c>
      <c r="O38" s="392"/>
      <c r="P38" s="392"/>
      <c r="Q38" s="392"/>
      <c r="R38" s="392"/>
      <c r="S38" s="392"/>
    </row>
    <row r="39" spans="1:19" ht="28.5">
      <c r="A39" s="345" t="s">
        <v>403</v>
      </c>
      <c r="B39" s="345" t="s">
        <v>3391</v>
      </c>
      <c r="C39" s="411">
        <v>1</v>
      </c>
      <c r="D39" s="344" t="s">
        <v>71</v>
      </c>
      <c r="E39" s="344" t="s">
        <v>491</v>
      </c>
      <c r="F39" s="4" t="str">
        <f>UnitControlCenter!$B$7</f>
        <v>2019 dollars / ton CO2e abated, Annual average abatement potential (MtCO2e)</v>
      </c>
      <c r="G39" s="79" t="s">
        <v>2651</v>
      </c>
      <c r="I39" s="344"/>
    </row>
    <row r="40" spans="1:19" ht="28.9" thickBot="1">
      <c r="A40" s="390" t="s">
        <v>403</v>
      </c>
      <c r="B40" s="390" t="s">
        <v>3392</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28.5">
      <c r="A41" s="345" t="s">
        <v>2558</v>
      </c>
      <c r="B41" s="345" t="s">
        <v>3451</v>
      </c>
      <c r="C41" s="411">
        <v>1</v>
      </c>
      <c r="D41" s="344" t="s">
        <v>71</v>
      </c>
      <c r="E41" s="344" t="s">
        <v>70</v>
      </c>
      <c r="F41" s="4" t="str">
        <f>UnitControlCenter!$B$8</f>
        <v>billion 2019 dollars / year</v>
      </c>
      <c r="G41" s="79" t="s">
        <v>3393</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57">
      <c r="A43" s="345" t="s">
        <v>2558</v>
      </c>
      <c r="B43" s="345" t="s">
        <v>3380</v>
      </c>
      <c r="C43" s="433">
        <v>1</v>
      </c>
      <c r="D43" s="344" t="s">
        <v>71</v>
      </c>
      <c r="E43" s="344" t="s">
        <v>72</v>
      </c>
      <c r="F43" s="4" t="str">
        <f>UnitControlCenter!$B$8</f>
        <v>billion 2019 dollars / year</v>
      </c>
      <c r="G43" s="4" t="s">
        <v>3381</v>
      </c>
      <c r="H43" s="4" t="s">
        <v>3382</v>
      </c>
      <c r="I43" s="4" t="s">
        <v>3383</v>
      </c>
    </row>
    <row r="44" spans="1:19" ht="28.5">
      <c r="A44" s="345" t="s">
        <v>2558</v>
      </c>
      <c r="B44" s="389" t="s">
        <v>3385</v>
      </c>
      <c r="C44" s="419">
        <v>1</v>
      </c>
      <c r="D44" s="344" t="s">
        <v>69</v>
      </c>
      <c r="E44" s="344" t="s">
        <v>70</v>
      </c>
      <c r="F44" s="7" t="str">
        <f>UnitControlCenter!$B$9</f>
        <v>billion 2019 dollars</v>
      </c>
      <c r="G44" s="410" t="s">
        <v>3387</v>
      </c>
      <c r="H44" s="410"/>
      <c r="I44" s="344"/>
    </row>
    <row r="45" spans="1:19" ht="28.9" thickBot="1">
      <c r="A45" s="390" t="s">
        <v>2558</v>
      </c>
      <c r="B45" s="395" t="s">
        <v>3388</v>
      </c>
      <c r="C45" s="418">
        <v>1</v>
      </c>
      <c r="D45" s="391" t="s">
        <v>69</v>
      </c>
      <c r="E45" s="391" t="s">
        <v>70</v>
      </c>
      <c r="F45" s="394" t="str">
        <f>UnitControlCenter!$B$8</f>
        <v>billion 2019 dollars / year</v>
      </c>
      <c r="G45" s="392" t="s">
        <v>3389</v>
      </c>
      <c r="H45" s="392"/>
      <c r="I45" s="391"/>
      <c r="J45" s="392"/>
      <c r="K45" s="392"/>
      <c r="L45" s="392"/>
      <c r="M45" s="392"/>
      <c r="N45" s="392"/>
      <c r="O45" s="392"/>
      <c r="P45" s="392"/>
      <c r="Q45" s="392"/>
      <c r="R45" s="392"/>
      <c r="S45" s="392"/>
    </row>
    <row r="46" spans="1:19" ht="28.5">
      <c r="A46" s="345" t="s">
        <v>3277</v>
      </c>
      <c r="B46" s="389" t="s">
        <v>3294</v>
      </c>
      <c r="C46" s="426">
        <v>1</v>
      </c>
      <c r="D46" s="344" t="s">
        <v>71</v>
      </c>
      <c r="E46" s="344" t="s">
        <v>70</v>
      </c>
      <c r="F46" s="7" t="str">
        <f>UnitControlCenter!$B$10</f>
        <v>jobs</v>
      </c>
      <c r="G46" s="410" t="s">
        <v>3285</v>
      </c>
      <c r="H46" s="410" t="s">
        <v>3284</v>
      </c>
      <c r="I46" s="344" t="s">
        <v>2627</v>
      </c>
    </row>
    <row r="47" spans="1:19" ht="28.5">
      <c r="A47" s="345" t="s">
        <v>3277</v>
      </c>
      <c r="B47" s="389" t="s">
        <v>3295</v>
      </c>
      <c r="C47" s="429">
        <v>1</v>
      </c>
      <c r="D47" s="344" t="s">
        <v>71</v>
      </c>
      <c r="E47" s="344" t="s">
        <v>70</v>
      </c>
      <c r="F47" s="7" t="str">
        <f>UnitControlCenter!$B$10</f>
        <v>jobs</v>
      </c>
      <c r="G47" s="410" t="s">
        <v>3298</v>
      </c>
      <c r="H47" s="410" t="s">
        <v>3299</v>
      </c>
      <c r="I47" s="344" t="s">
        <v>3300</v>
      </c>
    </row>
    <row r="48" spans="1:19" ht="28.5">
      <c r="A48" s="345" t="s">
        <v>3277</v>
      </c>
      <c r="B48" s="389" t="s">
        <v>3360</v>
      </c>
      <c r="C48" s="431">
        <v>1</v>
      </c>
      <c r="D48" s="344" t="s">
        <v>71</v>
      </c>
      <c r="E48" s="344" t="s">
        <v>70</v>
      </c>
      <c r="F48" s="7" t="str">
        <f>UnitControlCenter!$B$10</f>
        <v>jobs</v>
      </c>
      <c r="G48" s="410" t="s">
        <v>3364</v>
      </c>
      <c r="H48" s="410" t="s">
        <v>3363</v>
      </c>
      <c r="I48" s="344" t="s">
        <v>3379</v>
      </c>
    </row>
    <row r="49" spans="1:19" ht="28.5">
      <c r="A49" s="345" t="s">
        <v>3277</v>
      </c>
      <c r="B49" s="389" t="s">
        <v>3491</v>
      </c>
      <c r="C49" s="437">
        <v>1</v>
      </c>
      <c r="D49" s="344" t="s">
        <v>71</v>
      </c>
      <c r="E49" s="344" t="s">
        <v>70</v>
      </c>
      <c r="F49" s="7" t="str">
        <f>UnitControlCenter!$B$10</f>
        <v>jobs</v>
      </c>
      <c r="G49" s="410" t="s">
        <v>3490</v>
      </c>
      <c r="H49" s="410" t="s">
        <v>3284</v>
      </c>
      <c r="I49" s="344" t="s">
        <v>2627</v>
      </c>
    </row>
    <row r="50" spans="1:19" ht="28.5">
      <c r="A50" s="345" t="s">
        <v>3277</v>
      </c>
      <c r="B50" s="389" t="s">
        <v>3279</v>
      </c>
      <c r="C50" s="426">
        <v>1</v>
      </c>
      <c r="D50" s="344" t="s">
        <v>71</v>
      </c>
      <c r="E50" s="344" t="s">
        <v>70</v>
      </c>
      <c r="F50" s="4" t="str">
        <f>UnitControlCenter!$B$8</f>
        <v>billion 2019 dollars / year</v>
      </c>
      <c r="G50" s="410" t="s">
        <v>3286</v>
      </c>
      <c r="H50" s="410" t="s">
        <v>3288</v>
      </c>
      <c r="I50" s="344" t="s">
        <v>2627</v>
      </c>
    </row>
    <row r="51" spans="1:19" ht="28.5">
      <c r="A51" s="345" t="s">
        <v>3277</v>
      </c>
      <c r="B51" s="389" t="s">
        <v>3301</v>
      </c>
      <c r="C51" s="430">
        <v>1</v>
      </c>
      <c r="D51" s="344" t="s">
        <v>71</v>
      </c>
      <c r="E51" s="344" t="s">
        <v>70</v>
      </c>
      <c r="F51" s="4" t="str">
        <f>UnitControlCenter!$B$12</f>
        <v>% change</v>
      </c>
      <c r="G51" s="410" t="s">
        <v>3303</v>
      </c>
      <c r="H51" s="410" t="s">
        <v>3288</v>
      </c>
      <c r="I51" s="344" t="s">
        <v>2627</v>
      </c>
    </row>
    <row r="52" spans="1:19" ht="28.5">
      <c r="A52" s="345" t="s">
        <v>3277</v>
      </c>
      <c r="B52" s="389" t="s">
        <v>3361</v>
      </c>
      <c r="C52" s="431">
        <v>1</v>
      </c>
      <c r="D52" s="344" t="s">
        <v>71</v>
      </c>
      <c r="E52" s="344" t="s">
        <v>70</v>
      </c>
      <c r="F52" s="4" t="str">
        <f>UnitControlCenter!$B$8</f>
        <v>billion 2019 dollars / year</v>
      </c>
      <c r="G52" s="410" t="s">
        <v>3365</v>
      </c>
      <c r="H52" s="410" t="s">
        <v>3363</v>
      </c>
      <c r="I52" s="344" t="s">
        <v>3379</v>
      </c>
    </row>
    <row r="53" spans="1:19" ht="42.75">
      <c r="A53" s="345" t="s">
        <v>3277</v>
      </c>
      <c r="B53" s="389" t="s">
        <v>3293</v>
      </c>
      <c r="C53" s="426">
        <v>1</v>
      </c>
      <c r="D53" s="344" t="s">
        <v>71</v>
      </c>
      <c r="E53" s="344" t="s">
        <v>70</v>
      </c>
      <c r="F53" s="4" t="str">
        <f>UnitControlCenter!$B$8</f>
        <v>billion 2019 dollars / year</v>
      </c>
      <c r="G53" s="410" t="s">
        <v>3289</v>
      </c>
      <c r="H53" s="410" t="s">
        <v>3287</v>
      </c>
      <c r="I53" s="344" t="s">
        <v>2627</v>
      </c>
    </row>
    <row r="54" spans="1:19" ht="28.5">
      <c r="A54" s="345" t="s">
        <v>3277</v>
      </c>
      <c r="B54" s="389" t="s">
        <v>3291</v>
      </c>
      <c r="C54" s="419">
        <v>1</v>
      </c>
      <c r="D54" s="344" t="s">
        <v>69</v>
      </c>
      <c r="E54" s="344" t="s">
        <v>70</v>
      </c>
      <c r="F54" s="7" t="str">
        <f>UnitControlCenter!$B$13</f>
        <v>2019 dollars / employee-year</v>
      </c>
      <c r="G54" s="410" t="s">
        <v>3292</v>
      </c>
      <c r="H54" s="410"/>
      <c r="I54" s="344"/>
    </row>
    <row r="55" spans="1:19" ht="28.9" thickBot="1">
      <c r="A55" s="390" t="s">
        <v>3277</v>
      </c>
      <c r="B55" s="395" t="s">
        <v>3362</v>
      </c>
      <c r="C55" s="418">
        <v>1</v>
      </c>
      <c r="D55" s="391" t="s">
        <v>71</v>
      </c>
      <c r="E55" s="391" t="s">
        <v>70</v>
      </c>
      <c r="F55" s="394" t="str">
        <f>UnitControlCenter!$B$8</f>
        <v>billion 2019 dollars / year</v>
      </c>
      <c r="G55" s="392" t="s">
        <v>3366</v>
      </c>
      <c r="H55" s="392" t="s">
        <v>3363</v>
      </c>
      <c r="I55" s="391" t="s">
        <v>3379</v>
      </c>
      <c r="J55" s="392"/>
      <c r="K55" s="392"/>
      <c r="L55" s="392"/>
      <c r="M55" s="392"/>
      <c r="N55" s="392"/>
      <c r="O55" s="392"/>
      <c r="P55" s="392"/>
      <c r="Q55" s="392"/>
      <c r="R55" s="392"/>
      <c r="S55" s="392"/>
    </row>
    <row r="56" spans="1:19" ht="71.25">
      <c r="A56" s="345" t="s">
        <v>3278</v>
      </c>
      <c r="B56" s="345" t="s">
        <v>3021</v>
      </c>
      <c r="C56" s="411">
        <v>1</v>
      </c>
      <c r="D56" s="344" t="s">
        <v>71</v>
      </c>
      <c r="E56" s="344" t="s">
        <v>70</v>
      </c>
      <c r="F56" s="4" t="str">
        <f>UnitControlCenter!$B$8</f>
        <v>billion 2019 dollars / year</v>
      </c>
      <c r="G56" s="4" t="s">
        <v>3022</v>
      </c>
      <c r="H56" s="4" t="s">
        <v>3023</v>
      </c>
      <c r="I56" s="4" t="s">
        <v>2996</v>
      </c>
    </row>
    <row r="57" spans="1:19" ht="42.75">
      <c r="A57" s="345" t="s">
        <v>3278</v>
      </c>
      <c r="B57" s="345" t="s">
        <v>3025</v>
      </c>
      <c r="C57" s="411">
        <v>1</v>
      </c>
      <c r="D57" s="344" t="s">
        <v>71</v>
      </c>
      <c r="E57" s="344" t="s">
        <v>70</v>
      </c>
      <c r="F57" s="4" t="str">
        <f>UnitControlCenter!$B$8</f>
        <v>billion 2019 dollars / year</v>
      </c>
      <c r="G57" s="4" t="s">
        <v>3035</v>
      </c>
      <c r="H57" s="4" t="s">
        <v>3036</v>
      </c>
      <c r="I57" s="4" t="s">
        <v>3037</v>
      </c>
    </row>
    <row r="58" spans="1:19" ht="57">
      <c r="A58" s="345" t="s">
        <v>3278</v>
      </c>
      <c r="B58" s="345" t="s">
        <v>3026</v>
      </c>
      <c r="C58" s="411">
        <v>1</v>
      </c>
      <c r="D58" s="344" t="s">
        <v>71</v>
      </c>
      <c r="E58" s="344" t="s">
        <v>70</v>
      </c>
      <c r="F58" s="4" t="str">
        <f>UnitControlCenter!$B$8</f>
        <v>billion 2019 dollars / year</v>
      </c>
      <c r="G58" s="4" t="s">
        <v>3046</v>
      </c>
      <c r="H58" s="4" t="s">
        <v>3044</v>
      </c>
      <c r="I58" s="4" t="s">
        <v>3045</v>
      </c>
    </row>
    <row r="59" spans="1:19" ht="42.75">
      <c r="A59" s="345" t="s">
        <v>3278</v>
      </c>
      <c r="B59" s="345" t="s">
        <v>3027</v>
      </c>
      <c r="C59" s="411">
        <v>1</v>
      </c>
      <c r="D59" s="344" t="s">
        <v>71</v>
      </c>
      <c r="E59" s="344" t="s">
        <v>70</v>
      </c>
      <c r="F59" s="4" t="str">
        <f>UnitControlCenter!$B$8</f>
        <v>billion 2019 dollars / year</v>
      </c>
      <c r="G59" s="4" t="s">
        <v>3040</v>
      </c>
      <c r="H59" s="4" t="s">
        <v>3036</v>
      </c>
      <c r="I59" s="4" t="s">
        <v>3038</v>
      </c>
    </row>
    <row r="60" spans="1:19" ht="42.75">
      <c r="A60" s="345" t="s">
        <v>3278</v>
      </c>
      <c r="B60" s="345" t="s">
        <v>3028</v>
      </c>
      <c r="C60" s="411">
        <v>1</v>
      </c>
      <c r="D60" s="344" t="s">
        <v>71</v>
      </c>
      <c r="E60" s="344" t="s">
        <v>70</v>
      </c>
      <c r="F60" s="4" t="str">
        <f>UnitControlCenter!$B$8</f>
        <v>billion 2019 dollars / year</v>
      </c>
      <c r="G60" s="4" t="s">
        <v>3041</v>
      </c>
      <c r="H60" s="4" t="s">
        <v>3036</v>
      </c>
      <c r="I60" s="4" t="s">
        <v>3039</v>
      </c>
    </row>
    <row r="61" spans="1:19" ht="57">
      <c r="A61" s="345" t="s">
        <v>3278</v>
      </c>
      <c r="B61" s="345" t="s">
        <v>3029</v>
      </c>
      <c r="C61" s="411">
        <v>1</v>
      </c>
      <c r="D61" s="344" t="s">
        <v>71</v>
      </c>
      <c r="E61" s="344" t="s">
        <v>70</v>
      </c>
      <c r="F61" s="4" t="str">
        <f>UnitControlCenter!$B$8</f>
        <v>billion 2019 dollars / year</v>
      </c>
      <c r="G61" s="4" t="s">
        <v>3047</v>
      </c>
      <c r="H61" s="4" t="s">
        <v>3044</v>
      </c>
      <c r="I61" s="4" t="s">
        <v>3045</v>
      </c>
    </row>
    <row r="62" spans="1:19" ht="57">
      <c r="A62" s="345" t="s">
        <v>3278</v>
      </c>
      <c r="B62" s="345" t="s">
        <v>3030</v>
      </c>
      <c r="C62" s="411">
        <v>1</v>
      </c>
      <c r="D62" s="344" t="s">
        <v>71</v>
      </c>
      <c r="E62" s="344" t="s">
        <v>70</v>
      </c>
      <c r="F62" s="4" t="str">
        <f>UnitControlCenter!$B$8</f>
        <v>billion 2019 dollars / year</v>
      </c>
      <c r="G62" s="4" t="s">
        <v>3048</v>
      </c>
      <c r="H62" s="4" t="s">
        <v>3044</v>
      </c>
      <c r="I62" s="4" t="s">
        <v>3045</v>
      </c>
    </row>
    <row r="63" spans="1:19" ht="57">
      <c r="A63" s="345" t="s">
        <v>3278</v>
      </c>
      <c r="B63" s="345" t="s">
        <v>3031</v>
      </c>
      <c r="C63" s="411">
        <v>1</v>
      </c>
      <c r="D63" s="344" t="s">
        <v>71</v>
      </c>
      <c r="E63" s="344" t="s">
        <v>70</v>
      </c>
      <c r="F63" s="4" t="str">
        <f>UnitControlCenter!$B$8</f>
        <v>billion 2019 dollars / year</v>
      </c>
      <c r="G63" s="4" t="s">
        <v>3049</v>
      </c>
      <c r="H63" s="4" t="s">
        <v>3044</v>
      </c>
      <c r="I63" s="4" t="s">
        <v>3045</v>
      </c>
    </row>
    <row r="64" spans="1:19" ht="57">
      <c r="A64" s="345" t="s">
        <v>3278</v>
      </c>
      <c r="B64" s="345" t="s">
        <v>3055</v>
      </c>
      <c r="C64" s="411">
        <v>1</v>
      </c>
      <c r="D64" s="344" t="s">
        <v>71</v>
      </c>
      <c r="E64" s="344" t="s">
        <v>70</v>
      </c>
      <c r="F64" s="4" t="str">
        <f>UnitControlCenter!$B$8</f>
        <v>billion 2019 dollars / year</v>
      </c>
      <c r="G64" s="4" t="s">
        <v>3053</v>
      </c>
      <c r="H64" s="4" t="s">
        <v>3044</v>
      </c>
      <c r="I64" s="4" t="s">
        <v>3051</v>
      </c>
    </row>
    <row r="65" spans="1:19" ht="57.4" thickBot="1">
      <c r="A65" s="390" t="s">
        <v>3278</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c r="A66" s="345" t="s">
        <v>2559</v>
      </c>
      <c r="B66" s="345" t="s">
        <v>3492</v>
      </c>
      <c r="C66" s="437">
        <v>1</v>
      </c>
      <c r="D66" s="344" t="s">
        <v>69</v>
      </c>
      <c r="E66" s="344" t="s">
        <v>3495</v>
      </c>
      <c r="F66" s="4" t="str">
        <f>UnitControlCenter!$B$11</f>
        <v>incidents / year</v>
      </c>
      <c r="G66" s="344" t="s">
        <v>3328</v>
      </c>
      <c r="I66" s="344"/>
    </row>
    <row r="67" spans="1:19">
      <c r="A67" s="345" t="s">
        <v>2559</v>
      </c>
      <c r="B67" s="345" t="s">
        <v>3320</v>
      </c>
      <c r="C67" s="411">
        <v>1</v>
      </c>
      <c r="D67" s="344" t="s">
        <v>69</v>
      </c>
      <c r="E67" s="344" t="s">
        <v>70</v>
      </c>
      <c r="F67" s="4" t="str">
        <f>UnitControlCenter!$B$11</f>
        <v>incidents / year</v>
      </c>
      <c r="G67" s="344" t="s">
        <v>3328</v>
      </c>
      <c r="I67" s="344"/>
    </row>
    <row r="68" spans="1:19" ht="28.5">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3321</v>
      </c>
      <c r="C69" s="419">
        <v>1</v>
      </c>
      <c r="D69" s="344" t="s">
        <v>69</v>
      </c>
      <c r="E69" s="344" t="s">
        <v>70</v>
      </c>
      <c r="F69" s="4" t="str">
        <f>UnitControlCenter!$B$11</f>
        <v>incidents / year</v>
      </c>
      <c r="G69" s="344" t="s">
        <v>3329</v>
      </c>
      <c r="H69" s="410"/>
      <c r="I69" s="344"/>
    </row>
    <row r="70" spans="1:19" ht="28.5">
      <c r="A70" s="345" t="s">
        <v>2559</v>
      </c>
      <c r="B70" s="345" t="s">
        <v>3322</v>
      </c>
      <c r="C70" s="419">
        <v>1</v>
      </c>
      <c r="D70" s="344" t="s">
        <v>69</v>
      </c>
      <c r="E70" s="344" t="s">
        <v>70</v>
      </c>
      <c r="F70" s="4" t="str">
        <f>UnitControlCenter!$B$11</f>
        <v>incidents / year</v>
      </c>
      <c r="G70" s="344" t="s">
        <v>3330</v>
      </c>
      <c r="H70" s="410"/>
      <c r="I70" s="344"/>
    </row>
    <row r="71" spans="1:19">
      <c r="A71" s="345" t="s">
        <v>2559</v>
      </c>
      <c r="B71" s="345" t="s">
        <v>3335</v>
      </c>
      <c r="C71" s="419">
        <v>1</v>
      </c>
      <c r="D71" s="344" t="s">
        <v>69</v>
      </c>
      <c r="E71" s="344" t="s">
        <v>70</v>
      </c>
      <c r="F71" s="4" t="str">
        <f>UnitControlCenter!$B$11</f>
        <v>incidents / year</v>
      </c>
      <c r="G71" s="344" t="s">
        <v>3336</v>
      </c>
      <c r="H71" s="410"/>
      <c r="I71" s="344"/>
    </row>
    <row r="72" spans="1:19">
      <c r="A72" s="345" t="s">
        <v>2559</v>
      </c>
      <c r="B72" s="345" t="s">
        <v>3323</v>
      </c>
      <c r="C72" s="419">
        <v>1</v>
      </c>
      <c r="D72" s="344" t="s">
        <v>69</v>
      </c>
      <c r="E72" s="344" t="s">
        <v>70</v>
      </c>
      <c r="F72" s="4" t="str">
        <f>UnitControlCenter!$B$11</f>
        <v>incidents / year</v>
      </c>
      <c r="G72" s="344" t="s">
        <v>3331</v>
      </c>
      <c r="H72" s="410"/>
      <c r="I72" s="344"/>
    </row>
    <row r="73" spans="1:19">
      <c r="A73" s="345" t="s">
        <v>2559</v>
      </c>
      <c r="B73" s="345" t="s">
        <v>3324</v>
      </c>
      <c r="C73" s="419">
        <v>1</v>
      </c>
      <c r="D73" s="344" t="s">
        <v>69</v>
      </c>
      <c r="E73" s="344" t="s">
        <v>70</v>
      </c>
      <c r="F73" s="4" t="str">
        <f>UnitControlCenter!$B$11</f>
        <v>incidents / year</v>
      </c>
      <c r="G73" s="344" t="s">
        <v>3332</v>
      </c>
      <c r="H73" s="410"/>
      <c r="I73" s="344"/>
    </row>
    <row r="74" spans="1:19">
      <c r="A74" s="345" t="s">
        <v>2559</v>
      </c>
      <c r="B74" s="345" t="s">
        <v>3325</v>
      </c>
      <c r="C74" s="419">
        <v>1</v>
      </c>
      <c r="D74" s="344" t="s">
        <v>69</v>
      </c>
      <c r="E74" s="344" t="s">
        <v>70</v>
      </c>
      <c r="F74" s="4" t="str">
        <f>UnitControlCenter!$B$11</f>
        <v>incidents / year</v>
      </c>
      <c r="G74" s="344" t="s">
        <v>3333</v>
      </c>
      <c r="H74" s="410"/>
      <c r="I74" s="344"/>
    </row>
    <row r="75" spans="1:19" ht="28.9" thickBot="1">
      <c r="A75" s="390" t="s">
        <v>2559</v>
      </c>
      <c r="B75" s="390" t="s">
        <v>3326</v>
      </c>
      <c r="C75" s="418">
        <v>1</v>
      </c>
      <c r="D75" s="391" t="s">
        <v>69</v>
      </c>
      <c r="E75" s="391" t="s">
        <v>70</v>
      </c>
      <c r="F75" s="394" t="str">
        <f>UnitControlCenter!$B$11</f>
        <v>incidents / year</v>
      </c>
      <c r="G75" s="391" t="s">
        <v>3334</v>
      </c>
      <c r="H75" s="392"/>
      <c r="I75" s="391"/>
      <c r="J75" s="392"/>
      <c r="K75" s="392"/>
      <c r="L75" s="392"/>
      <c r="M75" s="392"/>
      <c r="N75" s="392"/>
      <c r="O75" s="392"/>
      <c r="P75" s="392"/>
      <c r="Q75" s="392"/>
      <c r="R75" s="392"/>
      <c r="S75" s="392"/>
    </row>
    <row r="76" spans="1:19" ht="114">
      <c r="A76" s="345" t="s">
        <v>2774</v>
      </c>
      <c r="B76" s="345" t="s">
        <v>2561</v>
      </c>
      <c r="C76" s="411">
        <v>1</v>
      </c>
      <c r="D76" s="344" t="s">
        <v>71</v>
      </c>
      <c r="E76" s="344" t="s">
        <v>72</v>
      </c>
      <c r="F76" s="4" t="str">
        <f>UnitControlCenter!$B$15</f>
        <v>terawatt-hours (TWh) / year</v>
      </c>
      <c r="G76" s="344" t="s">
        <v>2814</v>
      </c>
      <c r="H76" s="79" t="s">
        <v>2815</v>
      </c>
      <c r="I76" s="344" t="s">
        <v>2822</v>
      </c>
    </row>
    <row r="77" spans="1:19" ht="128.25">
      <c r="A77" s="345" t="s">
        <v>2774</v>
      </c>
      <c r="B77" s="345" t="s">
        <v>2562</v>
      </c>
      <c r="C77" s="411">
        <v>1</v>
      </c>
      <c r="D77" s="344" t="s">
        <v>71</v>
      </c>
      <c r="E77" s="344" t="s">
        <v>70</v>
      </c>
      <c r="F77" s="4" t="str">
        <f>UnitControlCenter!$B$15</f>
        <v>terawatt-hours (TWh) / year</v>
      </c>
      <c r="G77" s="344" t="s">
        <v>2816</v>
      </c>
      <c r="H77" s="79" t="s">
        <v>2817</v>
      </c>
      <c r="I77" s="344" t="s">
        <v>2823</v>
      </c>
    </row>
    <row r="78" spans="1:19" ht="114">
      <c r="A78" s="345" t="s">
        <v>2774</v>
      </c>
      <c r="B78" s="345" t="s">
        <v>2563</v>
      </c>
      <c r="C78" s="411">
        <v>1</v>
      </c>
      <c r="D78" s="344" t="s">
        <v>71</v>
      </c>
      <c r="E78" s="344" t="s">
        <v>72</v>
      </c>
      <c r="F78" s="4" t="str">
        <f>UnitControlCenter!$B$16</f>
        <v>gigawatts (GW) / year</v>
      </c>
      <c r="G78" s="344" t="s">
        <v>2818</v>
      </c>
      <c r="H78" s="79" t="s">
        <v>2819</v>
      </c>
      <c r="I78" s="344" t="s">
        <v>2824</v>
      </c>
    </row>
    <row r="79" spans="1:19" ht="128.25">
      <c r="A79" s="345" t="s">
        <v>2774</v>
      </c>
      <c r="B79" s="345" t="s">
        <v>2564</v>
      </c>
      <c r="C79" s="411">
        <v>1</v>
      </c>
      <c r="D79" s="344" t="s">
        <v>71</v>
      </c>
      <c r="E79" s="344" t="s">
        <v>70</v>
      </c>
      <c r="F79" s="4" t="str">
        <f>UnitControlCenter!$B$16</f>
        <v>gigawatts (GW) / year</v>
      </c>
      <c r="G79" s="344" t="s">
        <v>2820</v>
      </c>
      <c r="H79" s="79" t="s">
        <v>2821</v>
      </c>
      <c r="I79" s="344" t="s">
        <v>2825</v>
      </c>
    </row>
    <row r="80" spans="1:19" ht="43.15" thickBot="1">
      <c r="A80" s="390" t="s">
        <v>2774</v>
      </c>
      <c r="B80" s="390" t="s">
        <v>2775</v>
      </c>
      <c r="C80" s="418">
        <v>1</v>
      </c>
      <c r="D80" s="391" t="s">
        <v>71</v>
      </c>
      <c r="E80" s="391" t="s">
        <v>72</v>
      </c>
      <c r="F80" s="394" t="str">
        <f>UnitControlCenter!$B$15</f>
        <v>terawatt-hours (TWh) / year</v>
      </c>
      <c r="G80" s="391" t="s">
        <v>3243</v>
      </c>
      <c r="H80" s="391" t="s">
        <v>3244</v>
      </c>
      <c r="I80" s="391" t="s">
        <v>2826</v>
      </c>
      <c r="J80" s="392"/>
      <c r="K80" s="392"/>
      <c r="L80" s="392"/>
      <c r="M80" s="392"/>
      <c r="N80" s="392"/>
      <c r="O80" s="392"/>
      <c r="P80" s="392"/>
      <c r="Q80" s="392"/>
      <c r="R80" s="392"/>
      <c r="S80" s="392"/>
    </row>
    <row r="81" spans="1:19" ht="99.75">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28.5">
      <c r="A82" s="345" t="s">
        <v>2767</v>
      </c>
      <c r="B82" s="345" t="s">
        <v>2566</v>
      </c>
      <c r="C82" s="411">
        <v>1</v>
      </c>
      <c r="D82" s="344" t="s">
        <v>71</v>
      </c>
      <c r="E82" s="344" t="s">
        <v>72</v>
      </c>
      <c r="F82" s="4" t="str">
        <f>UnitControlCenter!$B$15</f>
        <v>terawatt-hours (TWh) / year</v>
      </c>
      <c r="G82" s="344" t="s">
        <v>3157</v>
      </c>
      <c r="H82" s="79" t="s">
        <v>3158</v>
      </c>
      <c r="I82" s="344" t="s">
        <v>3159</v>
      </c>
    </row>
    <row r="83" spans="1:19" ht="85.5">
      <c r="A83" s="345" t="s">
        <v>2767</v>
      </c>
      <c r="B83" s="345" t="s">
        <v>2768</v>
      </c>
      <c r="C83" s="411">
        <v>1</v>
      </c>
      <c r="D83" s="344" t="s">
        <v>71</v>
      </c>
      <c r="E83" s="344" t="s">
        <v>72</v>
      </c>
      <c r="F83" s="4" t="str">
        <f>UnitControlCenter!$B$18</f>
        <v>cubic km / yr</v>
      </c>
      <c r="G83" s="344" t="s">
        <v>2830</v>
      </c>
      <c r="H83" s="79" t="s">
        <v>2831</v>
      </c>
      <c r="I83" s="344" t="s">
        <v>2832</v>
      </c>
    </row>
    <row r="84" spans="1:19" ht="100.15" thickBot="1">
      <c r="A84" s="390" t="s">
        <v>2767</v>
      </c>
      <c r="B84" s="390" t="s">
        <v>2769</v>
      </c>
      <c r="C84" s="418">
        <v>1</v>
      </c>
      <c r="D84" s="391" t="s">
        <v>71</v>
      </c>
      <c r="E84" s="391" t="s">
        <v>72</v>
      </c>
      <c r="F84" s="394" t="str">
        <f>UnitControlCenter!$B$18</f>
        <v>cubic km / yr</v>
      </c>
      <c r="G84" s="391" t="s">
        <v>2833</v>
      </c>
      <c r="H84" s="392" t="s">
        <v>2834</v>
      </c>
      <c r="I84" s="391" t="s">
        <v>2835</v>
      </c>
    </row>
    <row r="85" spans="1:19" ht="71.25">
      <c r="A85" s="345" t="s">
        <v>3117</v>
      </c>
      <c r="B85" s="345" t="s">
        <v>3118</v>
      </c>
      <c r="C85" s="411">
        <v>1</v>
      </c>
      <c r="D85" s="344" t="s">
        <v>71</v>
      </c>
      <c r="E85" s="344" t="s">
        <v>72</v>
      </c>
      <c r="F85" s="4" t="str">
        <f>UnitControlCenter!$B$21</f>
        <v>million vehicles / year</v>
      </c>
      <c r="G85" s="344" t="s">
        <v>2956</v>
      </c>
      <c r="H85" s="344" t="s">
        <v>2957</v>
      </c>
      <c r="I85" s="344" t="s">
        <v>2958</v>
      </c>
    </row>
    <row r="86" spans="1:19" ht="71.25">
      <c r="A86" s="345" t="s">
        <v>3117</v>
      </c>
      <c r="B86" s="345" t="s">
        <v>3119</v>
      </c>
      <c r="C86" s="411">
        <v>1</v>
      </c>
      <c r="D86" s="344" t="s">
        <v>71</v>
      </c>
      <c r="E86" s="344" t="s">
        <v>72</v>
      </c>
      <c r="F86" s="4" t="str">
        <f>UnitControlCenter!$B$22</f>
        <v>thousand vehicles / year</v>
      </c>
      <c r="G86" s="344" t="s">
        <v>2959</v>
      </c>
      <c r="H86" s="344" t="s">
        <v>2960</v>
      </c>
      <c r="I86" s="344" t="s">
        <v>2961</v>
      </c>
    </row>
    <row r="87" spans="1:19" ht="71.25">
      <c r="A87" s="345" t="s">
        <v>3117</v>
      </c>
      <c r="B87" s="345" t="s">
        <v>3120</v>
      </c>
      <c r="C87" s="411">
        <v>1</v>
      </c>
      <c r="D87" s="344" t="s">
        <v>71</v>
      </c>
      <c r="E87" s="344" t="s">
        <v>72</v>
      </c>
      <c r="F87" s="4" t="str">
        <f>UnitControlCenter!$B$22</f>
        <v>thousand vehicles / year</v>
      </c>
      <c r="G87" s="344" t="s">
        <v>2962</v>
      </c>
      <c r="H87" s="344" t="s">
        <v>2957</v>
      </c>
      <c r="I87" s="344" t="s">
        <v>2958</v>
      </c>
    </row>
    <row r="88" spans="1:19" ht="71.25">
      <c r="A88" s="345" t="s">
        <v>3117</v>
      </c>
      <c r="B88" s="345" t="s">
        <v>3121</v>
      </c>
      <c r="C88" s="411">
        <v>1</v>
      </c>
      <c r="D88" s="344" t="s">
        <v>71</v>
      </c>
      <c r="E88" s="344" t="s">
        <v>72</v>
      </c>
      <c r="F88" s="4" t="str">
        <f>UnitControlCenter!$B$22</f>
        <v>thousand vehicles / year</v>
      </c>
      <c r="G88" s="344" t="s">
        <v>2963</v>
      </c>
      <c r="H88" s="344" t="s">
        <v>2960</v>
      </c>
      <c r="I88" s="344" t="s">
        <v>2961</v>
      </c>
    </row>
    <row r="89" spans="1:19" ht="28.5">
      <c r="A89" s="345" t="s">
        <v>3117</v>
      </c>
      <c r="B89" s="345" t="s">
        <v>3122</v>
      </c>
      <c r="C89" s="411">
        <v>1</v>
      </c>
      <c r="D89" s="344" t="s">
        <v>71</v>
      </c>
      <c r="E89" s="344" t="s">
        <v>72</v>
      </c>
      <c r="F89" s="4" t="str">
        <f>UnitControlCenter!$B$22</f>
        <v>thousand vehicles / year</v>
      </c>
      <c r="G89" s="344" t="s">
        <v>2836</v>
      </c>
      <c r="H89" s="344" t="s">
        <v>2837</v>
      </c>
      <c r="I89" s="344" t="s">
        <v>2940</v>
      </c>
    </row>
    <row r="90" spans="1:19" ht="57">
      <c r="A90" s="345" t="s">
        <v>3117</v>
      </c>
      <c r="B90" s="345" t="s">
        <v>3123</v>
      </c>
      <c r="C90" s="411">
        <v>1</v>
      </c>
      <c r="D90" s="344" t="s">
        <v>71</v>
      </c>
      <c r="E90" s="344" t="s">
        <v>72</v>
      </c>
      <c r="F90" s="4" t="str">
        <f>UnitControlCenter!$B$23</f>
        <v>million vehicles</v>
      </c>
      <c r="G90" s="344" t="s">
        <v>2964</v>
      </c>
      <c r="H90" s="344" t="s">
        <v>2957</v>
      </c>
      <c r="I90" s="344" t="s">
        <v>2958</v>
      </c>
    </row>
    <row r="91" spans="1:19" ht="71.25">
      <c r="A91" s="345" t="s">
        <v>3117</v>
      </c>
      <c r="B91" s="345" t="s">
        <v>3124</v>
      </c>
      <c r="C91" s="411">
        <v>1</v>
      </c>
      <c r="D91" s="344" t="s">
        <v>71</v>
      </c>
      <c r="E91" s="344" t="s">
        <v>72</v>
      </c>
      <c r="F91" s="4" t="str">
        <f>UnitControlCenter!$B$24</f>
        <v>thousand vehicles</v>
      </c>
      <c r="G91" s="344" t="s">
        <v>3241</v>
      </c>
      <c r="H91" s="344" t="s">
        <v>2960</v>
      </c>
      <c r="I91" s="344" t="s">
        <v>2961</v>
      </c>
    </row>
    <row r="92" spans="1:19" ht="57">
      <c r="A92" s="345" t="s">
        <v>3117</v>
      </c>
      <c r="B92" s="345" t="s">
        <v>3125</v>
      </c>
      <c r="C92" s="411">
        <v>1</v>
      </c>
      <c r="D92" s="344" t="s">
        <v>71</v>
      </c>
      <c r="E92" s="344" t="s">
        <v>72</v>
      </c>
      <c r="F92" s="4" t="str">
        <f>UnitControlCenter!$B$23</f>
        <v>million vehicles</v>
      </c>
      <c r="G92" s="344" t="s">
        <v>2965</v>
      </c>
      <c r="H92" s="344" t="s">
        <v>2957</v>
      </c>
      <c r="I92" s="344" t="s">
        <v>2958</v>
      </c>
    </row>
    <row r="93" spans="1:19" ht="57">
      <c r="A93" s="345" t="s">
        <v>3117</v>
      </c>
      <c r="B93" s="345" t="s">
        <v>3126</v>
      </c>
      <c r="C93" s="411">
        <v>1</v>
      </c>
      <c r="D93" s="344" t="s">
        <v>71</v>
      </c>
      <c r="E93" s="344" t="s">
        <v>72</v>
      </c>
      <c r="F93" s="4" t="str">
        <f>UnitControlCenter!$B$23</f>
        <v>million vehicles</v>
      </c>
      <c r="G93" s="344" t="s">
        <v>2966</v>
      </c>
      <c r="H93" s="344" t="s">
        <v>2960</v>
      </c>
      <c r="I93" s="344" t="s">
        <v>2961</v>
      </c>
    </row>
    <row r="94" spans="1:19" ht="28.9"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14">
      <c r="A95" s="345" t="s">
        <v>3274</v>
      </c>
      <c r="B95" s="345" t="s">
        <v>2569</v>
      </c>
      <c r="C95" s="411">
        <v>1</v>
      </c>
      <c r="D95" s="344" t="s">
        <v>71</v>
      </c>
      <c r="E95" s="344" t="s">
        <v>72</v>
      </c>
      <c r="F95" s="4" t="str">
        <f>UnitControlCenter!$B$3</f>
        <v>million metric tons / year</v>
      </c>
      <c r="G95" s="344" t="s">
        <v>2942</v>
      </c>
      <c r="H95" s="344" t="s">
        <v>3156</v>
      </c>
      <c r="I95" s="344" t="s">
        <v>2943</v>
      </c>
    </row>
    <row r="96" spans="1:19" ht="85.5">
      <c r="A96" s="345" t="s">
        <v>3274</v>
      </c>
      <c r="B96" s="345" t="s">
        <v>2570</v>
      </c>
      <c r="C96" s="411">
        <v>1</v>
      </c>
      <c r="D96" s="344" t="s">
        <v>71</v>
      </c>
      <c r="E96" s="344" t="s">
        <v>72</v>
      </c>
      <c r="F96" s="4" t="str">
        <f>UnitControlCenter!$B$25</f>
        <v>quads / year</v>
      </c>
      <c r="G96" s="344" t="s">
        <v>3155</v>
      </c>
      <c r="H96" s="344" t="s">
        <v>2967</v>
      </c>
      <c r="I96" s="344" t="s">
        <v>2968</v>
      </c>
    </row>
    <row r="97" spans="1:19" ht="114">
      <c r="A97" s="345" t="s">
        <v>3274</v>
      </c>
      <c r="B97" s="345" t="s">
        <v>2625</v>
      </c>
      <c r="C97" s="419">
        <v>1</v>
      </c>
      <c r="D97" s="344" t="s">
        <v>71</v>
      </c>
      <c r="E97" s="344" t="s">
        <v>72</v>
      </c>
      <c r="F97" s="7" t="str">
        <f>UnitControlCenter!$B$25</f>
        <v>quads / year</v>
      </c>
      <c r="G97" s="344" t="s">
        <v>2944</v>
      </c>
      <c r="H97" s="344" t="s">
        <v>3156</v>
      </c>
      <c r="I97" s="344" t="s">
        <v>2943</v>
      </c>
    </row>
    <row r="98" spans="1:19" ht="42.75">
      <c r="A98" s="345" t="s">
        <v>3274</v>
      </c>
      <c r="B98" s="345" t="s">
        <v>3275</v>
      </c>
      <c r="C98" s="419">
        <v>1</v>
      </c>
      <c r="D98" s="344" t="s">
        <v>71</v>
      </c>
      <c r="E98" s="344" t="s">
        <v>72</v>
      </c>
      <c r="F98" s="7" t="str">
        <f>UnitControlCenter!$B$19</f>
        <v>trillion passenger-miles / year</v>
      </c>
      <c r="G98" s="344" t="s">
        <v>2584</v>
      </c>
      <c r="H98" s="410" t="s">
        <v>2898</v>
      </c>
      <c r="I98" s="344" t="s">
        <v>2899</v>
      </c>
    </row>
    <row r="99" spans="1:19" ht="43.15" thickBot="1">
      <c r="A99" s="390" t="s">
        <v>3274</v>
      </c>
      <c r="B99" s="390" t="s">
        <v>3276</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57">
      <c r="A100" s="347" t="s">
        <v>2571</v>
      </c>
      <c r="B100" s="345" t="s">
        <v>3104</v>
      </c>
      <c r="C100" s="411">
        <v>1</v>
      </c>
      <c r="D100" s="344" t="s">
        <v>71</v>
      </c>
      <c r="E100" s="344" t="s">
        <v>72</v>
      </c>
      <c r="F100" s="4" t="str">
        <f>UnitControlCenter!$B$25</f>
        <v>quads / year</v>
      </c>
      <c r="G100" s="344" t="s">
        <v>2949</v>
      </c>
      <c r="H100" s="79" t="s">
        <v>2946</v>
      </c>
      <c r="I100" s="344" t="s">
        <v>2947</v>
      </c>
    </row>
    <row r="101" spans="1:19" ht="71.25">
      <c r="A101" s="347" t="s">
        <v>2571</v>
      </c>
      <c r="B101" s="345" t="s">
        <v>3105</v>
      </c>
      <c r="C101" s="411">
        <v>1</v>
      </c>
      <c r="D101" s="344" t="s">
        <v>71</v>
      </c>
      <c r="E101" s="344" t="s">
        <v>72</v>
      </c>
      <c r="F101" s="4" t="str">
        <f>UnitControlCenter!$B$25</f>
        <v>quads / year</v>
      </c>
      <c r="G101" s="344" t="s">
        <v>3101</v>
      </c>
      <c r="H101" s="79" t="s">
        <v>3102</v>
      </c>
      <c r="I101" s="344" t="s">
        <v>3103</v>
      </c>
    </row>
    <row r="102" spans="1:19" ht="71.25">
      <c r="A102" s="347" t="s">
        <v>2571</v>
      </c>
      <c r="B102" s="345" t="s">
        <v>3106</v>
      </c>
      <c r="C102" s="411">
        <v>1</v>
      </c>
      <c r="D102" s="344" t="s">
        <v>71</v>
      </c>
      <c r="E102" s="344" t="s">
        <v>72</v>
      </c>
      <c r="F102" s="4" t="str">
        <f>UnitControlCenter!$B$25</f>
        <v>quads / year</v>
      </c>
      <c r="G102" s="344" t="s">
        <v>3108</v>
      </c>
      <c r="H102" s="79" t="s">
        <v>2946</v>
      </c>
      <c r="I102" s="344" t="s">
        <v>2947</v>
      </c>
    </row>
    <row r="103" spans="1:19" ht="100.1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57">
      <c r="A104" s="347" t="s">
        <v>3222</v>
      </c>
      <c r="B104" s="345" t="s">
        <v>2621</v>
      </c>
      <c r="C104" s="411">
        <v>1</v>
      </c>
      <c r="D104" s="344" t="s">
        <v>71</v>
      </c>
      <c r="E104" s="344" t="s">
        <v>72</v>
      </c>
      <c r="F104" s="4" t="str">
        <f>UnitControlCenter!$B$3</f>
        <v>million metric tons / year</v>
      </c>
      <c r="G104" s="344" t="s">
        <v>2945</v>
      </c>
      <c r="H104" s="79" t="s">
        <v>2946</v>
      </c>
      <c r="I104" s="344" t="s">
        <v>2947</v>
      </c>
    </row>
    <row r="105" spans="1:19" ht="42.75">
      <c r="A105" s="347" t="s">
        <v>3222</v>
      </c>
      <c r="B105" s="345" t="s">
        <v>2622</v>
      </c>
      <c r="C105" s="411">
        <v>1</v>
      </c>
      <c r="D105" s="344" t="s">
        <v>71</v>
      </c>
      <c r="E105" s="344" t="s">
        <v>72</v>
      </c>
      <c r="F105" s="4" t="str">
        <f>UnitControlCenter!$B$3</f>
        <v>million metric tons / year</v>
      </c>
      <c r="G105" s="344" t="s">
        <v>2954</v>
      </c>
      <c r="H105" s="79" t="s">
        <v>2952</v>
      </c>
      <c r="I105" s="344" t="s">
        <v>2953</v>
      </c>
    </row>
    <row r="106" spans="1:19" ht="57">
      <c r="A106" s="347" t="s">
        <v>3222</v>
      </c>
      <c r="B106" s="345" t="s">
        <v>2623</v>
      </c>
      <c r="C106" s="411">
        <v>1</v>
      </c>
      <c r="D106" s="344" t="s">
        <v>71</v>
      </c>
      <c r="E106" s="344" t="s">
        <v>72</v>
      </c>
      <c r="F106" s="4" t="str">
        <f>UnitControlCenter!$B$3</f>
        <v>million metric tons / year</v>
      </c>
      <c r="G106" s="344" t="s">
        <v>2948</v>
      </c>
      <c r="H106" s="79" t="s">
        <v>2946</v>
      </c>
      <c r="I106" s="344" t="s">
        <v>2947</v>
      </c>
    </row>
    <row r="107" spans="1:19" ht="28.5">
      <c r="A107" s="347" t="s">
        <v>3222</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71.25">
      <c r="A108" s="347" t="s">
        <v>3222</v>
      </c>
      <c r="B108" s="345" t="s">
        <v>3220</v>
      </c>
      <c r="C108" s="419">
        <v>1</v>
      </c>
      <c r="D108" s="344" t="s">
        <v>71</v>
      </c>
      <c r="E108" s="344" t="s">
        <v>72</v>
      </c>
      <c r="F108" s="7" t="str">
        <f>UnitControlCenter!$B$3</f>
        <v>million metric tons / year</v>
      </c>
      <c r="G108" s="344" t="s">
        <v>3225</v>
      </c>
      <c r="H108" s="79" t="s">
        <v>2946</v>
      </c>
      <c r="I108" s="344" t="s">
        <v>2947</v>
      </c>
    </row>
    <row r="109" spans="1:19" ht="28.9" thickBot="1">
      <c r="A109" s="393" t="s">
        <v>3222</v>
      </c>
      <c r="B109" s="390" t="s">
        <v>3221</v>
      </c>
      <c r="C109" s="418">
        <v>1</v>
      </c>
      <c r="D109" s="391" t="s">
        <v>71</v>
      </c>
      <c r="E109" s="391" t="s">
        <v>72</v>
      </c>
      <c r="F109" s="394" t="str">
        <f>UnitControlCenter!$B$3</f>
        <v>million metric tons / year</v>
      </c>
      <c r="G109" s="391" t="s">
        <v>3270</v>
      </c>
      <c r="H109" s="392" t="s">
        <v>3223</v>
      </c>
      <c r="I109" s="391" t="s">
        <v>3224</v>
      </c>
      <c r="J109" s="392"/>
      <c r="K109" s="392"/>
      <c r="L109" s="392"/>
      <c r="M109" s="392"/>
      <c r="N109" s="392"/>
      <c r="O109" s="392"/>
      <c r="P109" s="392"/>
      <c r="Q109" s="392"/>
      <c r="R109" s="392"/>
      <c r="S109" s="392"/>
    </row>
    <row r="110" spans="1:19" ht="42.75">
      <c r="A110" s="347" t="s">
        <v>2572</v>
      </c>
      <c r="B110" s="345" t="s">
        <v>2573</v>
      </c>
      <c r="C110" s="419">
        <v>1</v>
      </c>
      <c r="D110" s="344" t="s">
        <v>71</v>
      </c>
      <c r="E110" s="344" t="s">
        <v>72</v>
      </c>
      <c r="F110" s="4" t="str">
        <f>UnitControlCenter!$B$25</f>
        <v>quads / year</v>
      </c>
      <c r="G110" s="344" t="s">
        <v>2587</v>
      </c>
      <c r="H110" s="79" t="s">
        <v>2588</v>
      </c>
      <c r="I110" s="344" t="s">
        <v>2930</v>
      </c>
    </row>
    <row r="111" spans="1:19" ht="28.5">
      <c r="A111" s="347" t="s">
        <v>2572</v>
      </c>
      <c r="B111" s="345" t="s">
        <v>2574</v>
      </c>
      <c r="C111" s="419">
        <v>1</v>
      </c>
      <c r="D111" s="344" t="s">
        <v>71</v>
      </c>
      <c r="E111" s="344" t="s">
        <v>72</v>
      </c>
      <c r="F111" s="4" t="str">
        <f>UnitControlCenter!$B$25</f>
        <v>quads / year</v>
      </c>
      <c r="G111" s="344" t="s">
        <v>2605</v>
      </c>
      <c r="H111" s="79" t="s">
        <v>2589</v>
      </c>
      <c r="I111" s="344" t="s">
        <v>2590</v>
      </c>
    </row>
    <row r="112" spans="1:19" ht="71.650000000000006"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85.5">
      <c r="A113" s="345" t="s">
        <v>2654</v>
      </c>
      <c r="B113" s="345" t="s">
        <v>2655</v>
      </c>
      <c r="C113" s="419">
        <v>1</v>
      </c>
      <c r="D113" s="344" t="s">
        <v>71</v>
      </c>
      <c r="E113" s="344" t="s">
        <v>72</v>
      </c>
      <c r="F113" s="4" t="str">
        <f>UnitControlCenter!$B$25</f>
        <v>quads / year</v>
      </c>
      <c r="G113" s="344" t="s">
        <v>2997</v>
      </c>
      <c r="H113" s="344" t="s">
        <v>2998</v>
      </c>
      <c r="I113" s="344" t="s">
        <v>2999</v>
      </c>
    </row>
    <row r="114" spans="1:19" ht="57">
      <c r="A114" s="345" t="s">
        <v>2654</v>
      </c>
      <c r="B114" s="345" t="s">
        <v>2656</v>
      </c>
      <c r="C114" s="419">
        <v>1</v>
      </c>
      <c r="D114" s="344" t="s">
        <v>71</v>
      </c>
      <c r="E114" s="344" t="s">
        <v>72</v>
      </c>
      <c r="F114" s="4" t="str">
        <f>UnitControlCenter!$B$25</f>
        <v>quads / year</v>
      </c>
      <c r="G114" s="344" t="s">
        <v>3150</v>
      </c>
      <c r="H114" s="344" t="s">
        <v>3151</v>
      </c>
      <c r="I114" s="344" t="s">
        <v>3152</v>
      </c>
    </row>
    <row r="115" spans="1:19">
      <c r="A115" s="345" t="s">
        <v>2654</v>
      </c>
      <c r="B115" s="345" t="s">
        <v>3290</v>
      </c>
      <c r="C115" s="419">
        <v>0</v>
      </c>
      <c r="D115" s="344" t="s">
        <v>69</v>
      </c>
      <c r="E115" s="344" t="s">
        <v>70</v>
      </c>
      <c r="F115" s="1" t="str">
        <f>UnitControlCenter!$B$26</f>
        <v>thousand BTU / 2019 dollar</v>
      </c>
      <c r="G115" s="344" t="s">
        <v>3236</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28.5">
      <c r="A123" s="345" t="s">
        <v>2654</v>
      </c>
      <c r="B123" s="345" t="s">
        <v>2980</v>
      </c>
      <c r="C123" s="419">
        <v>1</v>
      </c>
      <c r="D123" s="344" t="s">
        <v>69</v>
      </c>
      <c r="E123" s="344" t="s">
        <v>70</v>
      </c>
      <c r="F123" s="4" t="str">
        <f>UnitControlCenter!$B$30</f>
        <v>million gallons / year</v>
      </c>
      <c r="G123" s="344" t="s">
        <v>2984</v>
      </c>
      <c r="I123" s="344"/>
    </row>
    <row r="124" spans="1:19" ht="28.5">
      <c r="A124" s="345" t="s">
        <v>2654</v>
      </c>
      <c r="B124" s="345" t="s">
        <v>2981</v>
      </c>
      <c r="C124" s="419">
        <v>1</v>
      </c>
      <c r="D124" s="344" t="s">
        <v>69</v>
      </c>
      <c r="E124" s="344" t="s">
        <v>70</v>
      </c>
      <c r="F124" s="4" t="str">
        <f>UnitControlCenter!$B$27</f>
        <v>millions of short tons / year</v>
      </c>
      <c r="G124" s="344" t="s">
        <v>2985</v>
      </c>
      <c r="I124" s="344"/>
    </row>
    <row r="125" spans="1:19" ht="14.6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42.75">
      <c r="A126" s="345" t="s">
        <v>3133</v>
      </c>
      <c r="B126" s="345" t="s">
        <v>2992</v>
      </c>
      <c r="C126" s="419">
        <v>1</v>
      </c>
      <c r="D126" s="344" t="s">
        <v>71</v>
      </c>
      <c r="E126" s="344" t="s">
        <v>72</v>
      </c>
      <c r="F126" s="4" t="str">
        <f>UnitControlCenter!$B$31</f>
        <v>trillion BTU / year</v>
      </c>
      <c r="G126" s="344" t="s">
        <v>3000</v>
      </c>
      <c r="H126" s="79" t="s">
        <v>3001</v>
      </c>
      <c r="I126" s="344" t="s">
        <v>3002</v>
      </c>
    </row>
    <row r="127" spans="1:19" ht="57">
      <c r="A127" s="345" t="s">
        <v>3133</v>
      </c>
      <c r="B127" s="345" t="s">
        <v>2664</v>
      </c>
      <c r="C127" s="419">
        <v>1</v>
      </c>
      <c r="D127" s="344" t="s">
        <v>71</v>
      </c>
      <c r="E127" s="344" t="s">
        <v>70</v>
      </c>
      <c r="F127" s="4" t="str">
        <f>UnitControlCenter!$B$31</f>
        <v>trillion BTU / year</v>
      </c>
      <c r="G127" s="344" t="s">
        <v>3003</v>
      </c>
      <c r="H127" s="79" t="s">
        <v>3001</v>
      </c>
      <c r="I127" s="344" t="s">
        <v>3002</v>
      </c>
    </row>
    <row r="128" spans="1:19" ht="57">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57">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42.75">
      <c r="A130" s="345" t="s">
        <v>3133</v>
      </c>
      <c r="B130" s="345" t="s">
        <v>3314</v>
      </c>
      <c r="C130" s="419">
        <v>1</v>
      </c>
      <c r="D130" s="344" t="s">
        <v>71</v>
      </c>
      <c r="E130" s="344" t="s">
        <v>72</v>
      </c>
      <c r="F130" s="4" t="str">
        <f>UnitControlCenter!B3</f>
        <v>million metric tons / year</v>
      </c>
      <c r="G130" s="344" t="s">
        <v>3318</v>
      </c>
      <c r="H130" s="79" t="s">
        <v>3316</v>
      </c>
      <c r="I130" s="344" t="s">
        <v>3317</v>
      </c>
    </row>
    <row r="131" spans="1:19" ht="57">
      <c r="A131" s="345" t="s">
        <v>3133</v>
      </c>
      <c r="B131" s="345" t="s">
        <v>3315</v>
      </c>
      <c r="C131" s="419">
        <v>1</v>
      </c>
      <c r="D131" s="344" t="s">
        <v>71</v>
      </c>
      <c r="E131" s="344" t="s">
        <v>70</v>
      </c>
      <c r="F131" s="4" t="str">
        <f>UnitControlCenter!B3</f>
        <v>million metric tons / year</v>
      </c>
      <c r="G131" s="344" t="s">
        <v>3319</v>
      </c>
      <c r="H131" s="79" t="s">
        <v>3316</v>
      </c>
      <c r="I131" s="344" t="s">
        <v>3317</v>
      </c>
    </row>
    <row r="132" spans="1:19" ht="57">
      <c r="A132" s="345" t="s">
        <v>3133</v>
      </c>
      <c r="B132" s="345" t="s">
        <v>2994</v>
      </c>
      <c r="C132" s="419">
        <v>1</v>
      </c>
      <c r="D132" s="344" t="s">
        <v>71</v>
      </c>
      <c r="E132" s="344" t="s">
        <v>72</v>
      </c>
      <c r="F132" s="4" t="str">
        <f>UnitControlCenter!$B$31</f>
        <v>trillion BTU / year</v>
      </c>
      <c r="G132" s="344" t="s">
        <v>3096</v>
      </c>
      <c r="H132" s="79" t="s">
        <v>3091</v>
      </c>
      <c r="I132" s="344" t="s">
        <v>3092</v>
      </c>
    </row>
    <row r="133" spans="1:19" ht="71.25">
      <c r="A133" s="345" t="s">
        <v>3133</v>
      </c>
      <c r="B133" s="345" t="s">
        <v>2665</v>
      </c>
      <c r="C133" s="419">
        <v>1</v>
      </c>
      <c r="D133" s="344" t="s">
        <v>71</v>
      </c>
      <c r="E133" s="344" t="s">
        <v>70</v>
      </c>
      <c r="F133" s="4" t="str">
        <f>UnitControlCenter!$B$31</f>
        <v>trillion BTU / year</v>
      </c>
      <c r="G133" s="344" t="s">
        <v>3097</v>
      </c>
      <c r="H133" s="79" t="s">
        <v>3091</v>
      </c>
      <c r="I133" s="344" t="s">
        <v>3093</v>
      </c>
    </row>
    <row r="134" spans="1:19" ht="71.2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71.25">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85.5">
      <c r="A136" s="345" t="s">
        <v>3133</v>
      </c>
      <c r="B136" s="345" t="s">
        <v>3134</v>
      </c>
      <c r="C136" s="419">
        <v>1</v>
      </c>
      <c r="D136" s="344" t="s">
        <v>71</v>
      </c>
      <c r="E136" s="344" t="s">
        <v>72</v>
      </c>
      <c r="F136" s="4" t="str">
        <f>UnitControlCenter!$B$25</f>
        <v>quads / year</v>
      </c>
      <c r="G136" s="344" t="s">
        <v>3136</v>
      </c>
      <c r="H136" s="79" t="s">
        <v>3138</v>
      </c>
      <c r="I136" s="344" t="s">
        <v>3139</v>
      </c>
    </row>
    <row r="137" spans="1:19" ht="100.1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57">
      <c r="A138" s="347" t="s">
        <v>2576</v>
      </c>
      <c r="B138" s="345" t="s">
        <v>102</v>
      </c>
      <c r="C138" s="419">
        <v>1</v>
      </c>
      <c r="D138" s="344" t="s">
        <v>71</v>
      </c>
      <c r="E138" s="344" t="s">
        <v>2583</v>
      </c>
      <c r="F138" s="4" t="str">
        <f>UnitControlCenter!$B$17</f>
        <v>2019 dollars / megawatt-hour (MWh)</v>
      </c>
      <c r="G138" s="344" t="s">
        <v>3006</v>
      </c>
      <c r="H138" s="79" t="s">
        <v>3245</v>
      </c>
      <c r="I138" s="344" t="s">
        <v>3007</v>
      </c>
    </row>
    <row r="139" spans="1:19" ht="42.7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1.2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71.25">
      <c r="A143" s="347" t="s">
        <v>2576</v>
      </c>
      <c r="B143" s="345" t="s">
        <v>105</v>
      </c>
      <c r="C143" s="419">
        <v>1</v>
      </c>
      <c r="D143" s="344" t="s">
        <v>71</v>
      </c>
      <c r="E143" s="344" t="s">
        <v>2583</v>
      </c>
      <c r="F143" s="4" t="str">
        <f>UnitControlCenter!$B$34</f>
        <v>2019 dollars / gallon</v>
      </c>
      <c r="G143" s="344" t="s">
        <v>3011</v>
      </c>
      <c r="H143" s="79" t="s">
        <v>3009</v>
      </c>
      <c r="I143" s="344" t="s">
        <v>3010</v>
      </c>
    </row>
    <row r="144" spans="1:19" ht="57">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57">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57">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28.9" thickBot="1">
      <c r="A147" s="393" t="s">
        <v>2576</v>
      </c>
      <c r="B147" s="390" t="s">
        <v>2783</v>
      </c>
      <c r="C147" s="418">
        <v>1</v>
      </c>
      <c r="D147" s="391" t="s">
        <v>71</v>
      </c>
      <c r="E147" s="391" t="s">
        <v>2583</v>
      </c>
      <c r="F147" s="394" t="str">
        <f>UnitControlCenter!$B$36</f>
        <v>2019 dollars / kg</v>
      </c>
      <c r="G147" s="391" t="s">
        <v>3147</v>
      </c>
      <c r="H147" s="392" t="s">
        <v>3148</v>
      </c>
      <c r="I147" s="391" t="s">
        <v>3149</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28.5">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c r="A150" s="347" t="s">
        <v>2577</v>
      </c>
      <c r="B150" s="345" t="s">
        <v>2580</v>
      </c>
      <c r="C150" s="419">
        <v>1</v>
      </c>
      <c r="D150" s="344" t="s">
        <v>69</v>
      </c>
      <c r="E150" s="344" t="s">
        <v>70</v>
      </c>
      <c r="F150" s="4" t="str">
        <f>UnitControlCenter!$B$39</f>
        <v>million 2019 dollars / megawatt (MW)</v>
      </c>
      <c r="G150" s="344" t="s">
        <v>2600</v>
      </c>
      <c r="I150" s="344"/>
    </row>
    <row r="151" spans="1:19">
      <c r="A151" s="347" t="s">
        <v>2577</v>
      </c>
      <c r="B151" s="345" t="s">
        <v>2581</v>
      </c>
      <c r="C151" s="419">
        <v>1</v>
      </c>
      <c r="D151" s="344" t="s">
        <v>69</v>
      </c>
      <c r="E151" s="344" t="s">
        <v>70</v>
      </c>
      <c r="F151" s="4" t="str">
        <f>UnitControlCenter!$B$39</f>
        <v>million 2019 dollars / megawatt (MW)</v>
      </c>
      <c r="G151" s="344" t="s">
        <v>2601</v>
      </c>
      <c r="I151" s="344"/>
    </row>
    <row r="152" spans="1:19">
      <c r="A152" s="347" t="s">
        <v>2577</v>
      </c>
      <c r="B152" s="345" t="s">
        <v>2582</v>
      </c>
      <c r="C152" s="419">
        <v>1</v>
      </c>
      <c r="D152" s="344" t="s">
        <v>69</v>
      </c>
      <c r="E152" s="344" t="s">
        <v>70</v>
      </c>
      <c r="F152" s="4" t="str">
        <f>UnitControlCenter!$B$39</f>
        <v>million 2019 dollars / megawatt (MW)</v>
      </c>
      <c r="G152" s="344" t="s">
        <v>2602</v>
      </c>
      <c r="I152" s="344"/>
    </row>
    <row r="153" spans="1:19" ht="28.9"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3200</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3201</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3390</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3378</v>
      </c>
    </row>
    <row r="61" spans="1:4" s="343" customFormat="1">
      <c r="A61" s="343" t="s">
        <v>2850</v>
      </c>
      <c r="B61" s="367" t="s">
        <v>2855</v>
      </c>
      <c r="C61" s="370"/>
      <c r="D61" s="358" t="s">
        <v>3377</v>
      </c>
    </row>
    <row r="62" spans="1:4" s="343" customFormat="1">
      <c r="A62" s="343" t="s">
        <v>2849</v>
      </c>
      <c r="B62" s="366" t="s">
        <v>2860</v>
      </c>
      <c r="C62" s="374"/>
      <c r="D62" s="343" t="s">
        <v>3374</v>
      </c>
    </row>
    <row r="63" spans="1:4" s="343" customFormat="1">
      <c r="A63" s="343" t="s">
        <v>2890</v>
      </c>
      <c r="B63" s="366" t="s">
        <v>2884</v>
      </c>
      <c r="C63" s="385"/>
      <c r="D63" s="343" t="s">
        <v>3375</v>
      </c>
    </row>
    <row r="64" spans="1:4" s="343" customFormat="1">
      <c r="A64" s="343" t="s">
        <v>2867</v>
      </c>
      <c r="B64" s="366" t="s">
        <v>2863</v>
      </c>
      <c r="C64" s="378"/>
      <c r="D64" s="358" t="s">
        <v>3376</v>
      </c>
    </row>
    <row r="65" spans="1:4" s="358" customFormat="1">
      <c r="A65" s="343"/>
      <c r="B65" s="367"/>
    </row>
    <row r="66" spans="1:4" s="358" customFormat="1">
      <c r="A66" s="333" t="s">
        <v>3355</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3281</v>
      </c>
    </row>
    <row r="69" spans="1:4" s="358" customFormat="1">
      <c r="A69" s="343" t="s">
        <v>2865</v>
      </c>
      <c r="B69" s="366" t="s">
        <v>2861</v>
      </c>
      <c r="C69" s="375"/>
      <c r="D69" s="358" t="s">
        <v>3282</v>
      </c>
    </row>
    <row r="70" spans="1:4" s="358" customFormat="1">
      <c r="A70" s="343" t="s">
        <v>2864</v>
      </c>
      <c r="B70" s="366" t="s">
        <v>2881</v>
      </c>
      <c r="C70" s="376"/>
      <c r="D70" s="358" t="s">
        <v>3283</v>
      </c>
    </row>
    <row r="71" spans="1:4" s="358" customFormat="1">
      <c r="A71" s="343" t="s">
        <v>2851</v>
      </c>
      <c r="B71" s="367" t="s">
        <v>2852</v>
      </c>
      <c r="C71" s="361"/>
      <c r="D71" s="358" t="s">
        <v>2906</v>
      </c>
    </row>
    <row r="72" spans="1:4" s="343" customFormat="1">
      <c r="B72" s="366"/>
    </row>
    <row r="73" spans="1:4" s="343" customFormat="1">
      <c r="A73" s="333" t="s">
        <v>3295</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3296</v>
      </c>
    </row>
    <row r="76" spans="1:4" s="343" customFormat="1">
      <c r="A76" s="343" t="s">
        <v>2857</v>
      </c>
      <c r="B76" s="367" t="s">
        <v>2858</v>
      </c>
      <c r="C76" s="371"/>
      <c r="D76" s="358" t="s">
        <v>3297</v>
      </c>
    </row>
    <row r="77" spans="1:4" s="343" customFormat="1">
      <c r="A77" s="343" t="s">
        <v>2851</v>
      </c>
      <c r="B77" s="367" t="s">
        <v>2852</v>
      </c>
      <c r="C77" s="361"/>
      <c r="D77" s="358" t="s">
        <v>2906</v>
      </c>
    </row>
    <row r="78" spans="1:4" s="343" customFormat="1">
      <c r="B78" s="367"/>
      <c r="C78" s="358"/>
      <c r="D78" s="358"/>
    </row>
    <row r="79" spans="1:4" s="343" customFormat="1">
      <c r="A79" s="333" t="s">
        <v>3356</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3357</v>
      </c>
    </row>
    <row r="82" spans="1:4" s="343" customFormat="1">
      <c r="A82" s="343" t="s">
        <v>2890</v>
      </c>
      <c r="B82" s="366" t="s">
        <v>2884</v>
      </c>
      <c r="C82" s="385"/>
      <c r="D82" s="358" t="s">
        <v>3358</v>
      </c>
    </row>
    <row r="83" spans="1:4" s="343" customFormat="1">
      <c r="A83" s="343" t="s">
        <v>2867</v>
      </c>
      <c r="B83" s="366" t="s">
        <v>2863</v>
      </c>
      <c r="C83" s="378"/>
      <c r="D83" s="358" t="s">
        <v>3359</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3146</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3373</v>
      </c>
      <c r="C2" s="434" t="s">
        <v>3384</v>
      </c>
    </row>
    <row r="3" spans="1:3">
      <c r="A3" s="8" t="s">
        <v>3600</v>
      </c>
      <c r="B3" s="8" t="s">
        <v>3601</v>
      </c>
    </row>
    <row r="4" spans="1:3">
      <c r="A4" s="8" t="s">
        <v>3604</v>
      </c>
      <c r="B4" s="8" t="s">
        <v>3602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38"/>
      <c r="B1" s="439"/>
      <c r="C1" s="439"/>
      <c r="D1" s="439"/>
      <c r="E1" s="438"/>
    </row>
    <row r="2" spans="1:8" ht="15.4">
      <c r="A2" s="494" t="s">
        <v>539</v>
      </c>
      <c r="B2" s="495"/>
      <c r="C2" s="81"/>
      <c r="D2" s="81"/>
      <c r="E2" s="81"/>
      <c r="F2" s="81"/>
      <c r="G2" s="81"/>
      <c r="H2" s="82" t="s">
        <v>540</v>
      </c>
    </row>
    <row r="3" spans="1:8" ht="15.4">
      <c r="A3" s="83"/>
      <c r="B3" s="84"/>
      <c r="C3" s="84"/>
      <c r="D3" s="84"/>
      <c r="E3" s="84"/>
      <c r="F3" s="84"/>
      <c r="G3" s="84"/>
      <c r="H3" s="85" t="s">
        <v>541</v>
      </c>
    </row>
    <row r="4" spans="1:8">
      <c r="A4" s="86"/>
      <c r="B4" s="87"/>
      <c r="C4" s="87"/>
      <c r="D4" s="87"/>
      <c r="E4" s="87"/>
      <c r="F4" s="87"/>
      <c r="G4" s="88"/>
      <c r="H4" s="85" t="s">
        <v>542</v>
      </c>
    </row>
    <row r="5" spans="1:8" ht="14.65" thickBot="1">
      <c r="A5" s="89"/>
      <c r="B5" s="90"/>
      <c r="C5" s="90"/>
      <c r="D5" s="90"/>
      <c r="E5" s="90"/>
      <c r="F5" s="90"/>
      <c r="G5" s="90"/>
      <c r="H5" s="91"/>
    </row>
    <row r="6" spans="1:8">
      <c r="A6" s="496" t="s">
        <v>543</v>
      </c>
      <c r="B6" s="92" t="s">
        <v>544</v>
      </c>
      <c r="C6" s="92" t="s">
        <v>545</v>
      </c>
      <c r="D6" s="92" t="s">
        <v>546</v>
      </c>
      <c r="E6" s="92" t="s">
        <v>547</v>
      </c>
      <c r="F6" s="92" t="s">
        <v>548</v>
      </c>
      <c r="G6" s="92" t="s">
        <v>549</v>
      </c>
      <c r="H6" s="93" t="s">
        <v>550</v>
      </c>
    </row>
    <row r="7" spans="1:8" ht="14.65" thickBot="1">
      <c r="A7" s="497"/>
      <c r="B7" s="498" t="s">
        <v>551</v>
      </c>
      <c r="C7" s="499"/>
      <c r="D7" s="499"/>
      <c r="E7" s="499"/>
      <c r="F7" s="499"/>
      <c r="G7" s="499"/>
      <c r="H7" s="500"/>
    </row>
    <row r="8" spans="1:8" ht="1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4.6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4.6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580</v>
      </c>
      <c r="B34" s="95">
        <v>27566.307103419644</v>
      </c>
      <c r="C34" s="95">
        <v>0.48826677857</v>
      </c>
      <c r="D34" s="95">
        <v>0.78160963399831995</v>
      </c>
      <c r="E34" s="99" t="s">
        <v>557</v>
      </c>
      <c r="F34" s="99" t="s">
        <v>557</v>
      </c>
      <c r="G34" s="99" t="s">
        <v>557</v>
      </c>
      <c r="H34" s="99" t="s">
        <v>557</v>
      </c>
    </row>
    <row r="35" spans="1:8" ht="14.6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4.6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4.6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4.6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4.6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94" t="s">
        <v>611</v>
      </c>
      <c r="B63" s="495"/>
      <c r="C63" s="116"/>
      <c r="D63" s="116"/>
      <c r="E63" s="116"/>
      <c r="F63" s="116"/>
      <c r="G63" s="116"/>
      <c r="H63" s="116"/>
      <c r="I63" s="116"/>
      <c r="J63" s="82" t="s">
        <v>540</v>
      </c>
    </row>
    <row r="64" spans="1:10" ht="15.4">
      <c r="A64" s="83" t="s">
        <v>612</v>
      </c>
      <c r="B64" s="117"/>
      <c r="C64" s="118"/>
      <c r="D64" s="118"/>
      <c r="E64" s="118"/>
      <c r="F64" s="118"/>
      <c r="G64" s="118"/>
      <c r="H64" s="118"/>
      <c r="I64" s="119"/>
      <c r="J64" s="85" t="s">
        <v>541</v>
      </c>
    </row>
    <row r="65" spans="1:10" ht="15.75" thickBot="1">
      <c r="A65" s="83"/>
      <c r="B65" s="117"/>
      <c r="C65" s="118"/>
      <c r="D65" s="118"/>
      <c r="E65" s="118"/>
      <c r="F65" s="118"/>
      <c r="G65" s="118"/>
      <c r="H65" s="88"/>
      <c r="I65" s="119"/>
      <c r="J65" s="120" t="s">
        <v>542</v>
      </c>
    </row>
    <row r="66" spans="1:10">
      <c r="A66" s="501" t="s">
        <v>543</v>
      </c>
      <c r="B66" s="504" t="s">
        <v>613</v>
      </c>
      <c r="C66" s="505"/>
      <c r="D66" s="504" t="s">
        <v>614</v>
      </c>
      <c r="E66" s="506"/>
      <c r="F66" s="507"/>
      <c r="G66" s="504" t="s">
        <v>615</v>
      </c>
      <c r="H66" s="508"/>
      <c r="I66" s="508"/>
      <c r="J66" s="505"/>
    </row>
    <row r="67" spans="1:10">
      <c r="A67" s="502"/>
      <c r="B67" s="509" t="s">
        <v>616</v>
      </c>
      <c r="C67" s="510"/>
      <c r="D67" s="513" t="s">
        <v>617</v>
      </c>
      <c r="E67" s="515" t="s">
        <v>545</v>
      </c>
      <c r="F67" s="517" t="s">
        <v>546</v>
      </c>
      <c r="G67" s="519" t="s">
        <v>618</v>
      </c>
      <c r="H67" s="513" t="s">
        <v>545</v>
      </c>
      <c r="I67" s="513" t="s">
        <v>546</v>
      </c>
      <c r="J67" s="121" t="s">
        <v>544</v>
      </c>
    </row>
    <row r="68" spans="1:10">
      <c r="A68" s="502"/>
      <c r="B68" s="511"/>
      <c r="C68" s="512"/>
      <c r="D68" s="514"/>
      <c r="E68" s="516"/>
      <c r="F68" s="518"/>
      <c r="G68" s="520"/>
      <c r="H68" s="514"/>
      <c r="I68" s="514"/>
      <c r="J68" s="122" t="s">
        <v>619</v>
      </c>
    </row>
    <row r="69" spans="1:10" ht="14.65" thickBot="1">
      <c r="A69" s="503"/>
      <c r="B69" s="123" t="s">
        <v>620</v>
      </c>
      <c r="C69" s="124" t="s">
        <v>621</v>
      </c>
      <c r="D69" s="124" t="s">
        <v>622</v>
      </c>
      <c r="E69" s="492" t="s">
        <v>623</v>
      </c>
      <c r="F69" s="493"/>
      <c r="G69" s="492" t="s">
        <v>551</v>
      </c>
      <c r="H69" s="490"/>
      <c r="I69" s="490"/>
      <c r="J69" s="491"/>
    </row>
    <row r="70" spans="1:10" ht="14.6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89" t="s">
        <v>711</v>
      </c>
      <c r="B404" s="489"/>
      <c r="C404" s="489"/>
      <c r="D404" s="489"/>
      <c r="E404" s="489"/>
      <c r="F404" s="489"/>
      <c r="G404" s="489"/>
      <c r="H404" s="153"/>
      <c r="I404" s="153"/>
      <c r="J404" s="153"/>
      <c r="K404" s="153"/>
      <c r="L404" s="153"/>
      <c r="M404" s="154" t="s">
        <v>540</v>
      </c>
    </row>
    <row r="405" spans="1:13" ht="15.4">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47.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4.65" thickBot="1">
      <c r="A409" s="166"/>
      <c r="B409" s="483" t="s">
        <v>551</v>
      </c>
      <c r="C409" s="483"/>
      <c r="D409" s="484"/>
      <c r="E409" s="482" t="s">
        <v>719</v>
      </c>
      <c r="F409" s="483"/>
      <c r="G409" s="484"/>
      <c r="H409" s="482" t="s">
        <v>551</v>
      </c>
      <c r="I409" s="490"/>
      <c r="J409" s="490"/>
      <c r="K409" s="490"/>
      <c r="L409" s="490"/>
      <c r="M409" s="491"/>
    </row>
    <row r="410" spans="1:13" ht="14.6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6" t="s">
        <v>769</v>
      </c>
      <c r="B461" s="486"/>
      <c r="C461" s="486"/>
      <c r="D461" s="486"/>
      <c r="E461" s="486"/>
      <c r="F461" s="486"/>
      <c r="G461" s="486"/>
      <c r="H461" s="486"/>
      <c r="I461" s="486"/>
      <c r="J461" s="486"/>
      <c r="K461" s="486"/>
      <c r="L461" s="486"/>
      <c r="M461" s="486"/>
      <c r="N461" s="486"/>
      <c r="O461" s="486"/>
      <c r="P461" s="486"/>
      <c r="Q461" s="486"/>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4">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80"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6.4" thickBot="1">
      <c r="A466" s="481"/>
      <c r="B466" s="482" t="s">
        <v>804</v>
      </c>
      <c r="C466" s="483"/>
      <c r="D466" s="483"/>
      <c r="E466" s="483"/>
      <c r="F466" s="483"/>
      <c r="G466" s="483"/>
      <c r="H466" s="483"/>
      <c r="I466" s="483"/>
      <c r="J466" s="483"/>
      <c r="K466" s="483"/>
      <c r="L466" s="483"/>
      <c r="M466" s="483"/>
      <c r="N466" s="483"/>
      <c r="O466" s="483"/>
      <c r="P466" s="483"/>
      <c r="Q466" s="483"/>
      <c r="R466" s="484"/>
      <c r="S466" s="193"/>
      <c r="T466" s="193"/>
      <c r="U466" s="473" t="s">
        <v>805</v>
      </c>
      <c r="V466" s="474"/>
      <c r="W466" s="482" t="s">
        <v>804</v>
      </c>
      <c r="X466" s="483"/>
      <c r="Y466" s="483"/>
      <c r="Z466" s="483"/>
      <c r="AA466" s="483"/>
      <c r="AB466" s="483"/>
      <c r="AC466" s="484"/>
      <c r="AD466" s="193"/>
      <c r="AE466" s="193"/>
      <c r="AF466" s="473" t="s">
        <v>805</v>
      </c>
      <c r="AG466" s="474"/>
      <c r="AH466" s="194" t="s">
        <v>719</v>
      </c>
      <c r="AI466" s="195" t="s">
        <v>804</v>
      </c>
      <c r="AJ466" s="196" t="s">
        <v>804</v>
      </c>
    </row>
    <row r="467" spans="1:36" ht="14.6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473" t="s">
        <v>805</v>
      </c>
      <c r="C496" s="487"/>
      <c r="D496" s="487"/>
      <c r="E496" s="487"/>
      <c r="F496" s="487"/>
      <c r="G496" s="487"/>
      <c r="H496" s="487"/>
      <c r="I496" s="487"/>
      <c r="J496" s="487"/>
      <c r="K496" s="487"/>
      <c r="L496" s="487"/>
      <c r="M496" s="487"/>
      <c r="N496" s="487"/>
      <c r="O496" s="487"/>
      <c r="P496" s="487"/>
      <c r="Q496" s="487"/>
      <c r="R496" s="487"/>
      <c r="S496" s="487"/>
      <c r="T496" s="487"/>
      <c r="U496" s="487"/>
      <c r="V496" s="487"/>
      <c r="W496" s="487"/>
      <c r="X496" s="487"/>
      <c r="Y496" s="487"/>
      <c r="Z496" s="487"/>
      <c r="AA496" s="487"/>
      <c r="AB496" s="487"/>
      <c r="AC496" s="487"/>
      <c r="AD496" s="487"/>
      <c r="AE496" s="487"/>
      <c r="AF496" s="487"/>
      <c r="AG496" s="487"/>
      <c r="AH496" s="487"/>
      <c r="AI496" s="487"/>
      <c r="AJ496" s="488"/>
    </row>
    <row r="497" spans="1:36" ht="14.6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827</v>
      </c>
      <c r="B508" s="153"/>
      <c r="C508" s="153"/>
      <c r="D508" s="153"/>
      <c r="E508" s="153"/>
      <c r="F508" s="154"/>
      <c r="G508" s="154" t="s">
        <v>540</v>
      </c>
    </row>
    <row r="509" spans="1:36" ht="15">
      <c r="A509" s="182" t="s">
        <v>828</v>
      </c>
      <c r="B509" s="153"/>
      <c r="C509" s="153"/>
      <c r="D509" s="153"/>
      <c r="E509" s="153"/>
      <c r="F509" s="154"/>
      <c r="G509" s="154" t="s">
        <v>541</v>
      </c>
    </row>
    <row r="510" spans="1:36">
      <c r="A510" s="153"/>
      <c r="B510" s="153"/>
      <c r="C510" s="153"/>
      <c r="D510" s="153"/>
      <c r="E510" s="153"/>
      <c r="F510" s="154"/>
      <c r="G510" s="154" t="s">
        <v>542</v>
      </c>
    </row>
    <row r="511" spans="1:36" ht="14.6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4.65" thickBot="1">
      <c r="A513" s="212" t="s">
        <v>830</v>
      </c>
      <c r="B513" s="483" t="s">
        <v>551</v>
      </c>
      <c r="C513" s="483"/>
      <c r="D513" s="483"/>
      <c r="E513" s="483"/>
      <c r="F513" s="483"/>
      <c r="G513" s="484"/>
    </row>
    <row r="514" spans="1:7" ht="14.6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4.65" thickBot="1">
      <c r="A580" s="170" t="s">
        <v>868</v>
      </c>
      <c r="B580" s="127" t="s">
        <v>211</v>
      </c>
      <c r="C580" s="127" t="s">
        <v>211</v>
      </c>
      <c r="D580" s="168" t="s">
        <v>686</v>
      </c>
      <c r="E580" s="127" t="s">
        <v>211</v>
      </c>
      <c r="F580" s="127" t="s">
        <v>211</v>
      </c>
      <c r="G580" s="127" t="s">
        <v>211</v>
      </c>
    </row>
    <row r="581" spans="1:7" ht="14.6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878</v>
      </c>
      <c r="B593" s="153"/>
      <c r="C593" s="153"/>
      <c r="D593" s="153"/>
      <c r="E593" s="153"/>
      <c r="F593" s="153"/>
      <c r="G593" s="154" t="s">
        <v>540</v>
      </c>
    </row>
    <row r="594" spans="1:7" ht="15.4">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475" t="s">
        <v>543</v>
      </c>
      <c r="B597" s="226" t="s">
        <v>879</v>
      </c>
      <c r="C597" s="226" t="s">
        <v>880</v>
      </c>
      <c r="D597" s="226" t="s">
        <v>881</v>
      </c>
      <c r="E597" s="226" t="s">
        <v>717</v>
      </c>
      <c r="F597" s="226" t="s">
        <v>548</v>
      </c>
      <c r="G597" s="226" t="s">
        <v>549</v>
      </c>
    </row>
    <row r="598" spans="1:7" ht="14.65" thickBot="1">
      <c r="A598" s="476"/>
      <c r="B598" s="477" t="s">
        <v>551</v>
      </c>
      <c r="C598" s="478"/>
      <c r="D598" s="478"/>
      <c r="E598" s="478"/>
      <c r="F598" s="478"/>
      <c r="G598" s="479"/>
    </row>
    <row r="599" spans="1:7" ht="14.6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85" t="s">
        <v>908</v>
      </c>
      <c r="B628" s="485"/>
      <c r="C628" s="153"/>
      <c r="D628" s="153"/>
      <c r="E628" s="153"/>
      <c r="F628" s="153"/>
      <c r="G628" s="153"/>
      <c r="H628" s="154" t="s">
        <v>540</v>
      </c>
    </row>
    <row r="629" spans="1:8" ht="15.4">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4.65" thickBot="1">
      <c r="A631" s="153"/>
      <c r="B631" s="153"/>
      <c r="C631" s="153"/>
      <c r="D631" s="153"/>
      <c r="E631" s="153"/>
      <c r="F631" s="153"/>
      <c r="G631" s="153"/>
      <c r="H631" s="233"/>
    </row>
    <row r="632" spans="1:8">
      <c r="A632" s="467" t="s">
        <v>909</v>
      </c>
      <c r="B632" s="234" t="s">
        <v>910</v>
      </c>
      <c r="C632" s="235" t="s">
        <v>545</v>
      </c>
      <c r="D632" s="235" t="s">
        <v>546</v>
      </c>
      <c r="E632" s="235" t="s">
        <v>717</v>
      </c>
      <c r="F632" s="236" t="s">
        <v>548</v>
      </c>
      <c r="G632" s="237" t="s">
        <v>549</v>
      </c>
      <c r="H632" s="238" t="s">
        <v>718</v>
      </c>
    </row>
    <row r="633" spans="1:8" ht="14.65" thickBot="1">
      <c r="A633" s="468"/>
      <c r="B633" s="469" t="s">
        <v>551</v>
      </c>
      <c r="C633" s="470"/>
      <c r="D633" s="470"/>
      <c r="E633" s="470"/>
      <c r="F633" s="470"/>
      <c r="G633" s="470"/>
      <c r="H633" s="471"/>
    </row>
    <row r="634" spans="1:8" ht="14.6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28.5">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472" t="s">
        <v>968</v>
      </c>
      <c r="F680" s="472"/>
      <c r="G680" s="472"/>
      <c r="H680" s="472"/>
      <c r="I680" s="472"/>
    </row>
    <row r="681" spans="1:9">
      <c r="A681" s="8" t="s">
        <v>969</v>
      </c>
      <c r="B681" s="6">
        <f>B680/1000</f>
        <v>-911.92899999999997</v>
      </c>
      <c r="C681" s="4">
        <f>C680*H694/1000</f>
        <v>9.2959999999999994</v>
      </c>
      <c r="D681" s="4">
        <f>D680*H696/1000</f>
        <v>7.42</v>
      </c>
      <c r="E681" s="472"/>
      <c r="F681" s="472"/>
      <c r="G681" s="472"/>
      <c r="H681" s="472"/>
      <c r="I681" s="472"/>
    </row>
    <row r="682" spans="1:9">
      <c r="A682" s="3"/>
      <c r="B682" s="6"/>
    </row>
    <row r="683" spans="1:9" ht="14.65" thickBot="1">
      <c r="A683" s="3"/>
      <c r="B683" s="6"/>
    </row>
    <row r="684" spans="1:9" ht="14.6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2">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75">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75">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75">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75">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4.65">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75">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75">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75">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18.75">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75">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75">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4.65">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4.65">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75">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75">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75">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75">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4.65">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75">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4.65">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75">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4.65">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75">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75">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75">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24" t="s">
        <v>11</v>
      </c>
      <c r="B1" s="524"/>
      <c r="C1" s="524"/>
      <c r="D1" s="524"/>
      <c r="E1" s="524"/>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4.65" thickBot="1">
      <c r="A57" s="8" t="s">
        <v>175</v>
      </c>
    </row>
    <row r="58" spans="1:5" ht="14.65" thickBot="1">
      <c r="A58" s="10">
        <v>194000</v>
      </c>
      <c r="B58" s="8" t="s">
        <v>179</v>
      </c>
    </row>
    <row r="60" spans="1:5">
      <c r="A60" s="524" t="s">
        <v>180</v>
      </c>
      <c r="B60" s="524"/>
      <c r="C60" s="524"/>
      <c r="D60" s="524"/>
      <c r="E60" s="524"/>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409</v>
      </c>
      <c r="B88" s="13">
        <f>(B86-B85)/B85</f>
        <v>1.0254083484573502</v>
      </c>
    </row>
    <row r="89" spans="1:39">
      <c r="A89" s="524" t="s">
        <v>181</v>
      </c>
      <c r="B89" s="524"/>
      <c r="C89" s="524"/>
      <c r="D89" s="524"/>
      <c r="E89" s="524"/>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4.65" thickBot="1">
      <c r="A95" s="8">
        <v>8.0274920000000005</v>
      </c>
      <c r="B95" s="8" t="s">
        <v>411</v>
      </c>
      <c r="E95" s="8" t="s">
        <v>420</v>
      </c>
      <c r="L95" s="14"/>
    </row>
    <row r="96" spans="1:39" ht="14.65" thickBot="1">
      <c r="A96" s="15">
        <f>(A94-A95)/A95</f>
        <v>0.65158059329115492</v>
      </c>
      <c r="B96" s="8" t="s">
        <v>412</v>
      </c>
      <c r="C96" s="16"/>
      <c r="E96" s="8" t="s">
        <v>186</v>
      </c>
    </row>
    <row r="98" spans="1:5">
      <c r="A98" s="524" t="s">
        <v>182</v>
      </c>
      <c r="B98" s="524"/>
      <c r="C98" s="524"/>
      <c r="D98" s="524"/>
      <c r="E98" s="524"/>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4.65" thickBot="1">
      <c r="A106" s="8">
        <f>1/A105</f>
        <v>139.56043956043956</v>
      </c>
      <c r="B106" s="8" t="s">
        <v>428</v>
      </c>
    </row>
    <row r="107" spans="1:5" ht="14.65" thickBot="1">
      <c r="A107" s="18">
        <f>(A106-A103)/A103</f>
        <v>0.53846153846153832</v>
      </c>
      <c r="B107" s="8" t="s">
        <v>430</v>
      </c>
    </row>
    <row r="108" spans="1:5">
      <c r="A108" s="19"/>
    </row>
    <row r="109" spans="1:5">
      <c r="A109" s="524" t="s">
        <v>184</v>
      </c>
      <c r="B109" s="524"/>
      <c r="C109" s="524"/>
      <c r="D109" s="524"/>
      <c r="E109" s="524"/>
    </row>
    <row r="110" spans="1:5" ht="14.65" thickBot="1"/>
    <row r="111" spans="1:5" ht="14.65" thickBot="1">
      <c r="A111" s="18">
        <f>A122</f>
        <v>0.20481927710843381</v>
      </c>
      <c r="B111" s="8" t="s">
        <v>432</v>
      </c>
    </row>
    <row r="113" spans="1:14">
      <c r="A113" s="524" t="s">
        <v>183</v>
      </c>
      <c r="B113" s="524"/>
      <c r="C113" s="524"/>
      <c r="D113" s="524"/>
      <c r="E113" s="524"/>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4.65" thickBot="1">
      <c r="A121" s="8">
        <f>1/A120</f>
        <v>2.9367469879518069</v>
      </c>
      <c r="B121" s="8" t="s">
        <v>428</v>
      </c>
    </row>
    <row r="122" spans="1:14" ht="14.65" thickBot="1">
      <c r="A122" s="18">
        <f>(A121-A118)/A118</f>
        <v>0.20481927710843381</v>
      </c>
      <c r="B122" s="8" t="s">
        <v>430</v>
      </c>
    </row>
    <row r="124" spans="1:14">
      <c r="A124" s="524" t="s">
        <v>433</v>
      </c>
      <c r="B124" s="524"/>
      <c r="C124" s="524"/>
      <c r="D124" s="524"/>
      <c r="E124" s="524"/>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4.65" thickBot="1">
      <c r="A130" s="8">
        <f>1/A129</f>
        <v>0.93457943925233644</v>
      </c>
      <c r="B130" s="8" t="s">
        <v>438</v>
      </c>
      <c r="F130" s="23"/>
      <c r="M130" s="14"/>
      <c r="N130" s="14"/>
    </row>
    <row r="131" spans="1:14" ht="14.65" thickBot="1">
      <c r="A131" s="18">
        <f>(A130-A128)/A128</f>
        <v>0.73592369435785332</v>
      </c>
      <c r="B131" s="8" t="s">
        <v>430</v>
      </c>
      <c r="F131" s="23"/>
    </row>
    <row r="132" spans="1:14">
      <c r="J132" s="25"/>
    </row>
    <row r="133" spans="1:14">
      <c r="A133" s="20"/>
      <c r="B133" s="14"/>
      <c r="C133" s="14"/>
    </row>
    <row r="134" spans="1:14">
      <c r="A134" s="524" t="s">
        <v>109</v>
      </c>
      <c r="B134" s="524"/>
      <c r="C134" s="524"/>
      <c r="D134" s="524"/>
      <c r="E134" s="524"/>
    </row>
    <row r="135" spans="1:14">
      <c r="A135" s="26" t="s">
        <v>452</v>
      </c>
      <c r="B135" s="27"/>
      <c r="C135" s="27"/>
      <c r="D135" s="27"/>
      <c r="E135" s="27"/>
      <c r="F135" s="27"/>
      <c r="G135" s="27"/>
    </row>
    <row r="136" spans="1:14">
      <c r="A136" s="28"/>
      <c r="B136" s="521" t="s">
        <v>453</v>
      </c>
      <c r="C136" s="522"/>
      <c r="D136" s="522"/>
      <c r="E136" s="523"/>
      <c r="F136" s="27"/>
      <c r="G136" s="27"/>
    </row>
    <row r="137" spans="1:14">
      <c r="A137" s="29"/>
      <c r="B137" s="521" t="s">
        <v>454</v>
      </c>
      <c r="C137" s="523"/>
      <c r="D137" s="521" t="s">
        <v>455</v>
      </c>
      <c r="E137" s="523"/>
      <c r="F137" s="27"/>
      <c r="G137" s="27"/>
    </row>
    <row r="138" spans="1:14">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4" t="s">
        <v>187</v>
      </c>
      <c r="B165" s="524"/>
      <c r="C165" s="524"/>
      <c r="D165" s="524"/>
      <c r="E165" s="524"/>
    </row>
    <row r="166" spans="1:7" ht="14.65" thickBot="1">
      <c r="A166" s="22" t="s">
        <v>188</v>
      </c>
      <c r="B166" s="16">
        <v>0.4</v>
      </c>
    </row>
    <row r="167" spans="1:7" ht="14.65" thickBot="1">
      <c r="A167" s="8" t="s">
        <v>189</v>
      </c>
      <c r="B167" s="44">
        <f>(1+B166)^(1/(2020-2010))-1</f>
        <v>3.4219694129380196E-2</v>
      </c>
    </row>
    <row r="168" spans="1:7">
      <c r="B168" s="45"/>
    </row>
    <row r="169" spans="1:7">
      <c r="A169" s="524" t="s">
        <v>441</v>
      </c>
      <c r="B169" s="524"/>
    </row>
    <row r="170" spans="1:7">
      <c r="A170" s="22" t="s">
        <v>442</v>
      </c>
      <c r="B170" s="46">
        <v>972.7</v>
      </c>
    </row>
    <row r="171" spans="1:7" ht="14.65" thickBot="1">
      <c r="A171" s="22" t="s">
        <v>443</v>
      </c>
      <c r="B171" s="47">
        <f>400.9+53.5+276.5+255.7+63.5+462.5+B170+975.4+227.6+436.5</f>
        <v>4124.8</v>
      </c>
    </row>
    <row r="172" spans="1:7" ht="14.65" thickBot="1">
      <c r="A172" s="22" t="s">
        <v>444</v>
      </c>
      <c r="B172" s="44">
        <f>B170/B171</f>
        <v>0.23581749418153608</v>
      </c>
    </row>
    <row r="173" spans="1:7">
      <c r="B173" s="45"/>
    </row>
    <row r="174" spans="1:7">
      <c r="A174" s="524" t="s">
        <v>196</v>
      </c>
      <c r="B174" s="524"/>
      <c r="C174" s="524"/>
      <c r="D174" s="524"/>
      <c r="E174" s="524"/>
    </row>
    <row r="175" spans="1:7" ht="14.65" thickBot="1">
      <c r="A175" s="22" t="s">
        <v>451</v>
      </c>
      <c r="B175" s="45">
        <v>0.1246</v>
      </c>
    </row>
    <row r="176" spans="1:7" ht="14.65" thickBot="1">
      <c r="A176" s="22" t="s">
        <v>446</v>
      </c>
      <c r="B176" s="44">
        <f>1-B175</f>
        <v>0.87539999999999996</v>
      </c>
    </row>
    <row r="178" spans="1:5">
      <c r="A178" s="524" t="s">
        <v>190</v>
      </c>
      <c r="B178" s="524"/>
      <c r="C178" s="524"/>
      <c r="D178" s="524"/>
      <c r="E178" s="524"/>
    </row>
    <row r="179" spans="1:5">
      <c r="A179" s="24" t="s">
        <v>448</v>
      </c>
      <c r="B179" s="8">
        <v>197000</v>
      </c>
    </row>
    <row r="180" spans="1:5" ht="14.65" thickBot="1">
      <c r="A180" s="8" t="s">
        <v>449</v>
      </c>
      <c r="B180" s="8">
        <v>175000</v>
      </c>
    </row>
    <row r="181" spans="1:5" ht="14.65" thickBot="1">
      <c r="A181" s="8" t="s">
        <v>191</v>
      </c>
      <c r="B181" s="18">
        <f>B179/B180</f>
        <v>1.1257142857142857</v>
      </c>
    </row>
    <row r="183" spans="1:5">
      <c r="A183" s="524" t="s">
        <v>192</v>
      </c>
      <c r="B183" s="524"/>
      <c r="C183" s="524"/>
      <c r="D183" s="524"/>
      <c r="E183" s="524"/>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24" t="s">
        <v>206</v>
      </c>
      <c r="B191" s="524"/>
      <c r="C191" s="524"/>
      <c r="D191" s="524"/>
      <c r="E191" s="524"/>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2020-09-17T23:30:13Z</dcterms:modified>
</cp:coreProperties>
</file>